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65" windowWidth="29040" windowHeight="16440"/>
  </bookViews>
  <sheets>
    <sheet name="Menú" sheetId="4" r:id="rId1"/>
    <sheet name="ANEXO A - PAS" sheetId="2" r:id="rId2"/>
    <sheet name="ANEXO B - PAS Costos Política" sheetId="8" r:id="rId3"/>
    <sheet name="ANEXO C - PAS Costos Cuatrienio" sheetId="9" r:id="rId4"/>
  </sheets>
  <externalReferences>
    <externalReference r:id="rId5"/>
    <externalReference r:id="rId6"/>
    <externalReference r:id="rId7"/>
    <externalReference r:id="rId8"/>
  </externalReferences>
  <definedNames>
    <definedName name="_xlnm._FilterDatabase" localSheetId="1" hidden="1">'ANEXO A - PAS'!$A$5:$AF$47</definedName>
    <definedName name="_Order1" hidden="1">0</definedName>
    <definedName name="Altura">[1]planta!$D$4</definedName>
    <definedName name="CDT_p">[2]CDT!$C$3</definedName>
    <definedName name="CRT_aislados">'[2]COSTOS AJUSTADOS'!$C$13</definedName>
    <definedName name="CTE_p">[2]CTE!$C$5</definedName>
    <definedName name="Dens.">[1]planta!$T$1</definedName>
    <definedName name="densidad" localSheetId="0">'[3]RCD peq'!$B$18</definedName>
    <definedName name="densidad">'[4]RCD peq'!$B$18</definedName>
    <definedName name="wrn.resumen." localSheetId="2" hidden="1">{"total",#N/A,FALSE,"TD 0% ";"total",#N/A,FALSE,"TD 12%";"total",#N/A,FALSE,"TD 10%"}</definedName>
    <definedName name="wrn.resumen." localSheetId="3" hidden="1">{"total",#N/A,FALSE,"TD 0% ";"total",#N/A,FALSE,"TD 12%";"total",#N/A,FALSE,"TD 10%"}</definedName>
    <definedName name="wrn.resumen." localSheetId="0" hidden="1">{"total",#N/A,FALSE,"TD 0% ";"total",#N/A,FALSE,"TD 12%";"total",#N/A,FALSE,"TD 10%"}</definedName>
    <definedName name="wrn.resumen." hidden="1">{"total",#N/A,FALSE,"TD 0% ";"total",#N/A,FALSE,"TD 12%";"total",#N/A,FALSE,"TD 10%"}</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1" i="2" l="1"/>
  <c r="AF37" i="2" l="1"/>
  <c r="AF30" i="2" l="1"/>
  <c r="AF29" i="2"/>
  <c r="E10" i="9" l="1"/>
  <c r="D10" i="9"/>
  <c r="C10" i="9"/>
  <c r="F9" i="9"/>
  <c r="F8" i="9"/>
  <c r="F7" i="9"/>
  <c r="F6" i="9"/>
  <c r="F5" i="9"/>
  <c r="F4" i="9"/>
  <c r="F3" i="9"/>
  <c r="F2" i="9"/>
  <c r="F10" i="9" s="1"/>
  <c r="N11" i="8"/>
  <c r="M11" i="8"/>
  <c r="L11" i="8"/>
  <c r="K11" i="8"/>
  <c r="J11" i="8"/>
  <c r="I11" i="8"/>
  <c r="H11" i="8"/>
  <c r="G11" i="8"/>
  <c r="F11" i="8"/>
  <c r="E11" i="8"/>
  <c r="D11" i="8"/>
  <c r="C11" i="8"/>
  <c r="O11" i="8" s="1"/>
  <c r="O10" i="8"/>
  <c r="O9" i="8"/>
  <c r="O8" i="8"/>
  <c r="O7" i="8"/>
  <c r="O6" i="8"/>
  <c r="O5" i="8"/>
  <c r="O4" i="8"/>
  <c r="O3" i="8"/>
  <c r="AE25" i="2" l="1"/>
  <c r="AF25" i="2" s="1"/>
  <c r="AD25" i="2"/>
  <c r="AC25" i="2"/>
  <c r="AB25" i="2"/>
  <c r="AA25" i="2"/>
  <c r="Z25" i="2"/>
  <c r="Y25" i="2"/>
  <c r="X25" i="2"/>
  <c r="U25" i="2"/>
  <c r="V25" i="2" s="1"/>
  <c r="W25" i="2" s="1"/>
  <c r="AF47" i="2" l="1"/>
  <c r="E15" i="2" l="1"/>
  <c r="E23" i="2" s="1"/>
  <c r="E26" i="2"/>
  <c r="AF43" i="2" l="1"/>
  <c r="AF46" i="2"/>
  <c r="Q45" i="2"/>
  <c r="AF36" i="2"/>
  <c r="N47" i="2"/>
  <c r="N30" i="2"/>
  <c r="N46" i="2"/>
  <c r="N43" i="2"/>
  <c r="N42" i="2"/>
  <c r="N40" i="2"/>
  <c r="N39" i="2"/>
  <c r="N38" i="2"/>
  <c r="N36" i="2"/>
  <c r="N32" i="2"/>
  <c r="N33" i="2"/>
  <c r="N26" i="2"/>
  <c r="N22" i="2"/>
  <c r="N21" i="2"/>
  <c r="N45" i="2"/>
  <c r="N44" i="2"/>
  <c r="N41" i="2"/>
  <c r="N37" i="2"/>
  <c r="N25" i="2"/>
  <c r="N11" i="2"/>
  <c r="N12" i="2"/>
  <c r="N35" i="2"/>
  <c r="N34" i="2"/>
  <c r="N29" i="2"/>
  <c r="N27" i="2"/>
  <c r="AF35" i="2"/>
  <c r="AF34" i="2"/>
  <c r="AF33" i="2"/>
  <c r="AF27" i="2"/>
  <c r="AF26" i="2"/>
  <c r="N24" i="2" l="1"/>
  <c r="AF23" i="2"/>
  <c r="S23" i="2"/>
  <c r="R23" i="2"/>
  <c r="AF22" i="2"/>
  <c r="AF21" i="2"/>
  <c r="AF20" i="2"/>
  <c r="N20" i="2"/>
  <c r="N19" i="2"/>
  <c r="N16" i="2"/>
  <c r="N15" i="2"/>
  <c r="N17" i="2"/>
  <c r="N18" i="2"/>
  <c r="N14" i="2"/>
  <c r="X16" i="2"/>
  <c r="AB16" i="2" s="1"/>
  <c r="Y16" i="2"/>
  <c r="Z16" i="2"/>
  <c r="AD16" i="2" s="1"/>
  <c r="AA16" i="2"/>
  <c r="AE16" i="2" s="1"/>
  <c r="AC16" i="2"/>
  <c r="X17" i="2"/>
  <c r="AB17" i="2" s="1"/>
  <c r="Y17" i="2"/>
  <c r="Z17" i="2"/>
  <c r="AA17" i="2"/>
  <c r="AC17" i="2"/>
  <c r="AD17" i="2"/>
  <c r="AE17" i="2"/>
  <c r="X15" i="2"/>
  <c r="Y15" i="2"/>
  <c r="Z15" i="2"/>
  <c r="AA15" i="2"/>
  <c r="AB15" i="2"/>
  <c r="AC15" i="2"/>
  <c r="AD15" i="2"/>
  <c r="AE15" i="2"/>
  <c r="Y14" i="2"/>
  <c r="Z14" i="2"/>
  <c r="AD14" i="2" s="1"/>
  <c r="AA14" i="2"/>
  <c r="AE14" i="2" s="1"/>
  <c r="X14" i="2"/>
  <c r="AB14" i="2" s="1"/>
  <c r="N13" i="2"/>
  <c r="N23" i="2"/>
  <c r="N28" i="2"/>
  <c r="N31" i="2"/>
  <c r="AF18" i="2"/>
  <c r="AF16" i="2" l="1"/>
  <c r="AC14" i="2"/>
  <c r="AF14" i="2" s="1"/>
  <c r="AF15" i="2"/>
  <c r="AF17" i="2"/>
  <c r="E46" i="2" l="1"/>
  <c r="E47" i="2" s="1"/>
  <c r="P12" i="2"/>
  <c r="AF10" i="2"/>
  <c r="L8" i="2"/>
  <c r="N8" i="2" s="1"/>
  <c r="N10" i="2"/>
  <c r="N6" i="2"/>
  <c r="L7" i="2"/>
  <c r="M7" i="2" s="1"/>
  <c r="L9" i="2" s="1"/>
  <c r="N9" i="2" l="1"/>
  <c r="N7" i="2"/>
  <c r="AF13" i="2" l="1"/>
  <c r="AF19" i="2"/>
  <c r="AF24" i="2"/>
  <c r="AF28" i="2"/>
  <c r="AF31" i="2"/>
  <c r="AF32" i="2"/>
  <c r="AF38" i="2"/>
  <c r="AF39" i="2"/>
  <c r="AF40" i="2"/>
  <c r="AF41" i="2"/>
  <c r="AF42" i="2"/>
  <c r="AF44" i="2"/>
  <c r="AF45" i="2"/>
  <c r="D49" i="2"/>
  <c r="B49" i="2"/>
  <c r="AF12" i="2"/>
  <c r="AF9" i="2"/>
  <c r="AF8" i="2"/>
  <c r="AF7" i="2"/>
  <c r="AF6" i="2"/>
</calcChain>
</file>

<file path=xl/comments1.xml><?xml version="1.0" encoding="utf-8"?>
<comments xmlns="http://schemas.openxmlformats.org/spreadsheetml/2006/main">
  <authors>
    <author>Asistente5_Usuario</author>
    <author>Marta Elena Díaz Díaz</author>
  </authors>
  <commentList>
    <comment ref="O10" authorId="0">
      <text>
        <r>
          <rPr>
            <b/>
            <sz val="9"/>
            <color rgb="FF000000"/>
            <rFont val="Tahoma"/>
            <family val="2"/>
          </rPr>
          <t>Se acumula el 100% de cumplimiento o avance durante los 4 años de cada administración municipal</t>
        </r>
      </text>
    </comment>
    <comment ref="O14" authorId="0">
      <text>
        <r>
          <rPr>
            <b/>
            <sz val="9"/>
            <color rgb="FF000000"/>
            <rFont val="Tahoma"/>
            <family val="2"/>
          </rPr>
          <t>Se acumula el 100% de cumplimiento o avance durante los 4 años de cada administración municipal</t>
        </r>
      </text>
    </comment>
    <comment ref="O15" authorId="0">
      <text>
        <r>
          <rPr>
            <b/>
            <sz val="9"/>
            <color rgb="FF000000"/>
            <rFont val="Tahoma"/>
            <family val="2"/>
          </rPr>
          <t>Se acumula el 100% de cumplimiento o avance durante los 4 años de cada administración municipal</t>
        </r>
      </text>
    </comment>
    <comment ref="O16" authorId="0">
      <text>
        <r>
          <rPr>
            <b/>
            <sz val="9"/>
            <color rgb="FF000000"/>
            <rFont val="Tahoma"/>
            <family val="2"/>
          </rPr>
          <t>Se acumula el 100% de cumplimiento o avance durante los 4 años de cada administración municipal</t>
        </r>
      </text>
    </comment>
    <comment ref="O17" authorId="0">
      <text>
        <r>
          <rPr>
            <b/>
            <sz val="9"/>
            <color rgb="FF000000"/>
            <rFont val="Tahoma"/>
            <family val="2"/>
          </rPr>
          <t>Se acumula el 100% de cumplimiento o avance durante los 4 años de cada administración municipal</t>
        </r>
      </text>
    </comment>
    <comment ref="O21" authorId="1">
      <text>
        <r>
          <rPr>
            <b/>
            <sz val="10"/>
            <color rgb="FF000000"/>
            <rFont val="Calibri"/>
            <family val="2"/>
            <scheme val="minor"/>
          </rPr>
          <t>Se acumula el 100% de cumplimiento o avance durante los 4 años de cada administración municipal</t>
        </r>
        <r>
          <rPr>
            <sz val="10"/>
            <color rgb="FF000000"/>
            <rFont val="Calibri"/>
            <family val="2"/>
            <scheme val="minor"/>
          </rPr>
          <t xml:space="preserve">
</t>
        </r>
      </text>
    </comment>
    <comment ref="O22" authorId="1">
      <text>
        <r>
          <rPr>
            <b/>
            <sz val="10"/>
            <color rgb="FF000000"/>
            <rFont val="Calibri"/>
            <family val="2"/>
            <scheme val="minor"/>
          </rPr>
          <t>Se acumula el 100% de cumplimiento o avance durante los 4 años de cada administración municipal</t>
        </r>
        <r>
          <rPr>
            <sz val="10"/>
            <color rgb="FF000000"/>
            <rFont val="Calibri"/>
            <family val="2"/>
            <scheme val="minor"/>
          </rPr>
          <t xml:space="preserve">
</t>
        </r>
      </text>
    </comment>
    <comment ref="O23" authorId="1">
      <text>
        <r>
          <rPr>
            <b/>
            <sz val="10"/>
            <color rgb="FF000000"/>
            <rFont val="Calibri"/>
            <family val="2"/>
            <scheme val="minor"/>
          </rPr>
          <t>Se acumula el 100% de cumplimiento o avance durante los 4 años de cada administración municipal</t>
        </r>
        <r>
          <rPr>
            <sz val="10"/>
            <color rgb="FF000000"/>
            <rFont val="Calibri"/>
            <family val="2"/>
            <scheme val="minor"/>
          </rPr>
          <t xml:space="preserve">
</t>
        </r>
      </text>
    </comment>
    <comment ref="O27" authorId="1">
      <text>
        <r>
          <rPr>
            <b/>
            <sz val="10"/>
            <color rgb="FF000000"/>
            <rFont val="Calibri"/>
            <family val="2"/>
            <scheme val="minor"/>
          </rPr>
          <t>Se acumula el 100% de cumplimiento o avance durante los 4 años de cada administración municipal</t>
        </r>
        <r>
          <rPr>
            <sz val="10"/>
            <color rgb="FF000000"/>
            <rFont val="Calibri"/>
            <family val="2"/>
            <scheme val="minor"/>
          </rPr>
          <t xml:space="preserve">
</t>
        </r>
      </text>
    </comment>
  </commentList>
</comments>
</file>

<file path=xl/sharedStrings.xml><?xml version="1.0" encoding="utf-8"?>
<sst xmlns="http://schemas.openxmlformats.org/spreadsheetml/2006/main" count="391" uniqueCount="240">
  <si>
    <t>Total</t>
  </si>
  <si>
    <t>Gestión</t>
  </si>
  <si>
    <t>Gobernación</t>
  </si>
  <si>
    <t>Producto</t>
  </si>
  <si>
    <t>Resultado</t>
  </si>
  <si>
    <t>Objetivo 2. Promover la educación y cultura de todos los generadores de residuos del Departamento del Quindío como base para fomentar la prevención, reutilización, adecuada separación en la fuente, presentación y entrega al prestador del servicio público de aseo o gestor autorizado según corresponda.</t>
  </si>
  <si>
    <t>1.1</t>
  </si>
  <si>
    <t>Meta
Final (%)</t>
  </si>
  <si>
    <t>Línea base</t>
  </si>
  <si>
    <t>Correo electrónico</t>
  </si>
  <si>
    <t>Persona de contacto</t>
  </si>
  <si>
    <t xml:space="preserve">Área </t>
  </si>
  <si>
    <t>Importancia relativa de la acción (%)</t>
  </si>
  <si>
    <t>Acción</t>
  </si>
  <si>
    <t>Importancia relativa del objetivo (%)</t>
  </si>
  <si>
    <t>Objetivo</t>
  </si>
  <si>
    <t>PLAN DE ACCIÓN Y SEGUIMIENTO - PAS</t>
  </si>
  <si>
    <t>ARTICULACIÓN Y FORMULACIÓN DE LA POLÍTICA DE PRODUCCIÓN, CONSUMO SOSTENIBLE Y GESTIÓN INTEGRAL DE ASEO EN EL DEPARTAMENTO</t>
  </si>
  <si>
    <t>1.2 Definir el manual de competencias y responsabilidades de las instituciones involucradas, el cual debe contener el organigrama de la gestión departamental de residuos sólidos y procedimiento.</t>
  </si>
  <si>
    <t>1.3 Desarrollar mesa de trabajo con los municipios para armonizar la política y PGIRS regional con los planes municipales que los entes territoriales deben actualizar cada 4 años.</t>
  </si>
  <si>
    <t>2.3 Diseñar un manual para el manejo diferenciado de residuos por corrientes para la utilización de los diferentes generadores, Por intermedio del PAP-PDA como entidad líder de la política en el departamento.</t>
  </si>
  <si>
    <t>2.8 Propiciar entre los artesanos quindianos el diseño de productos en materiales amigables con el medio ambiente o de larga duración, para la sustitución de bolsas y recipientes plásticos en general.</t>
  </si>
  <si>
    <t>2.9 Incentivar entre los comerciantes de abarrotes y productos de aseo, la venta de productos a granel y su empaque en recipientes retornables.</t>
  </si>
  <si>
    <t xml:space="preserve">3.4 Capacitar a los recicladores de oficio, mediante convenios entre las organizaciones de recicladores y las entidades educativas del departamento, a través de la gestión del PAP-PDA como líder del PGIRS regional. 	</t>
  </si>
  <si>
    <t>3.1 Mantener actualizado el censo de recicladores del departamento, acorde con la normatividad vigente, al inicio del periodo constitucional del alcalde municipal, con la actualización del PGIRS.</t>
  </si>
  <si>
    <t>3.2 Implementar y hacer seguimiento al Plan de formalización de los recicladores formulado en el PGIRS regional.</t>
  </si>
  <si>
    <t xml:space="preserve">3.3 Implementar y hacer seguimiento al programa de reconocimiento social de los recicladores formulado en el PGIRS regional.  </t>
  </si>
  <si>
    <t xml:space="preserve">4.3. Fortalecer la recolección selectiva de residuos aprovechables inorgánicos a cargo de las organizaciones de recicladores, para que estas sean realizadas de manera costo-efectiva. </t>
  </si>
  <si>
    <t xml:space="preserve">4.4. Hacer seguimiento a los centros de acopio municipales operados por las organizaciones de recicladores y velar porque la infraestructura y equipos permanezcan en adecuadas condiciones de funcionamiento.  </t>
  </si>
  <si>
    <t>5.4 Divulgar la oferta de gestores y sitios autorizados para el manejo de los RCD, y coordinar acciones con la policía y demás las autoridades, para sancionar el arrojo clandestino.</t>
  </si>
  <si>
    <t>5.3 Aunar esfuerzos entre la administración pública, CAMACOL y demás gremios interesados, para fomentar proyectos de gestión integral de RCD y consolidación de gestores especializados en el departamento.</t>
  </si>
  <si>
    <t xml:space="preserve">6.1 Conformar una mesa técnica para la coordinación de las acciones de los programas de residuos posconsumo a nivel departamental. </t>
  </si>
  <si>
    <t xml:space="preserve">6.2. Utilizar medios masivos para informar a la comunidad sobre las fechas y sitios de recepción de residuos posconsumo, con base en el calendario acordado con los gestores y la Autoridad ambiental </t>
  </si>
  <si>
    <t xml:space="preserve">6.3 Promover la habilitación de al menos un punto de recolección de residuos posconsumo en cada municipio, con el fin de ampliar la cobertura de los programas realizados por los gestores. </t>
  </si>
  <si>
    <t xml:space="preserve">6.4 Llevar estadísticas por corriente y municipio de todos los programas de gestión posconsumo adelantados en el departamento, con el fin de estimar la demanda y adecuar en consonancia los puntos de recolección y la frecuencia.  </t>
  </si>
  <si>
    <t>7.3 Convocar a los gremios para generar nuevos proyectos que permitan la integración de las organizaciones de recicladores a la gestión interna de los residuos.</t>
  </si>
  <si>
    <t>7.1 Desarrollar convenios entre las organizaciones de recicladores y la industria que compra el material recuperado, con el fin de garantizar las mejores condiciones de precio, frecuencia y calidad.</t>
  </si>
  <si>
    <t xml:space="preserve">7.2 Desarrollar convenios entre la industria, la academia y las organizaciones de recicladores con el fin de implementar nuevas tecnologías para la elaboración de productos con material recuperado. </t>
  </si>
  <si>
    <t xml:space="preserve">8.7 Coordinar acciones para implementar el acopio temporal de residuos reciclables y su transporte a los centros de acopio municipal. </t>
  </si>
  <si>
    <t>8.1 implementar campañas de sensibilización y educación sanitaria y ambiental sobre el adecuado manejo interno de los residuos sólidos y la importancia de entregarlos al servicio de recolección cuando este se encuentre disponible.</t>
  </si>
  <si>
    <t>8.2 identificar los centros poblados y áreas rurales que, por su ubicación, conectividad y demanda cumplan las condiciones para contar con un servicio de recolección que resulte financieramente sostenible según los objetivos del prestador del servicio.</t>
  </si>
  <si>
    <t>8.3 Fomentar alianzas estratégicas para capacitar a los habitantes de la zona rural en tecnología apropiadas de aprovechamiento de RSO.</t>
  </si>
  <si>
    <t xml:space="preserve">8.4 Fomentar las buenas prácticas para el manejo de residuos peligrosos resultantes de la actividad agropecuaria. </t>
  </si>
  <si>
    <t>Objetivo 1. Lograr la articulación interinstitucional e intersectorial de tal manera que se definan responsabilidades específicas enfocadas al cumplimiento de la política departamental.</t>
  </si>
  <si>
    <t>Objetivo 3. Formalizar y fortalecer a los recicladores de oficio del Departamento del Quindío como personas prestadoras de la actividad de aprovechamiento en el servicio público de aseo y como actores clave en la minimización de residuos que van a disposición final y que contribuyen al cumplimiento de los principios de economía circular.</t>
  </si>
  <si>
    <t>Objetivo 4. Fortalecer la prestación del servicio público de aseo, de tal manera que los residuos sólidos ordinarios se recojan de manera separada según las principales corrientes diferenciadas (residuos orgánicos aprovechables, residuos inorgánicos aprovechables y residuos no aprovechables)</t>
  </si>
  <si>
    <t>Objetivo 5. Impulsar la gestión adecuada de residuos de construcción y demolición, RCD, realizada por gestores autorizados y privilegiando estrategias que consideren la jerarquía de residuos: 1) Prevención de la generación, 2) Reducción con estrategias como la reutilización y la segregación en fuente 3) Aprovechamiento y tratamiento, 4) Disposición final, con eficiencia ambiental, económica y financiera.</t>
  </si>
  <si>
    <t>Objetivo 6. Gestionar estrategias posconsumo y de responsabilidad extendida del productor como actor fundamental en la priorización de la gestión de residuos por jerarquías: 1) Prevención de la generación, 2) Reducción con estrategias como la segregación en fuente 3) Aprovechamiento y tratamiento, 4) Eliminación y disposición final, con eficiencia ambiental, económica y financiera.</t>
  </si>
  <si>
    <t xml:space="preserve">Objetivo 7. Fortalecer las relaciones entre la industria, la academia y las organizaciones de recicladores con el fin de ampliar su portafolio de bienes y servicios </t>
  </si>
  <si>
    <t>Objetivo 8. Fortalecer la gestión integral de los residuos sólidos en la zona rural del departamento.</t>
  </si>
  <si>
    <t xml:space="preserve">4.6. Llevar registros de cantidades de residuos aprovechados, por corriente (orgánico e inorgánico) y por municipio, con el fin de generar indicadores y evaluar la efectividad de la política.	</t>
  </si>
  <si>
    <t>4.2</t>
  </si>
  <si>
    <t>4.2, 4.3</t>
  </si>
  <si>
    <t>1.4</t>
  </si>
  <si>
    <t>1.1, 1.4</t>
  </si>
  <si>
    <t>1.5,  2.7, 4.1, 4.5, 5.2, 5.4, 6.1, 7.3, 8.4</t>
  </si>
  <si>
    <t>1.1.</t>
  </si>
  <si>
    <t>7.1, 7.2, 7.3</t>
  </si>
  <si>
    <t>NO</t>
  </si>
  <si>
    <t>2.5, 2.6</t>
  </si>
  <si>
    <t>2.4, 2.6</t>
  </si>
  <si>
    <t>2.4, 2.5</t>
  </si>
  <si>
    <t>2.1</t>
  </si>
  <si>
    <t>3.2, 3.4</t>
  </si>
  <si>
    <t>3.1, 3.4</t>
  </si>
  <si>
    <t>3.1, 3.2</t>
  </si>
  <si>
    <t>2.5</t>
  </si>
  <si>
    <t>4.5, 5.1, 5.2, 5.4, 6.2</t>
  </si>
  <si>
    <t>1.1, 1.4, 4.5</t>
  </si>
  <si>
    <t>4.6, 5.1</t>
  </si>
  <si>
    <t>1.1, 1.5, 7.2, 7.3</t>
  </si>
  <si>
    <t>1.1, 1.5, 7.1, 7.3</t>
  </si>
  <si>
    <t>1.1, 1.5, 7.1, 7.2</t>
  </si>
  <si>
    <t>2.4, 2.5, 2.6</t>
  </si>
  <si>
    <t>4.6, 5.1, 6.4</t>
  </si>
  <si>
    <t>5.1, 6.4, 8.5</t>
  </si>
  <si>
    <t>1.4, 4.6, 6.4, 8.5</t>
  </si>
  <si>
    <t>4.3, 8.2</t>
  </si>
  <si>
    <t xml:space="preserve"> </t>
  </si>
  <si>
    <t>Contrato de Consultoría N° 019 de 2018</t>
  </si>
  <si>
    <t>CONSTRUCCIÓN Y ARTICULACIÓN DE LA POLÍTICA DE PRODUCCIÓN, CONSUMO SOSTENIBLE Y GESTIÓN INTEGRAL DE ASEO</t>
  </si>
  <si>
    <t>Consultoría y Dirección de Proyectos SAS</t>
  </si>
  <si>
    <t>Producto N°9: Articulación y formulación de la política de Producción, Consumo sostenible y Gestión Integral de Aseo en el departamento.</t>
  </si>
  <si>
    <t>Acciones relacionadas</t>
  </si>
  <si>
    <t>Entidad Responsable</t>
  </si>
  <si>
    <t>Inicio</t>
  </si>
  <si>
    <t>Fin</t>
  </si>
  <si>
    <t>1.4 Ajustar los instrumentos de ordenamiento territorial (POT, EOT, PBOT) de los municipios, acorde con las necesidades de infraestructura para la GIRS del territorio.</t>
  </si>
  <si>
    <t>Alcaldías</t>
  </si>
  <si>
    <t>Valor base</t>
  </si>
  <si>
    <t>Año base</t>
  </si>
  <si>
    <t>Prueba de cumplimiento</t>
  </si>
  <si>
    <t>Manual de competencias y responsabilidades</t>
  </si>
  <si>
    <t>Gremios</t>
  </si>
  <si>
    <t>Informe anual de avance</t>
  </si>
  <si>
    <t>1. Lograr la articulación interinstitucional e intersectorial de tal manera que se definan responsabilidades específicas enfocadas al cumplimiento de la política departamental.</t>
  </si>
  <si>
    <t>2. Promover la educación y cultura de todos los generadores de residuos del Departamento del Quindío como base para fomentar la prevención, reutilización, adecuada separación en la fuente, presentación y entrega al prestador del servicio público de aseo o gestor autorizado, según corresponda.</t>
  </si>
  <si>
    <t>3. Formalizar y fortalecer a los recicladores de oficio del Departamento del Quindío como personas prestadoras de la actividad de aprovechamiento en el servicio público de aseo y como actores clave en la minimización de residuos que van a disposición final y que contribuyen al cumplimiento de los principios de economía circular.</t>
  </si>
  <si>
    <t>4. Fortalecer la prestación del servicio público de aseo, de tal manera que los residuos sólidos ordinarios se recojan de manera separada según las principales corrientes diferenciadas (residuos orgánicos aprovechables, residuos inorgánicos aprovechables y residuos no aprovechables).</t>
  </si>
  <si>
    <t>5. Impulsar la gestión adecuada de residuos de construcción y demolición, RCD, realizada por gestores autorizados y privilegiando estrategias que consideren la jerarquía de residuos: I) Prevención de la generación, II) Reducción con estrategias como la reutilización y la segregación en fuente III) Aprovechamiento y tratamiento, IV) Disposición final, con eficiencia ambiental, económica y financiera.</t>
  </si>
  <si>
    <t>6. Gestionar estrategias posconsumo y de responsabilidad extendida del productor como actor fundamental en la priorización de la gestión de residuos por jerarquías: I) Prevención de la generación, II) Reducción con estrategias como la segregación en fuente III) Aprovechamiento y tratamiento, IV) Eliminación y disposición final, con eficiencia ambiental, económica y financiera.</t>
  </si>
  <si>
    <t>7. Fortalecer las relaciones entre la industria, la academia y las organizaciones de recicladores con el fin de ampliar su portafolio de bienes y servicios.</t>
  </si>
  <si>
    <t>8. Fortalecer la gestión integral de los residuos sólidos en la zona rural del departamento.</t>
  </si>
  <si>
    <t>[Actas de reunión]
Acuerdo de voluntades</t>
  </si>
  <si>
    <t>[Actas de reunión]
Acuerdo de voluntades con cronograma de trabajo de los gremios</t>
  </si>
  <si>
    <t>Artesanos</t>
  </si>
  <si>
    <t>Recicladores</t>
  </si>
  <si>
    <t>Recicladores, ciudadanía</t>
  </si>
  <si>
    <t>ESP</t>
  </si>
  <si>
    <t>Org. De Recicladores</t>
  </si>
  <si>
    <t>Org. De Recicladores, ciudadanía</t>
  </si>
  <si>
    <t xml:space="preserve">5.2 Verificar que los municipios en sus PGIRS y POT garanticen la disponibilidad de áreas con condiciones adecuadas para ubicación de puntos limpios y sitios de disposición final de RCD, acorde con los requerimientos de la autoridad ambiental. </t>
  </si>
  <si>
    <t>Gestores, gremios</t>
  </si>
  <si>
    <t>Gobernación, CRQ</t>
  </si>
  <si>
    <t>Alcaldías, gestores</t>
  </si>
  <si>
    <t>CRQ, gestores</t>
  </si>
  <si>
    <t>Gremios, org. De reciclaje</t>
  </si>
  <si>
    <t>Manual para el manejo diferenciado de residuos por corrientes</t>
  </si>
  <si>
    <t>CRQ</t>
  </si>
  <si>
    <t>PDA, CRQ</t>
  </si>
  <si>
    <t>org. De reciclaje y bodegas</t>
  </si>
  <si>
    <t>Gobernación, alcaldías</t>
  </si>
  <si>
    <t>CRQ, Gremios</t>
  </si>
  <si>
    <t>Alcaldías, gremios</t>
  </si>
  <si>
    <t>org. De reciclaje, Industria</t>
  </si>
  <si>
    <t>Gobernación, gremios</t>
  </si>
  <si>
    <t>org. De reciclaje, Industria, Academia</t>
  </si>
  <si>
    <t>Gremios, CRQ</t>
  </si>
  <si>
    <t>Gobernación, Alcaldías</t>
  </si>
  <si>
    <t>Gremios, Medios</t>
  </si>
  <si>
    <t>ESP, Gremios, Medios</t>
  </si>
  <si>
    <t>Alcaldías, CRQ</t>
  </si>
  <si>
    <t>org. De reciclaje, entidades educ.</t>
  </si>
  <si>
    <t>Producto RESULTADO</t>
  </si>
  <si>
    <t>Programa PGIRS</t>
  </si>
  <si>
    <t xml:space="preserve"> Año 1</t>
  </si>
  <si>
    <t xml:space="preserve"> Año 2</t>
  </si>
  <si>
    <t xml:space="preserve"> Año 3</t>
  </si>
  <si>
    <t xml:space="preserve"> Año 4</t>
  </si>
  <si>
    <t xml:space="preserve"> Año 5</t>
  </si>
  <si>
    <t xml:space="preserve"> Año 6</t>
  </si>
  <si>
    <t xml:space="preserve"> Año 7</t>
  </si>
  <si>
    <t xml:space="preserve"> Año 8</t>
  </si>
  <si>
    <t xml:space="preserve"> Año 9</t>
  </si>
  <si>
    <t xml:space="preserve"> Año 10</t>
  </si>
  <si>
    <t xml:space="preserve"> Año 11</t>
  </si>
  <si>
    <t xml:space="preserve"> Año 12</t>
  </si>
  <si>
    <t>1. Programa institucional del Aprovechamiento</t>
  </si>
  <si>
    <t>2. Inclusión de Recicladores</t>
  </si>
  <si>
    <t>3. Educación y sensibilización</t>
  </si>
  <si>
    <t>4. Recolección selectiva de residuos aprovechables</t>
  </si>
  <si>
    <t xml:space="preserve">5. Aprovechamiento-pretratamiento </t>
  </si>
  <si>
    <t>6. Gestión de residuos sólidos en el área rural</t>
  </si>
  <si>
    <t>7. Gestión de residuos sólidos especiales</t>
  </si>
  <si>
    <t>8. Gestión de residuos de construcción y demolición</t>
  </si>
  <si>
    <t>Total general</t>
  </si>
  <si>
    <t>LÍNEAS DE POLITICA</t>
  </si>
  <si>
    <t>CRQ, gremios, comunidad</t>
  </si>
  <si>
    <t>Duración esperada (años)</t>
  </si>
  <si>
    <t>por definir</t>
  </si>
  <si>
    <t>[Actas de reunión]
Resoluciones actualización PGIRS municipal</t>
  </si>
  <si>
    <t>Acuerdo del Concejo municipal con ajuste POT/EOT/PBOT</t>
  </si>
  <si>
    <t>a definir</t>
  </si>
  <si>
    <r>
      <t xml:space="preserve">2.2 Desincentivar el uso de </t>
    </r>
    <r>
      <rPr>
        <u/>
        <sz val="10"/>
        <color theme="1"/>
        <rFont val="Arial Narrow"/>
        <family val="2"/>
      </rPr>
      <t>papel</t>
    </r>
    <r>
      <rPr>
        <sz val="10"/>
        <color theme="1"/>
        <rFont val="Arial Narrow"/>
        <family val="2"/>
      </rPr>
      <t xml:space="preserve"> para la generación de documentos en el marco de la directriz “Cero papel en la administración pública” del Ministerio de las TIC y fomentar que dicha práctica se amplíe a todos los estamentos de la sociedad quindiana.</t>
    </r>
  </si>
  <si>
    <t>Informe anual de actividades del plan de comunicaciones</t>
  </si>
  <si>
    <t>Informe anual de actividades del plan de educación</t>
  </si>
  <si>
    <t>Informe anual de actividades del plan de capacitación</t>
  </si>
  <si>
    <r>
      <t>2.5 E</t>
    </r>
    <r>
      <rPr>
        <u/>
        <sz val="10"/>
        <color theme="1"/>
        <rFont val="Arial Narrow"/>
        <family val="2"/>
      </rPr>
      <t>ducar a la población</t>
    </r>
    <r>
      <rPr>
        <sz val="10"/>
        <color theme="1"/>
        <rFont val="Arial Narrow"/>
        <family val="2"/>
      </rPr>
      <t xml:space="preserve"> sobre el manejo diferenciado de residuos según su corriente, que involucre metas de aprendizaje e interiorización, informando a la comunidad qué residuos se deben entregar a la empresa que presta el servicio de aseo, cuáles al reciclador de oficio y cuáles a los gestores autorizados.</t>
    </r>
  </si>
  <si>
    <r>
      <t xml:space="preserve">2.4 </t>
    </r>
    <r>
      <rPr>
        <u/>
        <sz val="10"/>
        <color theme="1"/>
        <rFont val="Arial Narrow"/>
        <family val="2"/>
      </rPr>
      <t xml:space="preserve">Difundir las buenas prácticas </t>
    </r>
    <r>
      <rPr>
        <sz val="10"/>
        <color theme="1"/>
        <rFont val="Arial Narrow"/>
        <family val="2"/>
      </rPr>
      <t>para el manejo de residuos sólidos masivamente en el territorio del departamento, a través de la publicación en medios digitales y escritos a nivel regional sobre las acciones que debe implementar la población.</t>
    </r>
  </si>
  <si>
    <r>
      <t>2.6 Desarrollar programas de c</t>
    </r>
    <r>
      <rPr>
        <u/>
        <sz val="10"/>
        <color theme="1"/>
        <rFont val="Arial Narrow"/>
        <family val="2"/>
      </rPr>
      <t xml:space="preserve">apacitación a docentes </t>
    </r>
    <r>
      <rPr>
        <sz val="10"/>
        <color theme="1"/>
        <rFont val="Arial Narrow"/>
        <family val="2"/>
      </rPr>
      <t>con el fin de incluir los principios de la política en la elaboración de los Programas Ambientales Escolares, PRAE, como medio para fomentar la gestión adecuada de residuos, a través de cursos dirigidos por la secretaria de educación departamental, con apoyo de la Autoridad ambiental regional CRQ y el PAP-PDA, como entidad promotora de la política.</t>
    </r>
  </si>
  <si>
    <t>Informe anual de actividades del PIGA</t>
  </si>
  <si>
    <t>Informe anual de artesanos capacitados</t>
  </si>
  <si>
    <t>Informe anual de comerciantes vinculados</t>
  </si>
  <si>
    <t>Informe del Censo (c/ 4 años)</t>
  </si>
  <si>
    <t>Informe anual de formalización de recicladores</t>
  </si>
  <si>
    <t>Informe anual de reconocimiento de recicladores</t>
  </si>
  <si>
    <t>Informe anual decapacitación de recicladores</t>
  </si>
  <si>
    <r>
      <t>4.2. Propiciar, con los prestadores del servicio ordinario, la r</t>
    </r>
    <r>
      <rPr>
        <u/>
        <sz val="10"/>
        <color theme="1"/>
        <rFont val="Arial Narrow"/>
        <family val="2"/>
      </rPr>
      <t>ecolección selectiva de los residuos orgánicos,</t>
    </r>
    <r>
      <rPr>
        <sz val="10"/>
        <color theme="1"/>
        <rFont val="Arial Narrow"/>
        <family val="2"/>
      </rPr>
      <t xml:space="preserve"> para garantizar el suministro de calidad, a las infraestructuras de tratamiento que se implementen en la región y extenderlo progresivamente a los usuarios domiciliarios, en concordancia con el PGIRS.</t>
    </r>
  </si>
  <si>
    <r>
      <t xml:space="preserve">4.1. </t>
    </r>
    <r>
      <rPr>
        <u/>
        <sz val="10"/>
        <color theme="1"/>
        <rFont val="Arial Narrow"/>
        <family val="2"/>
      </rPr>
      <t>Estructurar la cadena de valor</t>
    </r>
    <r>
      <rPr>
        <sz val="10"/>
        <color theme="1"/>
        <rFont val="Arial Narrow"/>
        <family val="2"/>
      </rPr>
      <t xml:space="preserve"> de aprovechamiento de residuos sólidos orgánicos a partir de los grandes generadores como plazas de mercados y FRUVER, así como residuos de corte de césped y poda de árboles e incorporación gradual de residuos orgánicos de origen domiciliario. </t>
    </r>
  </si>
  <si>
    <t>Informes de estructuración de la cadena de valor de RSO</t>
  </si>
  <si>
    <t>ESP CRQ</t>
  </si>
  <si>
    <t xml:space="preserve">4.5. Verificar que los PGIRS y POT garanticen la disponibilidad de áreas con condiciones adecuadas para ubicación de sitos de disposición final de residuos sólidos no aprovechables. </t>
  </si>
  <si>
    <t>Estudios de caracterización y cuantificación</t>
  </si>
  <si>
    <r>
      <t xml:space="preserve">5.1 Elaborar estudios de caracterización y </t>
    </r>
    <r>
      <rPr>
        <u/>
        <sz val="10"/>
        <color theme="1"/>
        <rFont val="Arial Narrow"/>
        <family val="2"/>
      </rPr>
      <t>cuantificación de RCD</t>
    </r>
    <r>
      <rPr>
        <sz val="10"/>
        <color theme="1"/>
        <rFont val="Arial Narrow"/>
        <family val="2"/>
      </rPr>
      <t xml:space="preserve">  que permitan obtener indicadores con el fin de dimensionar la demanda de los sitios de aprovechamiento y disposición final, a mediano y largo plazo </t>
    </r>
  </si>
  <si>
    <t>[Actas de reunión]
Acuerdos sectoriales</t>
  </si>
  <si>
    <t>1 por sector</t>
  </si>
  <si>
    <t>Infiorme anual de actividades del plan de comunicación masiva</t>
  </si>
  <si>
    <t>1 por corriente</t>
  </si>
  <si>
    <t>Puntos de recolección habilitados</t>
  </si>
  <si>
    <t>Informe anual de cantidades recolectadas</t>
  </si>
  <si>
    <t>[Actas de reunión] 
Convenios suscritos gremiso-org. Recic.</t>
  </si>
  <si>
    <t>[Actas de reunión] 
Convenios suscritos industria-academia-org. Recic.</t>
  </si>
  <si>
    <t>[Actas de reunión] 
Convenios suscritos con la industria</t>
  </si>
  <si>
    <t>Informe anual de actividades del plan de sensibilización y educación en zona rural</t>
  </si>
  <si>
    <t>[Actas de reunión]
Convenios de capacitación suscritos</t>
  </si>
  <si>
    <t>Gobernación, Gremios, CRQ</t>
  </si>
  <si>
    <t>Alcaldías, Medios</t>
  </si>
  <si>
    <t>[Actas de reunión] 
Informe anual de actividades</t>
  </si>
  <si>
    <t>Informe anual de actividades y cantidades recolectadas</t>
  </si>
  <si>
    <t>Otras partes interresadas</t>
  </si>
  <si>
    <t>Cantidad</t>
  </si>
  <si>
    <t>METAS DE RESULTADO</t>
  </si>
  <si>
    <t>Tipo Acción</t>
  </si>
  <si>
    <t>METAS DE AVANCE ESPERADO (%)</t>
  </si>
  <si>
    <t>1.1 Socializar la política y establecer las voluntades de los municipios para participar, como resultado de esta actividad se debe lograr un documento que plasme el acuerdo de entendimiento y compromisos entre los municipios</t>
  </si>
  <si>
    <t>[Actas comité coordinador PGIRS] 
Municipios con recolección selectiva de RSO</t>
  </si>
  <si>
    <t>[Actas comité coordinador PGIRS] 
Informes de seguimiento a los CAM y num. que opera adecuadamente</t>
  </si>
  <si>
    <t>[Actas comité coordinador PGIRS] 
Pgirs q' incluyen zonas aptas acordes POT</t>
  </si>
  <si>
    <t>[Actas comité coordinador PGIRS] 
Informe anual de gestión</t>
  </si>
  <si>
    <t>[Actas comité coordinador PGIRS] 
Pgirs identifican zonas aptas para recolección</t>
  </si>
  <si>
    <t>[actas de reunión]
Proyectos de gestión de RCD formulados y viabilizados</t>
  </si>
  <si>
    <t>Alcaldías, Concejos mun.</t>
  </si>
  <si>
    <t>Gestión Producto</t>
  </si>
  <si>
    <t>Periodica</t>
  </si>
  <si>
    <t>Metas temporales</t>
  </si>
  <si>
    <t>c/4 años</t>
  </si>
  <si>
    <t>ACUM.</t>
  </si>
  <si>
    <r>
      <t xml:space="preserve">8.5 Llevar estadísticas por corriente y municipio de todos los programas de gestión </t>
    </r>
    <r>
      <rPr>
        <u/>
        <sz val="10"/>
        <color theme="1"/>
        <rFont val="Arial Narrow"/>
        <family val="2"/>
      </rPr>
      <t>posconsumo</t>
    </r>
    <r>
      <rPr>
        <sz val="10"/>
        <color theme="1"/>
        <rFont val="Arial Narrow"/>
        <family val="2"/>
      </rPr>
      <t xml:space="preserve"> aplicados en el </t>
    </r>
    <r>
      <rPr>
        <u/>
        <sz val="10"/>
        <color theme="1"/>
        <rFont val="Arial Narrow"/>
        <family val="2"/>
      </rPr>
      <t xml:space="preserve">área rural </t>
    </r>
    <r>
      <rPr>
        <sz val="10"/>
        <color theme="1"/>
        <rFont val="Arial Narrow"/>
        <family val="2"/>
      </rPr>
      <t xml:space="preserve">del departamento, con el fin de estimar la demanda y adecuar en consonancia los puntos de acopio temporal y las frecuencias de recolección </t>
    </r>
  </si>
  <si>
    <r>
      <t xml:space="preserve">8.6 Identificar y coordinar acciones para la </t>
    </r>
    <r>
      <rPr>
        <u/>
        <sz val="10"/>
        <color theme="1"/>
        <rFont val="Arial Narrow"/>
        <family val="2"/>
      </rPr>
      <t>erradicación de puntos críticos</t>
    </r>
    <r>
      <rPr>
        <sz val="10"/>
        <color theme="1"/>
        <rFont val="Arial Narrow"/>
        <family val="2"/>
      </rPr>
      <t xml:space="preserve"> de arrojo clandestino de residuos sólidos.</t>
    </r>
  </si>
  <si>
    <t>Bogotá D.C., octubre de 2019</t>
  </si>
  <si>
    <t>1.5 Armonizar los planes y programas ambientales que desarrollan las entidades públicas y privadas con los principios de la Política departamental de producción, consumo sostenible y gestión integral de aseo, a través de la implementación de mesas técnicas.</t>
  </si>
  <si>
    <t>N/A</t>
  </si>
  <si>
    <t>N/D</t>
  </si>
  <si>
    <t xml:space="preserve">2.7 Implementar un programa de gestión interna de residuos de obligatorio cumplimiento para las entidades públicas, mediante la expedición de normatividad departamental. </t>
  </si>
  <si>
    <t>Miles $</t>
  </si>
  <si>
    <t>TOTAL</t>
  </si>
  <si>
    <t>2020-2023</t>
  </si>
  <si>
    <t>2024-2027</t>
  </si>
  <si>
    <t>2028-2031</t>
  </si>
  <si>
    <t>TOTAL (Miles $)</t>
  </si>
  <si>
    <t xml:space="preserve">- </t>
  </si>
  <si>
    <t xml:space="preserve">  - </t>
  </si>
  <si>
    <t>944 t</t>
  </si>
  <si>
    <t>Informe anual de cantidades aprovechadas</t>
  </si>
  <si>
    <t>Informe anual de cantidades recolectadas, por corriente y por municipio</t>
  </si>
  <si>
    <t>CRQ, Gestores</t>
  </si>
  <si>
    <t>Municipios con recolección selectiva, cantidad de MPR recolectadas</t>
  </si>
  <si>
    <t>ESP, JAC-Veredales</t>
  </si>
  <si>
    <t>ESP, JAC Veredales, medios</t>
  </si>
  <si>
    <t>2.1 Desincentivar el consumo de icopor y plásticos de un solo uso (desechables) en el sector de la hotelería, entidades gubernamentales, oficinas, establecimientos educativos, entre otros, para el expendio y consumo de alimentos, con reducción progresiva hasta la eliminación de su consumo.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</si>
</sst>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_-&quot;$&quot;* #,##0_-;\-&quot;$&quot;* #,##0_-;_-&quot;$&quot;* &quot;-&quot;_-;_-@_-"/>
    <numFmt numFmtId="165" formatCode="_-* #,##0.00_-;\-* #,##0.00_-;_-* &quot;-&quot;??_-;_-@_-"/>
    <numFmt numFmtId="166" formatCode="0.0%"/>
    <numFmt numFmtId="167" formatCode="0.0"/>
    <numFmt numFmtId="168" formatCode="yyyy"/>
  </numFmts>
  <fonts count="40" x14ac:knownFonts="1">
    <font>
      <sz val="11"/>
      <color theme="1"/>
      <name val="Calibri"/>
      <family val="2"/>
      <scheme val="minor"/>
    </font>
    <font>
      <sz val="11"/>
      <color theme="1"/>
      <name val="Calibri"/>
      <family val="2"/>
      <scheme val="minor"/>
    </font>
    <font>
      <sz val="11"/>
      <color theme="1"/>
      <name val="Arial Narrow"/>
      <family val="2"/>
    </font>
    <font>
      <sz val="10"/>
      <color theme="1"/>
      <name val="Arial Narrow"/>
      <family val="2"/>
    </font>
    <font>
      <b/>
      <sz val="10"/>
      <color theme="1"/>
      <name val="Arial Narrow"/>
      <family val="2"/>
    </font>
    <font>
      <sz val="12"/>
      <name val="Arial Narrow"/>
      <family val="2"/>
    </font>
    <font>
      <b/>
      <sz val="10"/>
      <name val="Arial Narrow"/>
      <family val="2"/>
    </font>
    <font>
      <b/>
      <sz val="11"/>
      <name val="Arial Narrow"/>
      <family val="2"/>
    </font>
    <font>
      <b/>
      <sz val="11"/>
      <color theme="1"/>
      <name val="Arial Narrow"/>
      <family val="2"/>
    </font>
    <font>
      <b/>
      <sz val="20"/>
      <name val="Cambria"/>
      <family val="1"/>
    </font>
    <font>
      <b/>
      <sz val="18"/>
      <name val="Cambria"/>
      <family val="1"/>
    </font>
    <font>
      <b/>
      <sz val="1"/>
      <name val="Cambria"/>
      <family val="1"/>
    </font>
    <font>
      <sz val="12"/>
      <name val="Cambria"/>
      <family val="1"/>
    </font>
    <font>
      <sz val="16"/>
      <name val="Cambria"/>
      <family val="1"/>
    </font>
    <font>
      <b/>
      <sz val="12"/>
      <color rgb="FF006600"/>
      <name val="Cambria"/>
      <family val="1"/>
    </font>
    <font>
      <sz val="4"/>
      <name val="Cambria"/>
      <family val="1"/>
    </font>
    <font>
      <b/>
      <sz val="12"/>
      <color rgb="FF000000"/>
      <name val="Calibri"/>
      <family val="2"/>
    </font>
    <font>
      <b/>
      <sz val="11"/>
      <color rgb="FF000000"/>
      <name val="Calibri"/>
      <family val="2"/>
    </font>
    <font>
      <sz val="10"/>
      <color theme="1"/>
      <name val="Arial"/>
      <family val="2"/>
    </font>
    <font>
      <sz val="10"/>
      <name val="Arial"/>
      <family val="2"/>
    </font>
    <font>
      <b/>
      <sz val="11"/>
      <color theme="1"/>
      <name val="Calibri"/>
      <family val="2"/>
      <scheme val="minor"/>
    </font>
    <font>
      <b/>
      <sz val="9"/>
      <name val="Arial Narrow"/>
      <family val="2"/>
    </font>
    <font>
      <sz val="10"/>
      <color theme="1"/>
      <name val="Calibri"/>
      <family val="2"/>
      <scheme val="minor"/>
    </font>
    <font>
      <u/>
      <sz val="10"/>
      <color theme="1"/>
      <name val="Arial Narrow"/>
      <family val="2"/>
    </font>
    <font>
      <i/>
      <sz val="9"/>
      <color theme="1"/>
      <name val="Arial Narrow"/>
      <family val="2"/>
    </font>
    <font>
      <b/>
      <u/>
      <sz val="10"/>
      <name val="Arial Narrow"/>
      <family val="2"/>
    </font>
    <font>
      <i/>
      <sz val="10"/>
      <name val="Arial Narrow"/>
      <family val="2"/>
    </font>
    <font>
      <i/>
      <sz val="8"/>
      <name val="Arial Narrow"/>
      <family val="2"/>
    </font>
    <font>
      <b/>
      <i/>
      <sz val="8"/>
      <name val="Arial Narrow"/>
      <family val="2"/>
    </font>
    <font>
      <sz val="11"/>
      <name val="Arial Narrow"/>
      <family val="2"/>
    </font>
    <font>
      <sz val="10"/>
      <name val="Arial Narrow"/>
      <family val="2"/>
    </font>
    <font>
      <sz val="9"/>
      <name val="Arial Narrow"/>
      <family val="2"/>
    </font>
    <font>
      <b/>
      <sz val="9"/>
      <color rgb="FF000000"/>
      <name val="Tahoma"/>
      <family val="2"/>
    </font>
    <font>
      <b/>
      <sz val="10"/>
      <color rgb="FF000000"/>
      <name val="Calibri"/>
      <family val="2"/>
      <scheme val="minor"/>
    </font>
    <font>
      <sz val="10"/>
      <color rgb="FF000000"/>
      <name val="Calibri"/>
      <family val="2"/>
      <scheme val="minor"/>
    </font>
    <font>
      <b/>
      <sz val="12"/>
      <color rgb="FF000000"/>
      <name val="Arial"/>
      <family val="2"/>
    </font>
    <font>
      <sz val="12"/>
      <color rgb="FF000000"/>
      <name val="Arial"/>
      <family val="2"/>
    </font>
    <font>
      <sz val="12"/>
      <color theme="1"/>
      <name val="Calibri"/>
      <family val="2"/>
      <scheme val="minor"/>
    </font>
    <font>
      <sz val="12"/>
      <color theme="1"/>
      <name val="Arial"/>
      <family val="2"/>
    </font>
    <font>
      <b/>
      <sz val="12"/>
      <color theme="1"/>
      <name val="Arial"/>
      <family val="2"/>
    </font>
  </fonts>
  <fills count="18">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CCFFCC"/>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EFFF"/>
        <bgColor indexed="64"/>
      </patternFill>
    </fill>
    <fill>
      <patternFill patternType="solid">
        <fgColor theme="5" tint="0.59999389629810485"/>
        <bgColor indexed="64"/>
      </patternFill>
    </fill>
    <fill>
      <patternFill patternType="solid">
        <fgColor rgb="FFE5FFE5"/>
        <bgColor indexed="64"/>
      </patternFill>
    </fill>
    <fill>
      <patternFill patternType="solid">
        <fgColor theme="4" tint="0.59999389629810485"/>
        <bgColor indexed="64"/>
      </patternFill>
    </fill>
    <fill>
      <patternFill patternType="solid">
        <fgColor rgb="FFE2A700"/>
        <bgColor indexed="64"/>
      </patternFill>
    </fill>
    <fill>
      <patternFill patternType="solid">
        <fgColor rgb="FFCCCCFF"/>
        <bgColor indexed="64"/>
      </patternFill>
    </fill>
    <fill>
      <patternFill patternType="solid">
        <fgColor rgb="FFD9C5AB"/>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1" fillId="0" borderId="0" applyFont="0" applyFill="0" applyBorder="0" applyAlignment="0" applyProtection="0"/>
    <xf numFmtId="41" fontId="1" fillId="0" borderId="0" applyFont="0" applyFill="0" applyBorder="0" applyAlignment="0" applyProtection="0"/>
    <xf numFmtId="43" fontId="18" fillId="0" borderId="0" applyFont="0" applyFill="0" applyBorder="0" applyAlignment="0" applyProtection="0"/>
    <xf numFmtId="165" fontId="1" fillId="0" borderId="0" applyFont="0" applyFill="0" applyBorder="0" applyAlignment="0" applyProtection="0"/>
    <xf numFmtId="0" fontId="19" fillId="0" borderId="0"/>
    <xf numFmtId="0" fontId="18" fillId="0" borderId="0"/>
    <xf numFmtId="9" fontId="19" fillId="0" borderId="0" applyFont="0" applyFill="0" applyBorder="0" applyAlignment="0" applyProtection="0"/>
    <xf numFmtId="9" fontId="18" fillId="0" borderId="0" applyFont="0" applyFill="0" applyBorder="0" applyAlignment="0" applyProtection="0"/>
    <xf numFmtId="164" fontId="1" fillId="0" borderId="0" applyFont="0" applyFill="0" applyBorder="0" applyAlignment="0" applyProtection="0"/>
  </cellStyleXfs>
  <cellXfs count="299">
    <xf numFmtId="0" fontId="0" fillId="0" borderId="0" xfId="0"/>
    <xf numFmtId="0" fontId="2" fillId="0" borderId="0" xfId="0" applyFont="1"/>
    <xf numFmtId="0" fontId="2" fillId="0" borderId="0" xfId="0" applyFont="1" applyAlignment="1">
      <alignment horizontal="righ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0" fontId="3" fillId="0" borderId="0" xfId="0" applyFont="1" applyAlignment="1">
      <alignment horizontal="righ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horizontal="right" vertical="center" wrapText="1"/>
    </xf>
    <xf numFmtId="9" fontId="4"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9" fontId="3" fillId="0" borderId="1" xfId="1" applyFont="1" applyBorder="1" applyAlignment="1">
      <alignment horizontal="right" vertical="center" wrapText="1"/>
    </xf>
    <xf numFmtId="0" fontId="5" fillId="0" borderId="0" xfId="0" applyFont="1" applyAlignment="1">
      <alignment vertical="center"/>
    </xf>
    <xf numFmtId="0" fontId="5" fillId="0" borderId="0" xfId="0" applyFont="1" applyAlignment="1">
      <alignment horizontal="right" vertical="center" wrapText="1"/>
    </xf>
    <xf numFmtId="0" fontId="8" fillId="0" borderId="0" xfId="0" applyFont="1" applyAlignment="1">
      <alignment vertical="center"/>
    </xf>
    <xf numFmtId="0" fontId="0" fillId="4" borderId="0" xfId="0" applyFont="1" applyFill="1" applyAlignment="1"/>
    <xf numFmtId="0" fontId="0" fillId="0" borderId="0" xfId="0" applyFont="1" applyAlignment="1"/>
    <xf numFmtId="0" fontId="9" fillId="4" borderId="0" xfId="0" applyFont="1" applyFill="1" applyAlignment="1">
      <alignment vertical="top" wrapText="1"/>
    </xf>
    <xf numFmtId="0" fontId="0" fillId="0" borderId="0" xfId="0" applyAlignment="1"/>
    <xf numFmtId="0" fontId="10" fillId="4" borderId="0" xfId="0" applyFont="1" applyFill="1" applyAlignment="1">
      <alignment horizontal="center" vertical="top" wrapText="1"/>
    </xf>
    <xf numFmtId="0" fontId="11" fillId="4" borderId="0" xfId="0" applyFont="1" applyFill="1" applyAlignment="1">
      <alignment horizontal="center" vertical="top" wrapText="1"/>
    </xf>
    <xf numFmtId="0" fontId="12" fillId="4" borderId="0" xfId="0" applyFont="1" applyFill="1" applyAlignment="1">
      <alignment horizontal="center" vertical="top" wrapText="1"/>
    </xf>
    <xf numFmtId="0" fontId="13" fillId="4" borderId="0" xfId="0" applyFont="1" applyFill="1" applyAlignment="1">
      <alignment horizontal="center" vertical="top" wrapText="1"/>
    </xf>
    <xf numFmtId="0" fontId="14" fillId="4" borderId="0" xfId="0" applyFont="1" applyFill="1" applyAlignment="1">
      <alignment horizontal="center" vertical="top" wrapText="1"/>
    </xf>
    <xf numFmtId="0" fontId="15" fillId="4" borderId="0" xfId="0" applyFont="1" applyFill="1" applyAlignment="1">
      <alignment wrapText="1"/>
    </xf>
    <xf numFmtId="0" fontId="16" fillId="4" borderId="0" xfId="0" applyFont="1" applyFill="1" applyAlignment="1">
      <alignment horizontal="center" vertical="center"/>
    </xf>
    <xf numFmtId="0" fontId="17" fillId="4" borderId="0" xfId="0" applyFont="1" applyFill="1" applyAlignment="1">
      <alignment horizontal="center" vertical="center"/>
    </xf>
    <xf numFmtId="0" fontId="5" fillId="0" borderId="0" xfId="0" applyFont="1" applyAlignment="1">
      <alignment horizontal="center" vertical="center"/>
    </xf>
    <xf numFmtId="0" fontId="3" fillId="0" borderId="0" xfId="0" applyFont="1" applyBorder="1" applyAlignment="1">
      <alignment horizontal="center" vertical="center"/>
    </xf>
    <xf numFmtId="0" fontId="3" fillId="2" borderId="1" xfId="0" applyFont="1" applyFill="1" applyBorder="1" applyAlignment="1">
      <alignment horizontal="center" vertical="center" wrapText="1"/>
    </xf>
    <xf numFmtId="9" fontId="21" fillId="3" borderId="4"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6" fillId="9" borderId="1" xfId="0" applyFont="1" applyFill="1" applyBorder="1" applyAlignment="1" applyProtection="1">
      <alignment horizontal="center" vertical="center" wrapText="1"/>
      <protection locked="0"/>
    </xf>
    <xf numFmtId="0" fontId="2" fillId="0" borderId="0" xfId="0" applyFont="1" applyAlignment="1">
      <alignment vertical="top"/>
    </xf>
    <xf numFmtId="0" fontId="2" fillId="0" borderId="0" xfId="0" applyFont="1" applyAlignment="1">
      <alignment vertical="top" wrapText="1"/>
    </xf>
    <xf numFmtId="9" fontId="3" fillId="0" borderId="1" xfId="1" applyFont="1" applyBorder="1" applyAlignment="1">
      <alignment horizontal="left" vertical="top" wrapText="1"/>
    </xf>
    <xf numFmtId="0" fontId="3" fillId="0" borderId="0" xfId="0" applyFont="1" applyBorder="1" applyAlignment="1">
      <alignment horizontal="center" vertical="top"/>
    </xf>
    <xf numFmtId="9" fontId="4" fillId="0" borderId="1" xfId="0" applyNumberFormat="1" applyFont="1" applyBorder="1" applyAlignment="1">
      <alignment vertical="top"/>
    </xf>
    <xf numFmtId="0" fontId="3" fillId="0" borderId="0" xfId="0" applyFont="1" applyAlignment="1">
      <alignment vertical="top"/>
    </xf>
    <xf numFmtId="9" fontId="3" fillId="0" borderId="4" xfId="1" applyFont="1" applyBorder="1" applyAlignment="1">
      <alignment horizontal="left" vertical="top" wrapText="1"/>
    </xf>
    <xf numFmtId="0" fontId="3" fillId="2" borderId="4" xfId="0" applyFont="1" applyFill="1" applyBorder="1" applyAlignment="1">
      <alignment horizontal="center" vertical="center" wrapText="1"/>
    </xf>
    <xf numFmtId="9" fontId="3" fillId="0" borderId="4" xfId="1" applyFont="1" applyBorder="1" applyAlignment="1">
      <alignment horizontal="right" vertical="center" wrapText="1"/>
    </xf>
    <xf numFmtId="0" fontId="3" fillId="0" borderId="4" xfId="0" applyFont="1" applyBorder="1" applyAlignment="1">
      <alignment horizontal="right" vertical="center" wrapText="1"/>
    </xf>
    <xf numFmtId="9" fontId="4" fillId="0" borderId="4" xfId="0" applyNumberFormat="1" applyFont="1" applyBorder="1" applyAlignment="1">
      <alignment horizontal="right" vertical="center" wrapText="1"/>
    </xf>
    <xf numFmtId="9" fontId="3" fillId="0" borderId="2" xfId="1" applyFont="1" applyBorder="1" applyAlignment="1">
      <alignment horizontal="left" vertical="top" wrapText="1"/>
    </xf>
    <xf numFmtId="9" fontId="4" fillId="0" borderId="2" xfId="0" applyNumberFormat="1" applyFont="1" applyBorder="1" applyAlignment="1">
      <alignment horizontal="right" vertical="center" wrapText="1"/>
    </xf>
    <xf numFmtId="9" fontId="3" fillId="0" borderId="8" xfId="1" applyFont="1" applyBorder="1" applyAlignment="1">
      <alignment horizontal="left" vertical="top" wrapText="1"/>
    </xf>
    <xf numFmtId="0" fontId="3" fillId="2" borderId="8" xfId="0" applyFont="1" applyFill="1" applyBorder="1" applyAlignment="1">
      <alignment horizontal="center" vertical="center" wrapText="1"/>
    </xf>
    <xf numFmtId="9" fontId="4" fillId="0" borderId="8" xfId="0" applyNumberFormat="1" applyFont="1" applyBorder="1" applyAlignment="1">
      <alignment horizontal="right" vertical="center" wrapText="1"/>
    </xf>
    <xf numFmtId="0" fontId="3" fillId="0" borderId="9" xfId="0" applyFont="1" applyBorder="1"/>
    <xf numFmtId="9" fontId="3" fillId="0" borderId="2" xfId="1" applyFont="1" applyBorder="1" applyAlignment="1">
      <alignment horizontal="right" vertical="center" wrapText="1"/>
    </xf>
    <xf numFmtId="0" fontId="3" fillId="0" borderId="2" xfId="0" applyFont="1" applyBorder="1" applyAlignment="1">
      <alignment horizontal="right" vertical="center" wrapText="1"/>
    </xf>
    <xf numFmtId="0" fontId="3" fillId="0" borderId="8" xfId="0" applyFont="1" applyBorder="1" applyAlignment="1">
      <alignment horizontal="right" vertical="center" wrapText="1"/>
    </xf>
    <xf numFmtId="9" fontId="3" fillId="0" borderId="8" xfId="1" applyFont="1" applyBorder="1" applyAlignment="1">
      <alignment horizontal="right" vertical="center" wrapText="1"/>
    </xf>
    <xf numFmtId="9" fontId="3" fillId="0" borderId="2" xfId="1" applyFont="1" applyFill="1" applyBorder="1" applyAlignment="1">
      <alignment horizontal="right" vertical="center" wrapText="1"/>
    </xf>
    <xf numFmtId="0" fontId="3" fillId="2"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6" fillId="10" borderId="1"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9" fontId="3" fillId="0" borderId="4" xfId="0" applyNumberFormat="1" applyFont="1" applyBorder="1" applyAlignment="1">
      <alignment horizontal="right" vertical="center" wrapText="1"/>
    </xf>
    <xf numFmtId="0" fontId="3" fillId="7" borderId="11" xfId="0" applyFont="1" applyFill="1" applyBorder="1" applyAlignment="1">
      <alignment horizontal="center" vertical="center" wrapText="1"/>
    </xf>
    <xf numFmtId="9" fontId="24" fillId="0" borderId="1" xfId="0" applyNumberFormat="1" applyFont="1" applyBorder="1" applyAlignment="1">
      <alignment horizontal="right" vertical="center" wrapText="1"/>
    </xf>
    <xf numFmtId="0" fontId="25" fillId="8" borderId="1" xfId="0" applyFont="1" applyFill="1" applyBorder="1" applyAlignment="1" applyProtection="1">
      <alignment horizontal="center" vertical="center" wrapText="1"/>
      <protection locked="0"/>
    </xf>
    <xf numFmtId="0" fontId="25" fillId="5" borderId="1" xfId="0" applyFont="1" applyFill="1" applyBorder="1" applyAlignment="1" applyProtection="1">
      <alignment horizontal="center" vertical="center" wrapText="1"/>
      <protection locked="0"/>
    </xf>
    <xf numFmtId="0" fontId="25" fillId="10" borderId="1" xfId="0" applyFont="1" applyFill="1" applyBorder="1" applyAlignment="1" applyProtection="1">
      <alignment horizontal="center" vertical="center" wrapText="1"/>
      <protection locked="0"/>
    </xf>
    <xf numFmtId="0" fontId="8"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Alignment="1">
      <alignment horizontal="center" vertical="center" wrapText="1"/>
    </xf>
    <xf numFmtId="9" fontId="3" fillId="0" borderId="2" xfId="0" applyNumberFormat="1" applyFont="1" applyBorder="1" applyAlignment="1">
      <alignment horizontal="right" vertical="center" wrapText="1"/>
    </xf>
    <xf numFmtId="9" fontId="3" fillId="0" borderId="3" xfId="0" applyNumberFormat="1" applyFont="1" applyBorder="1" applyAlignment="1">
      <alignment horizontal="right" vertical="center" wrapText="1"/>
    </xf>
    <xf numFmtId="9" fontId="4" fillId="0" borderId="3" xfId="0" applyNumberFormat="1" applyFont="1" applyBorder="1" applyAlignment="1">
      <alignment horizontal="right" vertical="center" wrapText="1"/>
    </xf>
    <xf numFmtId="9" fontId="3" fillId="0" borderId="8" xfId="0" applyNumberFormat="1" applyFont="1" applyBorder="1" applyAlignment="1">
      <alignment horizontal="right" vertical="center" wrapText="1"/>
    </xf>
    <xf numFmtId="0" fontId="20" fillId="0" borderId="0" xfId="0" applyFont="1" applyBorder="1" applyAlignment="1">
      <alignment horizontal="center" vertical="center"/>
    </xf>
    <xf numFmtId="0" fontId="0" fillId="0" borderId="0" xfId="0" applyBorder="1" applyAlignment="1">
      <alignment vertical="center" wrapText="1"/>
    </xf>
    <xf numFmtId="0" fontId="0" fillId="0" borderId="0" xfId="0" applyBorder="1" applyAlignment="1">
      <alignment vertical="center"/>
    </xf>
    <xf numFmtId="0" fontId="20" fillId="0" borderId="0" xfId="0" applyFont="1" applyBorder="1" applyAlignment="1">
      <alignment vertical="center"/>
    </xf>
    <xf numFmtId="0" fontId="6" fillId="3" borderId="1" xfId="0" applyFont="1" applyFill="1" applyBorder="1" applyAlignment="1">
      <alignment horizontal="center" vertical="center" wrapText="1"/>
    </xf>
    <xf numFmtId="9" fontId="3" fillId="0" borderId="10" xfId="1" applyFont="1" applyBorder="1" applyAlignment="1">
      <alignment horizontal="left" vertical="top" wrapText="1"/>
    </xf>
    <xf numFmtId="0" fontId="3"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9" fontId="3" fillId="0" borderId="10" xfId="1" applyFont="1" applyFill="1" applyBorder="1" applyAlignment="1">
      <alignment horizontal="right" vertical="center" wrapText="1"/>
    </xf>
    <xf numFmtId="0" fontId="3" fillId="0" borderId="10" xfId="0" applyFont="1" applyFill="1" applyBorder="1" applyAlignment="1">
      <alignment horizontal="right" vertical="center" wrapText="1"/>
    </xf>
    <xf numFmtId="9" fontId="3" fillId="5" borderId="10" xfId="1" applyFont="1" applyFill="1" applyBorder="1" applyAlignment="1">
      <alignment horizontal="right" vertical="center" wrapText="1"/>
    </xf>
    <xf numFmtId="9" fontId="3" fillId="10" borderId="10" xfId="1" applyFont="1" applyFill="1" applyBorder="1" applyAlignment="1">
      <alignment horizontal="right" vertical="center" wrapText="1"/>
    </xf>
    <xf numFmtId="9" fontId="4" fillId="0" borderId="10" xfId="0" applyNumberFormat="1" applyFont="1" applyBorder="1" applyAlignment="1">
      <alignment horizontal="right" vertical="center" wrapText="1"/>
    </xf>
    <xf numFmtId="0" fontId="3" fillId="0" borderId="12" xfId="0" applyFont="1" applyBorder="1"/>
    <xf numFmtId="0" fontId="27" fillId="0" borderId="0" xfId="0" applyFont="1" applyAlignment="1">
      <alignment vertical="center"/>
    </xf>
    <xf numFmtId="0" fontId="28" fillId="3" borderId="1" xfId="0" applyFont="1" applyFill="1" applyBorder="1" applyAlignment="1">
      <alignment horizontal="center" vertical="center" wrapText="1"/>
    </xf>
    <xf numFmtId="0" fontId="3" fillId="0" borderId="10" xfId="0" applyFont="1" applyBorder="1" applyAlignment="1">
      <alignment horizontal="right" vertical="center" wrapText="1"/>
    </xf>
    <xf numFmtId="9" fontId="3" fillId="0" borderId="10" xfId="1" applyFont="1" applyBorder="1" applyAlignment="1">
      <alignment horizontal="right" vertical="center" wrapText="1"/>
    </xf>
    <xf numFmtId="9" fontId="3" fillId="0" borderId="1" xfId="0" applyNumberFormat="1" applyFont="1" applyBorder="1" applyAlignment="1">
      <alignment horizontal="right" vertical="center" wrapText="1"/>
    </xf>
    <xf numFmtId="0" fontId="7" fillId="10" borderId="5" xfId="0" applyFont="1" applyFill="1" applyBorder="1" applyAlignment="1">
      <alignment vertical="center" wrapText="1"/>
    </xf>
    <xf numFmtId="9" fontId="2" fillId="0" borderId="0" xfId="1" applyFont="1" applyAlignment="1">
      <alignment horizontal="center" vertical="center"/>
    </xf>
    <xf numFmtId="9" fontId="2" fillId="0" borderId="0" xfId="1" applyFont="1" applyAlignment="1">
      <alignment horizontal="center" vertical="center" wrapText="1"/>
    </xf>
    <xf numFmtId="9" fontId="3" fillId="0" borderId="0" xfId="1" applyFont="1" applyBorder="1" applyAlignment="1">
      <alignment horizontal="center" vertical="center"/>
    </xf>
    <xf numFmtId="9" fontId="4" fillId="0" borderId="1" xfId="1" applyFont="1" applyBorder="1" applyAlignment="1">
      <alignment horizontal="center" vertical="center"/>
    </xf>
    <xf numFmtId="9" fontId="3" fillId="0" borderId="0" xfId="1" applyFont="1" applyAlignment="1">
      <alignment horizontal="center" vertical="center"/>
    </xf>
    <xf numFmtId="0" fontId="6" fillId="2"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3" borderId="6" xfId="0" applyFont="1" applyFill="1" applyBorder="1" applyAlignment="1">
      <alignment horizontal="centerContinuous" vertical="center" wrapText="1"/>
    </xf>
    <xf numFmtId="0" fontId="6" fillId="3" borderId="5" xfId="0" applyFont="1" applyFill="1" applyBorder="1" applyAlignment="1">
      <alignment horizontal="centerContinuous" vertical="center" wrapText="1"/>
    </xf>
    <xf numFmtId="0" fontId="7" fillId="10" borderId="7" xfId="0" applyFont="1" applyFill="1" applyBorder="1" applyAlignment="1">
      <alignment horizontal="centerContinuous" vertical="center" wrapText="1"/>
    </xf>
    <xf numFmtId="0" fontId="21" fillId="5"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9" fontId="21" fillId="0" borderId="4" xfId="0" applyNumberFormat="1" applyFont="1" applyFill="1" applyBorder="1" applyAlignment="1">
      <alignment horizontal="center" vertical="center" wrapText="1"/>
    </xf>
    <xf numFmtId="0" fontId="6" fillId="10" borderId="6" xfId="0" applyFont="1" applyFill="1" applyBorder="1" applyAlignment="1">
      <alignment horizontal="centerContinuous" vertical="center" wrapText="1"/>
    </xf>
    <xf numFmtId="0" fontId="6" fillId="3" borderId="1" xfId="0" applyFont="1" applyFill="1" applyBorder="1" applyAlignment="1">
      <alignment horizontal="center" vertical="center" wrapText="1"/>
    </xf>
    <xf numFmtId="0" fontId="2" fillId="0" borderId="0" xfId="0" applyFont="1" applyBorder="1"/>
    <xf numFmtId="0" fontId="5" fillId="0" borderId="0" xfId="0" applyFont="1" applyBorder="1" applyAlignment="1">
      <alignment vertical="center"/>
    </xf>
    <xf numFmtId="0" fontId="5" fillId="0" borderId="0" xfId="0" applyFont="1" applyBorder="1" applyAlignment="1">
      <alignment horizontal="center" vertical="center"/>
    </xf>
    <xf numFmtId="0" fontId="3" fillId="0" borderId="0" xfId="0" applyFont="1" applyBorder="1"/>
    <xf numFmtId="0" fontId="29" fillId="0" borderId="0" xfId="0" applyFont="1" applyAlignment="1">
      <alignment horizontal="center" vertical="center"/>
    </xf>
    <xf numFmtId="0" fontId="27" fillId="0" borderId="0" xfId="0" applyFont="1" applyAlignment="1">
      <alignment horizontal="center" vertical="center"/>
    </xf>
    <xf numFmtId="0" fontId="29" fillId="0" borderId="0" xfId="0" applyFont="1" applyAlignment="1">
      <alignment horizontal="center" vertical="center" wrapText="1"/>
    </xf>
    <xf numFmtId="0" fontId="29" fillId="0" borderId="0" xfId="0" applyFont="1" applyAlignment="1">
      <alignment vertical="center" wrapText="1"/>
    </xf>
    <xf numFmtId="0" fontId="29" fillId="0" borderId="0" xfId="0" applyFont="1"/>
    <xf numFmtId="0" fontId="6" fillId="5" borderId="12" xfId="0" applyFont="1" applyFill="1" applyBorder="1" applyAlignment="1">
      <alignment horizontal="centerContinuous" vertical="center" wrapText="1"/>
    </xf>
    <xf numFmtId="0" fontId="6" fillId="10" borderId="12" xfId="0" applyFont="1" applyFill="1" applyBorder="1" applyAlignment="1">
      <alignment horizontal="centerContinuous" vertical="center" wrapText="1"/>
    </xf>
    <xf numFmtId="0" fontId="7" fillId="10" borderId="13" xfId="0" applyFont="1" applyFill="1" applyBorder="1" applyAlignment="1">
      <alignment horizontal="centerContinuous" vertical="center" wrapText="1"/>
    </xf>
    <xf numFmtId="0" fontId="6" fillId="5" borderId="1" xfId="0" applyFont="1" applyFill="1" applyBorder="1" applyAlignment="1">
      <alignment horizontal="center" vertical="center" wrapText="1"/>
    </xf>
    <xf numFmtId="166" fontId="30" fillId="6" borderId="1" xfId="1" applyNumberFormat="1" applyFont="1" applyFill="1" applyBorder="1" applyAlignment="1">
      <alignment horizontal="center" vertical="center"/>
    </xf>
    <xf numFmtId="0" fontId="27"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13" borderId="1" xfId="0" applyFont="1" applyFill="1" applyBorder="1"/>
    <xf numFmtId="17" fontId="30" fillId="0" borderId="1" xfId="0" applyNumberFormat="1" applyFont="1" applyBorder="1" applyAlignment="1">
      <alignment horizontal="center" vertical="center"/>
    </xf>
    <xf numFmtId="2" fontId="30" fillId="0" borderId="1" xfId="0" applyNumberFormat="1" applyFont="1" applyBorder="1" applyAlignment="1">
      <alignment horizontal="center" vertical="center"/>
    </xf>
    <xf numFmtId="0" fontId="30" fillId="0" borderId="1" xfId="0" applyFont="1" applyBorder="1" applyAlignment="1">
      <alignment vertical="center" wrapText="1"/>
    </xf>
    <xf numFmtId="0" fontId="30" fillId="0" borderId="1" xfId="0" applyFont="1" applyBorder="1" applyAlignment="1">
      <alignment horizontal="center" vertical="center"/>
    </xf>
    <xf numFmtId="166" fontId="30" fillId="6" borderId="4" xfId="1" applyNumberFormat="1" applyFont="1" applyFill="1" applyBorder="1" applyAlignment="1">
      <alignment horizontal="center" vertical="center"/>
    </xf>
    <xf numFmtId="0" fontId="27" fillId="0" borderId="4" xfId="0" applyFont="1" applyBorder="1" applyAlignment="1">
      <alignment horizontal="center" vertical="center" wrapText="1"/>
    </xf>
    <xf numFmtId="0" fontId="30" fillId="0" borderId="4" xfId="0" applyFont="1" applyBorder="1" applyAlignment="1">
      <alignment horizontal="center" vertical="center" wrapText="1"/>
    </xf>
    <xf numFmtId="0" fontId="30" fillId="13" borderId="4" xfId="0" applyFont="1" applyFill="1" applyBorder="1"/>
    <xf numFmtId="168" fontId="30" fillId="0" borderId="1" xfId="0" applyNumberFormat="1" applyFont="1" applyBorder="1" applyAlignment="1">
      <alignment horizontal="center" vertical="center"/>
    </xf>
    <xf numFmtId="1" fontId="30" fillId="0" borderId="2" xfId="0" applyNumberFormat="1" applyFont="1" applyBorder="1" applyAlignment="1">
      <alignment horizontal="center" vertical="center"/>
    </xf>
    <xf numFmtId="166" fontId="30" fillId="6" borderId="8" xfId="1" applyNumberFormat="1" applyFont="1" applyFill="1" applyBorder="1" applyAlignment="1">
      <alignment horizontal="center" vertical="center"/>
    </xf>
    <xf numFmtId="0" fontId="27" fillId="0" borderId="8"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0" xfId="0" applyFont="1" applyBorder="1" applyAlignment="1">
      <alignment horizontal="center" vertical="center"/>
    </xf>
    <xf numFmtId="0" fontId="30" fillId="0" borderId="10" xfId="0" applyFont="1" applyBorder="1" applyAlignment="1">
      <alignment horizontal="center" vertical="center" wrapText="1"/>
    </xf>
    <xf numFmtId="0" fontId="30" fillId="13" borderId="8" xfId="0" applyFont="1" applyFill="1" applyBorder="1"/>
    <xf numFmtId="168" fontId="30" fillId="0" borderId="10" xfId="0" applyNumberFormat="1" applyFont="1" applyBorder="1" applyAlignment="1">
      <alignment horizontal="center" vertical="center"/>
    </xf>
    <xf numFmtId="2" fontId="30" fillId="0" borderId="10" xfId="0" applyNumberFormat="1" applyFont="1" applyBorder="1" applyAlignment="1">
      <alignment horizontal="center" vertical="center"/>
    </xf>
    <xf numFmtId="0" fontId="30" fillId="0" borderId="10" xfId="0" applyFont="1" applyBorder="1" applyAlignment="1">
      <alignment vertical="center" wrapText="1"/>
    </xf>
    <xf numFmtId="166" fontId="30" fillId="6" borderId="2" xfId="1" applyNumberFormat="1" applyFont="1" applyFill="1" applyBorder="1" applyAlignment="1">
      <alignment horizontal="center" vertical="center"/>
    </xf>
    <xf numFmtId="0" fontId="27" fillId="9" borderId="2" xfId="0" applyFont="1" applyFill="1" applyBorder="1" applyAlignment="1">
      <alignment horizontal="center" vertical="center" wrapText="1"/>
    </xf>
    <xf numFmtId="9" fontId="30" fillId="0" borderId="2" xfId="1" applyFont="1" applyBorder="1" applyAlignment="1">
      <alignment horizontal="center" vertical="center"/>
    </xf>
    <xf numFmtId="0" fontId="30" fillId="0" borderId="2" xfId="0" applyFont="1" applyBorder="1" applyAlignment="1">
      <alignment horizontal="center" vertical="center"/>
    </xf>
    <xf numFmtId="0" fontId="30" fillId="0" borderId="2" xfId="0" applyFont="1" applyBorder="1" applyAlignment="1">
      <alignment horizontal="center" vertical="center" wrapText="1"/>
    </xf>
    <xf numFmtId="0" fontId="30" fillId="13" borderId="2" xfId="0" applyFont="1" applyFill="1" applyBorder="1"/>
    <xf numFmtId="168" fontId="30" fillId="0" borderId="2" xfId="0" applyNumberFormat="1" applyFont="1" applyBorder="1" applyAlignment="1">
      <alignment horizontal="center" vertical="center"/>
    </xf>
    <xf numFmtId="0" fontId="30" fillId="0" borderId="2" xfId="0" applyFont="1" applyFill="1" applyBorder="1" applyAlignment="1">
      <alignment vertical="center" wrapText="1"/>
    </xf>
    <xf numFmtId="0" fontId="30" fillId="0" borderId="2" xfId="0" applyFont="1" applyFill="1" applyBorder="1" applyAlignment="1">
      <alignment horizontal="center" vertical="center" wrapText="1"/>
    </xf>
    <xf numFmtId="0" fontId="27" fillId="9" borderId="1" xfId="0" applyFont="1" applyFill="1" applyBorder="1" applyAlignment="1">
      <alignment horizontal="center" vertical="center" wrapText="1"/>
    </xf>
    <xf numFmtId="2" fontId="30" fillId="0" borderId="4" xfId="0" applyNumberFormat="1" applyFont="1" applyBorder="1" applyAlignment="1">
      <alignment horizontal="center" vertical="center"/>
    </xf>
    <xf numFmtId="2" fontId="30" fillId="0" borderId="15" xfId="0" applyNumberFormat="1" applyFont="1" applyBorder="1" applyAlignment="1">
      <alignment horizontal="center" vertical="center"/>
    </xf>
    <xf numFmtId="2" fontId="30" fillId="0" borderId="2" xfId="0" applyNumberFormat="1" applyFont="1" applyBorder="1" applyAlignment="1">
      <alignment horizontal="center" vertical="center"/>
    </xf>
    <xf numFmtId="168" fontId="30" fillId="0" borderId="4" xfId="0" applyNumberFormat="1" applyFont="1" applyBorder="1" applyAlignment="1">
      <alignment horizontal="center" vertical="center"/>
    </xf>
    <xf numFmtId="1" fontId="30" fillId="0" borderId="3" xfId="0" applyNumberFormat="1" applyFont="1" applyBorder="1" applyAlignment="1">
      <alignment horizontal="center" vertical="center"/>
    </xf>
    <xf numFmtId="0" fontId="30" fillId="0" borderId="4" xfId="0" applyFont="1" applyBorder="1" applyAlignment="1">
      <alignment vertical="center" wrapText="1"/>
    </xf>
    <xf numFmtId="9" fontId="30" fillId="0" borderId="8" xfId="1" applyFont="1" applyBorder="1" applyAlignment="1">
      <alignment horizontal="center" vertical="center"/>
    </xf>
    <xf numFmtId="168" fontId="30" fillId="0" borderId="8" xfId="0" applyNumberFormat="1" applyFont="1" applyBorder="1" applyAlignment="1">
      <alignment horizontal="center" vertical="center"/>
    </xf>
    <xf numFmtId="1" fontId="30" fillId="0" borderId="8" xfId="0" applyNumberFormat="1" applyFont="1" applyBorder="1" applyAlignment="1">
      <alignment horizontal="center" vertical="center"/>
    </xf>
    <xf numFmtId="0" fontId="30" fillId="0" borderId="8" xfId="0" applyFont="1" applyBorder="1" applyAlignment="1">
      <alignment vertical="center" wrapText="1"/>
    </xf>
    <xf numFmtId="0" fontId="27"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13" borderId="3" xfId="0" applyFont="1" applyFill="1" applyBorder="1"/>
    <xf numFmtId="17" fontId="30" fillId="0" borderId="2" xfId="0" applyNumberFormat="1" applyFont="1" applyBorder="1" applyAlignment="1">
      <alignment horizontal="center" vertical="center"/>
    </xf>
    <xf numFmtId="167" fontId="30" fillId="0" borderId="2" xfId="0" applyNumberFormat="1" applyFont="1" applyBorder="1" applyAlignment="1">
      <alignment horizontal="center" vertical="center"/>
    </xf>
    <xf numFmtId="0" fontId="30" fillId="0" borderId="2" xfId="0" applyFont="1" applyBorder="1" applyAlignment="1">
      <alignment vertical="center" wrapText="1"/>
    </xf>
    <xf numFmtId="1" fontId="30" fillId="0" borderId="10" xfId="0" applyNumberFormat="1" applyFont="1" applyBorder="1" applyAlignment="1">
      <alignment horizontal="center" vertical="center"/>
    </xf>
    <xf numFmtId="0" fontId="27" fillId="8" borderId="2"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30" fillId="0" borderId="4" xfId="0" applyFont="1" applyBorder="1" applyAlignment="1">
      <alignment horizontal="center" vertical="center"/>
    </xf>
    <xf numFmtId="0" fontId="27" fillId="8" borderId="8" xfId="0" applyFont="1" applyFill="1" applyBorder="1" applyAlignment="1">
      <alignment horizontal="center" vertical="center" wrapText="1"/>
    </xf>
    <xf numFmtId="0" fontId="30" fillId="0" borderId="8" xfId="0" applyFont="1" applyBorder="1" applyAlignment="1">
      <alignment horizontal="center" vertical="center"/>
    </xf>
    <xf numFmtId="0" fontId="31" fillId="0" borderId="2" xfId="0" applyFont="1" applyBorder="1" applyAlignment="1">
      <alignment horizontal="center" vertical="center" wrapText="1"/>
    </xf>
    <xf numFmtId="0" fontId="31" fillId="0" borderId="8" xfId="0" applyFont="1" applyBorder="1" applyAlignment="1">
      <alignment horizontal="center" vertical="center" wrapText="1"/>
    </xf>
    <xf numFmtId="0" fontId="30" fillId="0" borderId="0" xfId="0" applyFont="1" applyBorder="1" applyAlignment="1">
      <alignment horizontal="center" vertical="center"/>
    </xf>
    <xf numFmtId="0" fontId="27" fillId="0" borderId="0" xfId="0" applyFont="1" applyBorder="1" applyAlignment="1">
      <alignment horizontal="center" vertical="center"/>
    </xf>
    <xf numFmtId="166" fontId="6" fillId="0" borderId="1" xfId="0" applyNumberFormat="1" applyFont="1" applyBorder="1" applyAlignment="1">
      <alignment horizontal="center" vertical="center"/>
    </xf>
    <xf numFmtId="0" fontId="30" fillId="0" borderId="0" xfId="0" applyFont="1" applyAlignment="1">
      <alignment horizontal="center" vertical="center" wrapText="1"/>
    </xf>
    <xf numFmtId="0" fontId="30" fillId="0" borderId="0" xfId="0" applyFont="1" applyAlignment="1">
      <alignment vertical="center"/>
    </xf>
    <xf numFmtId="0" fontId="30" fillId="0" borderId="0" xfId="0" applyFont="1"/>
    <xf numFmtId="0" fontId="30" fillId="0" borderId="0" xfId="0" applyFont="1" applyAlignment="1">
      <alignment horizontal="center" vertical="center"/>
    </xf>
    <xf numFmtId="0" fontId="30" fillId="0" borderId="0" xfId="0" applyFont="1" applyAlignment="1">
      <alignment vertical="center" wrapText="1"/>
    </xf>
    <xf numFmtId="9" fontId="30" fillId="0" borderId="10" xfId="1" applyFont="1" applyBorder="1" applyAlignment="1">
      <alignment horizontal="left" vertical="top" wrapText="1"/>
    </xf>
    <xf numFmtId="9" fontId="30" fillId="0" borderId="1" xfId="1" applyFont="1" applyBorder="1" applyAlignment="1">
      <alignment horizontal="left" vertical="top" wrapText="1"/>
    </xf>
    <xf numFmtId="9" fontId="30" fillId="0" borderId="1" xfId="0" applyNumberFormat="1" applyFont="1" applyBorder="1" applyAlignment="1">
      <alignment horizontal="right" vertical="center" wrapText="1"/>
    </xf>
    <xf numFmtId="9" fontId="30" fillId="0" borderId="1" xfId="1" applyFont="1" applyBorder="1" applyAlignment="1">
      <alignment horizontal="right" vertical="center" wrapText="1"/>
    </xf>
    <xf numFmtId="9" fontId="30" fillId="5" borderId="1" xfId="0" applyNumberFormat="1" applyFont="1" applyFill="1" applyBorder="1" applyAlignment="1">
      <alignment horizontal="right" vertical="center" wrapText="1"/>
    </xf>
    <xf numFmtId="9" fontId="30" fillId="10" borderId="1" xfId="0" applyNumberFormat="1" applyFont="1" applyFill="1" applyBorder="1" applyAlignment="1">
      <alignment horizontal="right"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2" fillId="2" borderId="1" xfId="0" applyFont="1" applyFill="1" applyBorder="1" applyAlignment="1">
      <alignment horizontal="justify" vertical="center"/>
    </xf>
    <xf numFmtId="0" fontId="0" fillId="0" borderId="1" xfId="0" applyBorder="1" applyAlignment="1">
      <alignment vertical="center" wrapText="1"/>
    </xf>
    <xf numFmtId="164" fontId="0" fillId="0" borderId="1" xfId="9" applyFont="1" applyBorder="1" applyAlignment="1">
      <alignment vertical="center"/>
    </xf>
    <xf numFmtId="0" fontId="22" fillId="7" borderId="1" xfId="0" applyFont="1" applyFill="1" applyBorder="1" applyAlignment="1">
      <alignment horizontal="justify" vertical="center"/>
    </xf>
    <xf numFmtId="0" fontId="22" fillId="5" borderId="1" xfId="0" applyFont="1" applyFill="1" applyBorder="1" applyAlignment="1">
      <alignment horizontal="justify" vertical="center"/>
    </xf>
    <xf numFmtId="0" fontId="22" fillId="10" borderId="1" xfId="0" applyFont="1" applyFill="1" applyBorder="1" applyAlignment="1">
      <alignment horizontal="justify" vertical="center"/>
    </xf>
    <xf numFmtId="0" fontId="22" fillId="15" borderId="1" xfId="0" applyFont="1" applyFill="1" applyBorder="1" applyAlignment="1">
      <alignment horizontal="justify" vertical="center"/>
    </xf>
    <xf numFmtId="0" fontId="22" fillId="11" borderId="1" xfId="0" applyFont="1" applyFill="1" applyBorder="1" applyAlignment="1">
      <alignment horizontal="justify" vertical="center"/>
    </xf>
    <xf numFmtId="0" fontId="22" fillId="16" borderId="1" xfId="0" applyFont="1" applyFill="1" applyBorder="1" applyAlignment="1">
      <alignment horizontal="justify" vertical="center"/>
    </xf>
    <xf numFmtId="0" fontId="22" fillId="13" borderId="1" xfId="0" applyFont="1" applyFill="1" applyBorder="1" applyAlignment="1">
      <alignment horizontal="justify" vertical="center"/>
    </xf>
    <xf numFmtId="0" fontId="20" fillId="0" borderId="1" xfId="0" applyFont="1" applyBorder="1" applyAlignment="1">
      <alignment vertical="center"/>
    </xf>
    <xf numFmtId="0" fontId="20" fillId="0" borderId="1" xfId="0" applyFont="1" applyBorder="1" applyAlignment="1">
      <alignment vertical="center" wrapText="1"/>
    </xf>
    <xf numFmtId="9" fontId="21" fillId="0" borderId="1" xfId="1" applyFont="1" applyFill="1" applyBorder="1" applyAlignment="1">
      <alignment horizontal="center" vertical="center" wrapText="1"/>
    </xf>
    <xf numFmtId="0" fontId="30" fillId="13" borderId="1" xfId="0" applyFont="1" applyFill="1" applyBorder="1" applyAlignment="1">
      <alignment wrapText="1"/>
    </xf>
    <xf numFmtId="0" fontId="30" fillId="13" borderId="4" xfId="0" applyFont="1" applyFill="1" applyBorder="1" applyAlignment="1">
      <alignment wrapText="1"/>
    </xf>
    <xf numFmtId="0" fontId="30" fillId="13" borderId="8" xfId="0" applyFont="1" applyFill="1" applyBorder="1" applyAlignment="1">
      <alignment wrapText="1"/>
    </xf>
    <xf numFmtId="0" fontId="35" fillId="0" borderId="1" xfId="0" applyFont="1" applyBorder="1" applyAlignment="1">
      <alignment horizontal="center" vertical="center" wrapText="1"/>
    </xf>
    <xf numFmtId="0" fontId="20" fillId="0" borderId="2" xfId="0" applyFont="1" applyBorder="1" applyAlignment="1">
      <alignment horizontal="center" vertical="center"/>
    </xf>
    <xf numFmtId="164" fontId="0" fillId="0" borderId="1" xfId="0" applyNumberFormat="1" applyBorder="1" applyAlignment="1">
      <alignment vertical="center"/>
    </xf>
    <xf numFmtId="164" fontId="20" fillId="0" borderId="1" xfId="9" applyFont="1" applyBorder="1" applyAlignment="1">
      <alignment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6" xfId="0" applyFont="1" applyBorder="1" applyAlignment="1">
      <alignment horizontal="center" vertical="center" wrapText="1"/>
    </xf>
    <xf numFmtId="0" fontId="22" fillId="2" borderId="19" xfId="0" applyFont="1" applyFill="1" applyBorder="1" applyAlignment="1">
      <alignment horizontal="justify" vertical="center"/>
    </xf>
    <xf numFmtId="0" fontId="0" fillId="0" borderId="15" xfId="0" applyBorder="1" applyAlignment="1">
      <alignment vertical="center" wrapText="1"/>
    </xf>
    <xf numFmtId="3" fontId="36" fillId="0" borderId="15" xfId="0" applyNumberFormat="1" applyFont="1" applyBorder="1" applyAlignment="1">
      <alignment horizontal="right" vertical="center" wrapText="1"/>
    </xf>
    <xf numFmtId="0" fontId="22" fillId="7" borderId="21" xfId="0" applyFont="1" applyFill="1" applyBorder="1" applyAlignment="1">
      <alignment horizontal="justify" vertical="center"/>
    </xf>
    <xf numFmtId="3" fontId="36" fillId="0" borderId="1" xfId="0" applyNumberFormat="1" applyFont="1" applyBorder="1" applyAlignment="1">
      <alignment horizontal="right" vertical="center" wrapText="1"/>
    </xf>
    <xf numFmtId="0" fontId="22" fillId="5" borderId="21" xfId="0" applyFont="1" applyFill="1" applyBorder="1" applyAlignment="1">
      <alignment horizontal="justify" vertical="center"/>
    </xf>
    <xf numFmtId="0" fontId="22" fillId="10" borderId="21" xfId="0" applyFont="1" applyFill="1" applyBorder="1" applyAlignment="1">
      <alignment horizontal="justify" vertical="center"/>
    </xf>
    <xf numFmtId="0" fontId="22" fillId="15" borderId="21" xfId="0" applyFont="1" applyFill="1" applyBorder="1" applyAlignment="1">
      <alignment horizontal="justify" vertical="center"/>
    </xf>
    <xf numFmtId="0" fontId="22" fillId="11" borderId="21" xfId="0" applyFont="1" applyFill="1" applyBorder="1" applyAlignment="1">
      <alignment horizontal="justify" vertical="center"/>
    </xf>
    <xf numFmtId="0" fontId="36" fillId="0" borderId="1" xfId="0" applyFont="1" applyBorder="1" applyAlignment="1">
      <alignment horizontal="right" vertical="center" wrapText="1"/>
    </xf>
    <xf numFmtId="0" fontId="22" fillId="16" borderId="21" xfId="0" applyFont="1" applyFill="1" applyBorder="1" applyAlignment="1">
      <alignment horizontal="justify" vertical="center"/>
    </xf>
    <xf numFmtId="0" fontId="22" fillId="13" borderId="21" xfId="0" applyFont="1" applyFill="1" applyBorder="1" applyAlignment="1">
      <alignment horizontal="justify" vertical="center"/>
    </xf>
    <xf numFmtId="0" fontId="20" fillId="0" borderId="23" xfId="0" applyFont="1" applyBorder="1" applyAlignment="1">
      <alignment vertical="center"/>
    </xf>
    <xf numFmtId="0" fontId="20" fillId="0" borderId="8" xfId="0" applyFont="1" applyBorder="1" applyAlignment="1">
      <alignment vertical="center" wrapText="1"/>
    </xf>
    <xf numFmtId="0" fontId="3" fillId="0" borderId="0" xfId="0" applyFont="1" applyFill="1" applyBorder="1"/>
    <xf numFmtId="0" fontId="4" fillId="16" borderId="4" xfId="0" applyFont="1" applyFill="1" applyBorder="1" applyAlignment="1">
      <alignment vertical="center" wrapText="1"/>
    </xf>
    <xf numFmtId="0" fontId="4" fillId="16" borderId="3" xfId="0" applyFont="1" applyFill="1" applyBorder="1" applyAlignment="1">
      <alignment vertical="center" wrapText="1"/>
    </xf>
    <xf numFmtId="0" fontId="4" fillId="16" borderId="2" xfId="0" applyFont="1" applyFill="1" applyBorder="1" applyAlignment="1">
      <alignment vertical="center" wrapText="1"/>
    </xf>
    <xf numFmtId="0" fontId="4" fillId="13" borderId="4" xfId="0" applyFont="1" applyFill="1" applyBorder="1" applyAlignment="1">
      <alignment vertical="center" wrapText="1"/>
    </xf>
    <xf numFmtId="0" fontId="4" fillId="13" borderId="3" xfId="0" applyFont="1" applyFill="1" applyBorder="1" applyAlignment="1">
      <alignment vertical="center" wrapText="1"/>
    </xf>
    <xf numFmtId="0" fontId="4" fillId="13" borderId="2" xfId="0" applyFont="1" applyFill="1" applyBorder="1" applyAlignment="1">
      <alignment vertical="center" wrapText="1"/>
    </xf>
    <xf numFmtId="9" fontId="4" fillId="2" borderId="4" xfId="1" applyFont="1" applyFill="1" applyBorder="1" applyAlignment="1">
      <alignment horizontal="center" vertical="center" wrapText="1"/>
    </xf>
    <xf numFmtId="9" fontId="4" fillId="2" borderId="3" xfId="1" applyFont="1" applyFill="1" applyBorder="1" applyAlignment="1">
      <alignment horizontal="center" vertical="center" wrapText="1"/>
    </xf>
    <xf numFmtId="9" fontId="4" fillId="2" borderId="10" xfId="1" applyFont="1" applyFill="1" applyBorder="1" applyAlignment="1">
      <alignment horizontal="center" vertical="center" wrapText="1"/>
    </xf>
    <xf numFmtId="9" fontId="4" fillId="7" borderId="14" xfId="1" applyFont="1" applyFill="1" applyBorder="1" applyAlignment="1">
      <alignment horizontal="center" vertical="center" wrapText="1"/>
    </xf>
    <xf numFmtId="9" fontId="4" fillId="7" borderId="3" xfId="1" applyFont="1" applyFill="1" applyBorder="1" applyAlignment="1">
      <alignment horizontal="center" vertical="center" wrapText="1"/>
    </xf>
    <xf numFmtId="9" fontId="4" fillId="7" borderId="2" xfId="1" applyFont="1" applyFill="1" applyBorder="1" applyAlignment="1">
      <alignment horizontal="center" vertical="center" wrapText="1"/>
    </xf>
    <xf numFmtId="9" fontId="4" fillId="5" borderId="4" xfId="1" applyFont="1" applyFill="1" applyBorder="1" applyAlignment="1">
      <alignment horizontal="center" vertical="center" wrapText="1"/>
    </xf>
    <xf numFmtId="9" fontId="4" fillId="5" borderId="3" xfId="1" applyFont="1" applyFill="1" applyBorder="1" applyAlignment="1">
      <alignment horizontal="center" vertical="center" wrapText="1"/>
    </xf>
    <xf numFmtId="9" fontId="4" fillId="5" borderId="2" xfId="1" applyFont="1" applyFill="1" applyBorder="1" applyAlignment="1">
      <alignment horizontal="center" vertical="center" wrapText="1"/>
    </xf>
    <xf numFmtId="9" fontId="4" fillId="10" borderId="4" xfId="1" applyFont="1" applyFill="1" applyBorder="1" applyAlignment="1">
      <alignment horizontal="center" vertical="center" wrapText="1"/>
    </xf>
    <xf numFmtId="9" fontId="4" fillId="10" borderId="3" xfId="1" applyFont="1" applyFill="1" applyBorder="1" applyAlignment="1">
      <alignment horizontal="center" vertical="center" wrapText="1"/>
    </xf>
    <xf numFmtId="9" fontId="4" fillId="10" borderId="2" xfId="1" applyFont="1" applyFill="1" applyBorder="1" applyAlignment="1">
      <alignment horizontal="center" vertical="center" wrapText="1"/>
    </xf>
    <xf numFmtId="9" fontId="4" fillId="17" borderId="4" xfId="1" applyFont="1" applyFill="1" applyBorder="1" applyAlignment="1">
      <alignment horizontal="center" vertical="center" wrapText="1"/>
    </xf>
    <xf numFmtId="9" fontId="4" fillId="17" borderId="3" xfId="1" applyFont="1" applyFill="1" applyBorder="1" applyAlignment="1">
      <alignment horizontal="center" vertical="center" wrapText="1"/>
    </xf>
    <xf numFmtId="9" fontId="4" fillId="17" borderId="2" xfId="1" applyFont="1" applyFill="1" applyBorder="1" applyAlignment="1">
      <alignment horizontal="center" vertical="center" wrapText="1"/>
    </xf>
    <xf numFmtId="9" fontId="4" fillId="11" borderId="4" xfId="1" applyFont="1" applyFill="1" applyBorder="1" applyAlignment="1">
      <alignment horizontal="center" vertical="center" wrapText="1"/>
    </xf>
    <xf numFmtId="9" fontId="4" fillId="11" borderId="3" xfId="1" applyFont="1" applyFill="1" applyBorder="1" applyAlignment="1">
      <alignment horizontal="center" vertical="center" wrapText="1"/>
    </xf>
    <xf numFmtId="9" fontId="4" fillId="11" borderId="2" xfId="1" applyFont="1" applyFill="1" applyBorder="1" applyAlignment="1">
      <alignment horizontal="center" vertical="center" wrapText="1"/>
    </xf>
    <xf numFmtId="9" fontId="4" fillId="16" borderId="4" xfId="1" applyFont="1" applyFill="1" applyBorder="1" applyAlignment="1">
      <alignment horizontal="center" vertical="center" wrapText="1"/>
    </xf>
    <xf numFmtId="9" fontId="4" fillId="16" borderId="3" xfId="1" applyFont="1" applyFill="1" applyBorder="1" applyAlignment="1">
      <alignment horizontal="center" vertical="center" wrapText="1"/>
    </xf>
    <xf numFmtId="9" fontId="4" fillId="16" borderId="2" xfId="1" applyFont="1" applyFill="1" applyBorder="1" applyAlignment="1">
      <alignment horizontal="center" vertical="center" wrapText="1"/>
    </xf>
    <xf numFmtId="9" fontId="4" fillId="13" borderId="4" xfId="1" applyFont="1" applyFill="1" applyBorder="1" applyAlignment="1">
      <alignment horizontal="center" vertical="center" wrapText="1"/>
    </xf>
    <xf numFmtId="9" fontId="4" fillId="13" borderId="3" xfId="1" applyFont="1" applyFill="1" applyBorder="1" applyAlignment="1">
      <alignment horizontal="center" vertical="center" wrapText="1"/>
    </xf>
    <xf numFmtId="9" fontId="4" fillId="13" borderId="2" xfId="1" applyFont="1" applyFill="1" applyBorder="1" applyAlignment="1">
      <alignment horizontal="center" vertical="center" wrapText="1"/>
    </xf>
    <xf numFmtId="0" fontId="4" fillId="2" borderId="4" xfId="0" applyFont="1" applyFill="1" applyBorder="1" applyAlignment="1">
      <alignment vertical="center" wrapText="1"/>
    </xf>
    <xf numFmtId="0" fontId="4" fillId="2" borderId="3" xfId="0" applyFont="1" applyFill="1" applyBorder="1" applyAlignment="1">
      <alignment vertical="center" wrapText="1"/>
    </xf>
    <xf numFmtId="0" fontId="4" fillId="2" borderId="10" xfId="0" applyFont="1" applyFill="1" applyBorder="1" applyAlignment="1">
      <alignment vertical="center" wrapText="1"/>
    </xf>
    <xf numFmtId="0" fontId="4" fillId="7" borderId="14" xfId="0" applyFont="1" applyFill="1" applyBorder="1" applyAlignment="1">
      <alignment vertical="center" wrapText="1"/>
    </xf>
    <xf numFmtId="0" fontId="4" fillId="7" borderId="3" xfId="0" applyFont="1" applyFill="1" applyBorder="1" applyAlignment="1">
      <alignment vertical="center" wrapText="1"/>
    </xf>
    <xf numFmtId="0" fontId="4" fillId="7" borderId="2" xfId="0" applyFont="1" applyFill="1" applyBorder="1" applyAlignment="1">
      <alignment vertical="center" wrapText="1"/>
    </xf>
    <xf numFmtId="0" fontId="4" fillId="5" borderId="4" xfId="0" applyFont="1" applyFill="1" applyBorder="1" applyAlignment="1">
      <alignment vertical="center" wrapText="1"/>
    </xf>
    <xf numFmtId="0" fontId="4" fillId="5" borderId="3" xfId="0" applyFont="1" applyFill="1" applyBorder="1" applyAlignment="1">
      <alignment vertical="center" wrapText="1"/>
    </xf>
    <xf numFmtId="0" fontId="4" fillId="5" borderId="2" xfId="0" applyFont="1" applyFill="1" applyBorder="1" applyAlignment="1">
      <alignment vertical="center" wrapText="1"/>
    </xf>
    <xf numFmtId="0" fontId="4" fillId="10" borderId="4" xfId="0" applyFont="1" applyFill="1" applyBorder="1" applyAlignment="1">
      <alignment vertical="center" wrapText="1"/>
    </xf>
    <xf numFmtId="0" fontId="4" fillId="10" borderId="3" xfId="0" applyFont="1" applyFill="1" applyBorder="1" applyAlignment="1">
      <alignment vertical="center" wrapText="1"/>
    </xf>
    <xf numFmtId="0" fontId="4" fillId="10" borderId="2" xfId="0" applyFont="1" applyFill="1" applyBorder="1" applyAlignment="1">
      <alignment vertical="center" wrapText="1"/>
    </xf>
    <xf numFmtId="0" fontId="4" fillId="17" borderId="4" xfId="0" applyFont="1" applyFill="1" applyBorder="1" applyAlignment="1">
      <alignment vertical="center" wrapText="1"/>
    </xf>
    <xf numFmtId="0" fontId="4" fillId="17" borderId="3" xfId="0" applyFont="1" applyFill="1" applyBorder="1" applyAlignment="1">
      <alignment vertical="center" wrapText="1"/>
    </xf>
    <xf numFmtId="0" fontId="4" fillId="17" borderId="2" xfId="0" applyFont="1" applyFill="1" applyBorder="1" applyAlignment="1">
      <alignment vertical="center" wrapText="1"/>
    </xf>
    <xf numFmtId="0" fontId="4" fillId="11" borderId="4" xfId="0" applyFont="1" applyFill="1" applyBorder="1" applyAlignment="1">
      <alignment vertical="center" wrapText="1"/>
    </xf>
    <xf numFmtId="0" fontId="4" fillId="11" borderId="3" xfId="0" applyFont="1" applyFill="1" applyBorder="1" applyAlignment="1">
      <alignment vertical="center" wrapText="1"/>
    </xf>
    <xf numFmtId="0" fontId="4" fillId="11" borderId="2" xfId="0" applyFont="1" applyFill="1" applyBorder="1" applyAlignment="1">
      <alignment vertical="center" wrapText="1"/>
    </xf>
    <xf numFmtId="0" fontId="37" fillId="0" borderId="0" xfId="0" applyFont="1" applyBorder="1" applyAlignment="1">
      <alignment vertical="center"/>
    </xf>
    <xf numFmtId="164" fontId="38" fillId="0" borderId="20" xfId="9" applyFont="1" applyBorder="1" applyAlignment="1">
      <alignment vertical="center"/>
    </xf>
    <xf numFmtId="164" fontId="38" fillId="0" borderId="22" xfId="9" applyFont="1" applyBorder="1" applyAlignment="1">
      <alignment vertical="center"/>
    </xf>
    <xf numFmtId="164" fontId="39" fillId="0" borderId="10" xfId="9" applyFont="1" applyBorder="1" applyAlignment="1">
      <alignment vertical="center"/>
    </xf>
    <xf numFmtId="164" fontId="39" fillId="0" borderId="24" xfId="9" applyFont="1" applyBorder="1" applyAlignment="1">
      <alignment vertical="center"/>
    </xf>
  </cellXfs>
  <cellStyles count="10">
    <cellStyle name="Millares [0] 2" xfId="2"/>
    <cellStyle name="Millares 2" xfId="3"/>
    <cellStyle name="Millares 3" xfId="4"/>
    <cellStyle name="Moneda [0]" xfId="9" builtinId="7"/>
    <cellStyle name="Normal" xfId="0" builtinId="0"/>
    <cellStyle name="Normal 2" xfId="5"/>
    <cellStyle name="Normal 3" xfId="6"/>
    <cellStyle name="Porcentaje" xfId="1" builtinId="5"/>
    <cellStyle name="Porcentual 2" xfId="7"/>
    <cellStyle name="Porcentual 3" xfId="8"/>
  </cellStyles>
  <dxfs count="0"/>
  <tableStyles count="0" defaultTableStyle="TableStyleMedium2" defaultPivotStyle="PivotStyleLight16"/>
  <colors>
    <mruColors>
      <color rgb="FFE5FFE5"/>
      <color rgb="FFD9C5AB"/>
      <color rgb="FFFFEFFF"/>
      <color rgb="FFCCCCFF"/>
      <color rgb="FFE2A700"/>
      <color rgb="FFD5D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ANEXO A - PAS'!A1"/><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hyperlink" Target="#'ANEXO C - PAS Costos Cuatrienio'!A1"/><Relationship Id="rId4" Type="http://schemas.openxmlformats.org/officeDocument/2006/relationships/hyperlink" Target="#'ANEXO B - PAS Costos Pol&#237;tica'!A1"/></Relationships>
</file>

<file path=xl/drawings/_rels/drawing2.xml.rels><?xml version="1.0" encoding="UTF-8" standalone="yes"?>
<Relationships xmlns="http://schemas.openxmlformats.org/package/2006/relationships"><Relationship Id="rId1" Type="http://schemas.openxmlformats.org/officeDocument/2006/relationships/hyperlink" Target="#Men&#250;!A1"/></Relationships>
</file>

<file path=xl/drawings/_rels/drawing3.xml.rels><?xml version="1.0" encoding="UTF-8" standalone="yes"?>
<Relationships xmlns="http://schemas.openxmlformats.org/package/2006/relationships"><Relationship Id="rId1" Type="http://schemas.openxmlformats.org/officeDocument/2006/relationships/hyperlink" Target="#Men&#250;!A1"/></Relationships>
</file>

<file path=xl/drawings/_rels/drawing4.xml.rels><?xml version="1.0" encoding="UTF-8" standalone="yes"?>
<Relationships xmlns="http://schemas.openxmlformats.org/package/2006/relationships"><Relationship Id="rId1" Type="http://schemas.openxmlformats.org/officeDocument/2006/relationships/hyperlink" Target="#Men&#250;!A1"/></Relationships>
</file>

<file path=xl/drawings/drawing1.xml><?xml version="1.0" encoding="utf-8"?>
<xdr:wsDr xmlns:xdr="http://schemas.openxmlformats.org/drawingml/2006/spreadsheetDrawing" xmlns:a="http://schemas.openxmlformats.org/drawingml/2006/main">
  <xdr:oneCellAnchor>
    <xdr:from>
      <xdr:col>1</xdr:col>
      <xdr:colOff>495300</xdr:colOff>
      <xdr:row>0</xdr:row>
      <xdr:rowOff>118535</xdr:rowOff>
    </xdr:from>
    <xdr:ext cx="3600450" cy="4057650"/>
    <xdr:pic>
      <xdr:nvPicPr>
        <xdr:cNvPr id="2" name="image2.jpg" descr="logo pda.jp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xfrm>
          <a:off x="1209675" y="118535"/>
          <a:ext cx="3600450" cy="4057650"/>
        </a:xfrm>
        <a:prstGeom prst="rect">
          <a:avLst/>
        </a:prstGeom>
        <a:noFill/>
      </xdr:spPr>
    </xdr:pic>
    <xdr:clientData fLocksWithSheet="0"/>
  </xdr:oneCellAnchor>
  <xdr:oneCellAnchor>
    <xdr:from>
      <xdr:col>1</xdr:col>
      <xdr:colOff>1809750</xdr:colOff>
      <xdr:row>9</xdr:row>
      <xdr:rowOff>28575</xdr:rowOff>
    </xdr:from>
    <xdr:ext cx="1066800" cy="828675"/>
    <xdr:pic>
      <xdr:nvPicPr>
        <xdr:cNvPr id="3" name="image1.jpg">
          <a:extLst>
            <a:ext uri="{FF2B5EF4-FFF2-40B4-BE49-F238E27FC236}">
              <a16:creationId xmlns:a16="http://schemas.microsoft.com/office/drawing/2014/main" xmlns="" id="{00000000-0008-0000-0000-000003000000}"/>
            </a:ext>
          </a:extLst>
        </xdr:cNvPr>
        <xdr:cNvPicPr preferRelativeResize="0"/>
      </xdr:nvPicPr>
      <xdr:blipFill>
        <a:blip xmlns:r="http://schemas.openxmlformats.org/officeDocument/2006/relationships" r:embed="rId2" cstate="print"/>
        <a:stretch>
          <a:fillRect/>
        </a:stretch>
      </xdr:blipFill>
      <xdr:spPr>
        <a:xfrm>
          <a:off x="2524125" y="6076950"/>
          <a:ext cx="1066800" cy="828675"/>
        </a:xfrm>
        <a:prstGeom prst="rect">
          <a:avLst/>
        </a:prstGeom>
        <a:noFill/>
      </xdr:spPr>
    </xdr:pic>
    <xdr:clientData fLocksWithSheet="0"/>
  </xdr:oneCellAnchor>
  <xdr:twoCellAnchor>
    <xdr:from>
      <xdr:col>4</xdr:col>
      <xdr:colOff>31750</xdr:colOff>
      <xdr:row>1</xdr:row>
      <xdr:rowOff>492125</xdr:rowOff>
    </xdr:from>
    <xdr:to>
      <xdr:col>6</xdr:col>
      <xdr:colOff>698500</xdr:colOff>
      <xdr:row>1</xdr:row>
      <xdr:rowOff>984250</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xmlns="" id="{00000000-0008-0000-0000-000004000000}"/>
            </a:ext>
          </a:extLst>
        </xdr:cNvPr>
        <xdr:cNvSpPr/>
      </xdr:nvSpPr>
      <xdr:spPr>
        <a:xfrm>
          <a:off x="6762750" y="682625"/>
          <a:ext cx="2095500" cy="492125"/>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n-US" sz="1100"/>
            <a:t>Anexo A - PAS</a:t>
          </a:r>
        </a:p>
      </xdr:txBody>
    </xdr:sp>
    <xdr:clientData/>
  </xdr:twoCellAnchor>
  <xdr:twoCellAnchor>
    <xdr:from>
      <xdr:col>4</xdr:col>
      <xdr:colOff>25400</xdr:colOff>
      <xdr:row>1</xdr:row>
      <xdr:rowOff>1168400</xdr:rowOff>
    </xdr:from>
    <xdr:to>
      <xdr:col>6</xdr:col>
      <xdr:colOff>692150</xdr:colOff>
      <xdr:row>1</xdr:row>
      <xdr:rowOff>1660525</xdr:rowOff>
    </xdr:to>
    <xdr:sp macro="" textlink="">
      <xdr:nvSpPr>
        <xdr:cNvPr id="5" name="Rectángulo 4">
          <a:hlinkClick xmlns:r="http://schemas.openxmlformats.org/officeDocument/2006/relationships" r:id="rId4"/>
          <a:extLst>
            <a:ext uri="{FF2B5EF4-FFF2-40B4-BE49-F238E27FC236}">
              <a16:creationId xmlns:a16="http://schemas.microsoft.com/office/drawing/2014/main" xmlns="" id="{00000000-0008-0000-0000-000005000000}"/>
            </a:ext>
          </a:extLst>
        </xdr:cNvPr>
        <xdr:cNvSpPr/>
      </xdr:nvSpPr>
      <xdr:spPr>
        <a:xfrm>
          <a:off x="6756400" y="1358900"/>
          <a:ext cx="2095500" cy="492125"/>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n-US" sz="1100"/>
            <a:t>Anexo B - PAS Costos Política</a:t>
          </a:r>
        </a:p>
      </xdr:txBody>
    </xdr:sp>
    <xdr:clientData/>
  </xdr:twoCellAnchor>
  <xdr:twoCellAnchor>
    <xdr:from>
      <xdr:col>4</xdr:col>
      <xdr:colOff>34925</xdr:colOff>
      <xdr:row>1</xdr:row>
      <xdr:rowOff>1844675</xdr:rowOff>
    </xdr:from>
    <xdr:to>
      <xdr:col>6</xdr:col>
      <xdr:colOff>701675</xdr:colOff>
      <xdr:row>1</xdr:row>
      <xdr:rowOff>2336800</xdr:rowOff>
    </xdr:to>
    <xdr:sp macro="" textlink="">
      <xdr:nvSpPr>
        <xdr:cNvPr id="6" name="Rectángulo 5">
          <a:hlinkClick xmlns:r="http://schemas.openxmlformats.org/officeDocument/2006/relationships" r:id="rId5"/>
          <a:extLst>
            <a:ext uri="{FF2B5EF4-FFF2-40B4-BE49-F238E27FC236}">
              <a16:creationId xmlns:a16="http://schemas.microsoft.com/office/drawing/2014/main" xmlns="" id="{00000000-0008-0000-0000-000006000000}"/>
            </a:ext>
          </a:extLst>
        </xdr:cNvPr>
        <xdr:cNvSpPr/>
      </xdr:nvSpPr>
      <xdr:spPr>
        <a:xfrm>
          <a:off x="6765925" y="2035175"/>
          <a:ext cx="2095500" cy="492125"/>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n-US" sz="1100"/>
            <a:t>Anexo C -</a:t>
          </a:r>
          <a:r>
            <a:rPr lang="en-US" sz="1100" baseline="0"/>
            <a:t> PAS Costos cuatrienio</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180974</xdr:colOff>
      <xdr:row>3</xdr:row>
      <xdr:rowOff>19051</xdr:rowOff>
    </xdr:from>
    <xdr:to>
      <xdr:col>0</xdr:col>
      <xdr:colOff>952499</xdr:colOff>
      <xdr:row>3</xdr:row>
      <xdr:rowOff>190501</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180974" y="647701"/>
          <a:ext cx="771525" cy="171450"/>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n-US" sz="1100"/>
            <a:t>Menú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1079500</xdr:colOff>
      <xdr:row>0</xdr:row>
      <xdr:rowOff>0</xdr:rowOff>
    </xdr:from>
    <xdr:to>
      <xdr:col>0</xdr:col>
      <xdr:colOff>1851025</xdr:colOff>
      <xdr:row>0</xdr:row>
      <xdr:rowOff>171450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1079500" y="0"/>
          <a:ext cx="771525" cy="171450"/>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n-US" sz="1100"/>
            <a:t>Menú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43962</xdr:colOff>
      <xdr:row>0</xdr:row>
      <xdr:rowOff>80597</xdr:rowOff>
    </xdr:from>
    <xdr:to>
      <xdr:col>0</xdr:col>
      <xdr:colOff>815487</xdr:colOff>
      <xdr:row>0</xdr:row>
      <xdr:rowOff>252047</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xmlns="" id="{00000000-0008-0000-0300-000002000000}"/>
            </a:ext>
          </a:extLst>
        </xdr:cNvPr>
        <xdr:cNvSpPr/>
      </xdr:nvSpPr>
      <xdr:spPr>
        <a:xfrm>
          <a:off x="43962" y="80597"/>
          <a:ext cx="771525" cy="171450"/>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n-US" sz="1100"/>
            <a:t>Menú</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Clara/Documents/Cydep/2019%20Quindio/viejos/COSTOS%20MP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3datcal/comercial/Comercial%20Aseo/Marco%20regulario2006/ESTIMACION%20TARIFAS/Modelo%20TARIFARIO%20Palmi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afael/Documents/Mis%20documentos/Asistente%201/Marcela__Drapsol%20CYDEP/1.%20Proyectos%202018/1-Quindio/8.%20Informes/Productos/7.%20Producto%207/Anexos/4.%20Proyeccio&#769;n%20RCD-Pequ.Gen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sistente5_Usuario/Documents/Actual/Proyecto%20Quind&#237;o/Informes/Producto%207%20V3/Anexos/Anexo%204.%20Proyecci&#243;n%20RCD-Pequ.Ge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T"/>
      <sheetName val="COSTOS AJUSTADOS"/>
      <sheetName val="CTE"/>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D peq"/>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D peq"/>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showGridLines="0" showRowColHeaders="0" tabSelected="1" zoomScaleNormal="100" workbookViewId="0">
      <selection activeCell="S10" sqref="S10"/>
    </sheetView>
  </sheetViews>
  <sheetFormatPr baseColWidth="10" defaultColWidth="14.42578125" defaultRowHeight="15" x14ac:dyDescent="0.25"/>
  <cols>
    <col min="1" max="1" width="10.7109375" style="17" customWidth="1"/>
    <col min="2" max="2" width="68.7109375" style="17" customWidth="1"/>
    <col min="3" max="26" width="10.7109375" style="17" customWidth="1"/>
    <col min="27" max="16384" width="14.42578125" style="17"/>
  </cols>
  <sheetData>
    <row r="1" spans="1:10" ht="15" customHeight="1" x14ac:dyDescent="0.25">
      <c r="A1" s="16"/>
      <c r="B1" s="16"/>
      <c r="C1" s="16"/>
    </row>
    <row r="2" spans="1:10" ht="316.5" customHeight="1" x14ac:dyDescent="0.25">
      <c r="A2" s="16"/>
      <c r="B2" s="18"/>
      <c r="C2" s="16"/>
      <c r="J2" s="19" t="s">
        <v>78</v>
      </c>
    </row>
    <row r="3" spans="1:10" ht="22.5" x14ac:dyDescent="0.25">
      <c r="A3" s="16"/>
      <c r="B3" s="20" t="s">
        <v>79</v>
      </c>
      <c r="C3" s="16"/>
    </row>
    <row r="4" spans="1:10" ht="4.5" customHeight="1" x14ac:dyDescent="0.25">
      <c r="A4" s="16"/>
      <c r="B4" s="21"/>
      <c r="C4" s="16"/>
    </row>
    <row r="5" spans="1:10" ht="53.25" customHeight="1" x14ac:dyDescent="0.25">
      <c r="A5" s="16"/>
      <c r="B5" s="22" t="s">
        <v>80</v>
      </c>
      <c r="C5" s="16"/>
    </row>
    <row r="6" spans="1:10" ht="5.25" customHeight="1" x14ac:dyDescent="0.25">
      <c r="A6" s="16"/>
      <c r="B6" s="21"/>
      <c r="C6" s="16"/>
    </row>
    <row r="7" spans="1:10" ht="47.25" x14ac:dyDescent="0.25">
      <c r="A7" s="16"/>
      <c r="B7" s="22" t="s">
        <v>82</v>
      </c>
      <c r="C7" s="16"/>
    </row>
    <row r="8" spans="1:10" ht="5.25" customHeight="1" x14ac:dyDescent="0.25">
      <c r="A8" s="16"/>
      <c r="B8" s="23"/>
      <c r="C8" s="16"/>
    </row>
    <row r="9" spans="1:10" ht="22.5" customHeight="1" x14ac:dyDescent="0.25">
      <c r="A9" s="16"/>
      <c r="B9" s="24" t="s">
        <v>81</v>
      </c>
      <c r="C9" s="16"/>
    </row>
    <row r="10" spans="1:10" ht="70.5" customHeight="1" x14ac:dyDescent="0.25">
      <c r="A10" s="16"/>
      <c r="B10" s="25"/>
      <c r="C10" s="16"/>
    </row>
    <row r="11" spans="1:10" ht="6.75" customHeight="1" x14ac:dyDescent="0.25">
      <c r="A11" s="16"/>
      <c r="B11" s="25"/>
      <c r="C11" s="16"/>
    </row>
    <row r="12" spans="1:10" ht="24" customHeight="1" x14ac:dyDescent="0.25">
      <c r="A12" s="16"/>
      <c r="B12" s="22" t="s">
        <v>219</v>
      </c>
      <c r="C12" s="16"/>
    </row>
    <row r="13" spans="1:10" ht="15" customHeight="1" x14ac:dyDescent="0.25">
      <c r="A13" s="16"/>
      <c r="B13" s="16"/>
      <c r="C13" s="16"/>
    </row>
    <row r="14" spans="1:10" ht="18" customHeight="1" x14ac:dyDescent="0.25">
      <c r="A14" s="16"/>
      <c r="B14" s="26"/>
      <c r="C14" s="16"/>
    </row>
    <row r="15" spans="1:10" ht="8.25" customHeight="1" x14ac:dyDescent="0.25">
      <c r="A15" s="16"/>
      <c r="B15" s="27"/>
      <c r="C15" s="16"/>
    </row>
    <row r="16" spans="1:10" ht="7.5" customHeight="1" x14ac:dyDescent="0.25">
      <c r="A16" s="16"/>
      <c r="B16" s="16"/>
      <c r="C16" s="16"/>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objects="1" scenarios="1"/>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Right="0"/>
  </sheetPr>
  <dimension ref="A1:CC55"/>
  <sheetViews>
    <sheetView showGridLines="0" topLeftCell="A4" zoomScale="130" zoomScaleNormal="130" zoomScaleSheetLayoutView="100" workbookViewId="0">
      <pane xSplit="2" ySplit="2" topLeftCell="C25" activePane="bottomRight" state="frozen"/>
      <selection activeCell="A4" sqref="A4"/>
      <selection pane="topRight" activeCell="C4" sqref="C4"/>
      <selection pane="bottomLeft" activeCell="A6" sqref="A6"/>
      <selection pane="bottomRight" activeCell="O31" sqref="O31"/>
    </sheetView>
  </sheetViews>
  <sheetFormatPr baseColWidth="10" defaultColWidth="11.42578125" defaultRowHeight="16.5" outlineLevelCol="1" x14ac:dyDescent="0.3"/>
  <cols>
    <col min="1" max="1" width="18.42578125" style="3" customWidth="1"/>
    <col min="2" max="2" width="10.42578125" style="105" customWidth="1" outlineLevel="1"/>
    <col min="3" max="3" width="40" style="35" bestFit="1" customWidth="1"/>
    <col min="4" max="4" width="12" style="124" customWidth="1" outlineLevel="1"/>
    <col min="5" max="5" width="7.42578125" style="125" customWidth="1" outlineLevel="1"/>
    <col min="6" max="6" width="10.42578125" style="126" customWidth="1" outlineLevel="1"/>
    <col min="7" max="7" width="11.42578125" style="127" customWidth="1"/>
    <col min="8" max="8" width="11.42578125" style="127" customWidth="1" collapsed="1"/>
    <col min="9" max="9" width="13" style="128" hidden="1" customWidth="1" outlineLevel="1"/>
    <col min="10" max="10" width="14" style="128" hidden="1" customWidth="1" outlineLevel="1"/>
    <col min="11" max="11" width="10.42578125" style="128" hidden="1" customWidth="1" outlineLevel="1"/>
    <col min="12" max="12" width="7.7109375" style="124" customWidth="1"/>
    <col min="13" max="13" width="6.28515625" style="124" customWidth="1"/>
    <col min="14" max="15" width="7.42578125" style="124" customWidth="1"/>
    <col min="16" max="16" width="17" style="127" customWidth="1"/>
    <col min="17" max="17" width="7.42578125" style="126" customWidth="1"/>
    <col min="18" max="18" width="4.85546875" style="4" customWidth="1"/>
    <col min="19" max="19" width="4.42578125" style="70" customWidth="1"/>
    <col min="20" max="31" width="4.85546875" style="2" customWidth="1"/>
    <col min="32" max="32" width="7.42578125" style="2" bestFit="1" customWidth="1"/>
    <col min="33" max="81" width="11.42578125" style="120"/>
    <col min="82" max="16384" width="11.42578125" style="1"/>
  </cols>
  <sheetData>
    <row r="1" spans="1:81" x14ac:dyDescent="0.3">
      <c r="A1" s="15" t="s">
        <v>17</v>
      </c>
    </row>
    <row r="2" spans="1:81" x14ac:dyDescent="0.3">
      <c r="A2" s="15" t="s">
        <v>16</v>
      </c>
    </row>
    <row r="3" spans="1:81" x14ac:dyDescent="0.3">
      <c r="B3" s="106"/>
      <c r="C3" s="36"/>
      <c r="D3" s="127"/>
      <c r="F3" s="127"/>
    </row>
    <row r="4" spans="1:81" s="13" customFormat="1" ht="16.5" customHeight="1" x14ac:dyDescent="0.25">
      <c r="A4" s="3"/>
      <c r="B4" s="106"/>
      <c r="C4" s="36"/>
      <c r="D4" s="127"/>
      <c r="E4" s="99"/>
      <c r="F4" s="127"/>
      <c r="G4" s="127"/>
      <c r="H4" s="127"/>
      <c r="I4" s="127"/>
      <c r="J4" s="127"/>
      <c r="K4" s="127"/>
      <c r="L4" s="129" t="s">
        <v>214</v>
      </c>
      <c r="M4" s="129"/>
      <c r="N4" s="129"/>
      <c r="O4" s="127"/>
      <c r="P4" s="130" t="s">
        <v>201</v>
      </c>
      <c r="Q4" s="131"/>
      <c r="R4" s="112" t="s">
        <v>8</v>
      </c>
      <c r="S4" s="113"/>
      <c r="T4" s="118" t="s">
        <v>203</v>
      </c>
      <c r="U4" s="114"/>
      <c r="V4" s="114"/>
      <c r="W4" s="114"/>
      <c r="X4" s="114"/>
      <c r="Y4" s="114"/>
      <c r="Z4" s="114"/>
      <c r="AA4" s="114"/>
      <c r="AB4" s="114"/>
      <c r="AC4" s="114"/>
      <c r="AD4" s="114"/>
      <c r="AE4" s="104"/>
      <c r="AF4" s="14"/>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row>
    <row r="5" spans="1:81" s="28" customFormat="1" ht="40.5" x14ac:dyDescent="0.25">
      <c r="A5" s="111" t="s">
        <v>15</v>
      </c>
      <c r="B5" s="219" t="s">
        <v>14</v>
      </c>
      <c r="C5" s="110" t="s">
        <v>13</v>
      </c>
      <c r="D5" s="117" t="s">
        <v>12</v>
      </c>
      <c r="E5" s="100" t="s">
        <v>202</v>
      </c>
      <c r="F5" s="32" t="s">
        <v>83</v>
      </c>
      <c r="G5" s="31" t="s">
        <v>84</v>
      </c>
      <c r="H5" s="31" t="s">
        <v>199</v>
      </c>
      <c r="I5" s="116" t="s">
        <v>11</v>
      </c>
      <c r="J5" s="116" t="s">
        <v>10</v>
      </c>
      <c r="K5" s="116" t="s">
        <v>9</v>
      </c>
      <c r="L5" s="132" t="s">
        <v>85</v>
      </c>
      <c r="M5" s="132" t="s">
        <v>86</v>
      </c>
      <c r="N5" s="115" t="s">
        <v>158</v>
      </c>
      <c r="O5" s="33" t="s">
        <v>213</v>
      </c>
      <c r="P5" s="119" t="s">
        <v>91</v>
      </c>
      <c r="Q5" s="33" t="s">
        <v>200</v>
      </c>
      <c r="R5" s="89" t="s">
        <v>89</v>
      </c>
      <c r="S5" s="89" t="s">
        <v>90</v>
      </c>
      <c r="T5" s="63">
        <v>2020</v>
      </c>
      <c r="U5" s="63">
        <v>2021</v>
      </c>
      <c r="V5" s="63">
        <v>2022</v>
      </c>
      <c r="W5" s="67">
        <v>2023</v>
      </c>
      <c r="X5" s="62">
        <v>2024</v>
      </c>
      <c r="Y5" s="62">
        <v>2025</v>
      </c>
      <c r="Z5" s="62">
        <v>2026</v>
      </c>
      <c r="AA5" s="68">
        <v>2027</v>
      </c>
      <c r="AB5" s="61">
        <v>2028</v>
      </c>
      <c r="AC5" s="61">
        <v>2029</v>
      </c>
      <c r="AD5" s="61">
        <v>2030</v>
      </c>
      <c r="AE5" s="69">
        <v>2031</v>
      </c>
      <c r="AF5" s="34" t="s">
        <v>7</v>
      </c>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row>
    <row r="6" spans="1:81" s="5" customFormat="1" ht="92.25" customHeight="1" x14ac:dyDescent="0.2">
      <c r="A6" s="276" t="s">
        <v>43</v>
      </c>
      <c r="B6" s="252">
        <v>0.12</v>
      </c>
      <c r="C6" s="37" t="s">
        <v>204</v>
      </c>
      <c r="D6" s="133">
        <v>0.02</v>
      </c>
      <c r="E6" s="134" t="s">
        <v>1</v>
      </c>
      <c r="F6" s="135" t="s">
        <v>55</v>
      </c>
      <c r="G6" s="135" t="s">
        <v>2</v>
      </c>
      <c r="H6" s="135" t="s">
        <v>88</v>
      </c>
      <c r="I6" s="220"/>
      <c r="J6" s="136"/>
      <c r="K6" s="136"/>
      <c r="L6" s="137">
        <v>43922</v>
      </c>
      <c r="M6" s="137">
        <v>43983</v>
      </c>
      <c r="N6" s="138">
        <f t="shared" ref="N6:N16" si="0">(M6-L6)/360</f>
        <v>0.16944444444444445</v>
      </c>
      <c r="O6" s="138"/>
      <c r="P6" s="139" t="s">
        <v>103</v>
      </c>
      <c r="Q6" s="135">
        <v>1</v>
      </c>
      <c r="R6" s="30" t="s">
        <v>221</v>
      </c>
      <c r="S6" s="71"/>
      <c r="T6" s="12">
        <v>1</v>
      </c>
      <c r="U6" s="11"/>
      <c r="V6" s="11"/>
      <c r="W6" s="11"/>
      <c r="X6" s="11"/>
      <c r="Y6" s="11"/>
      <c r="Z6" s="11"/>
      <c r="AA6" s="11"/>
      <c r="AB6" s="11"/>
      <c r="AC6" s="11"/>
      <c r="AD6" s="11"/>
      <c r="AE6" s="11"/>
      <c r="AF6" s="10">
        <f t="shared" ref="AF6:AF45" si="1">SUM(T6:AE6)</f>
        <v>1</v>
      </c>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row>
    <row r="7" spans="1:81" s="5" customFormat="1" ht="51" x14ac:dyDescent="0.2">
      <c r="A7" s="277"/>
      <c r="B7" s="253"/>
      <c r="C7" s="37" t="s">
        <v>18</v>
      </c>
      <c r="D7" s="133">
        <v>0.03</v>
      </c>
      <c r="E7" s="134" t="s">
        <v>3</v>
      </c>
      <c r="F7" s="135" t="s">
        <v>6</v>
      </c>
      <c r="G7" s="140" t="s">
        <v>2</v>
      </c>
      <c r="H7" s="135" t="s">
        <v>88</v>
      </c>
      <c r="I7" s="220"/>
      <c r="J7" s="136"/>
      <c r="K7" s="136"/>
      <c r="L7" s="137">
        <f>+M6</f>
        <v>43983</v>
      </c>
      <c r="M7" s="137">
        <f>+L7+90</f>
        <v>44073</v>
      </c>
      <c r="N7" s="138">
        <f t="shared" si="0"/>
        <v>0.25</v>
      </c>
      <c r="O7" s="138"/>
      <c r="P7" s="139" t="s">
        <v>92</v>
      </c>
      <c r="Q7" s="135">
        <v>1</v>
      </c>
      <c r="R7" s="30" t="s">
        <v>221</v>
      </c>
      <c r="S7" s="71"/>
      <c r="T7" s="12">
        <v>1</v>
      </c>
      <c r="U7" s="11"/>
      <c r="V7" s="11"/>
      <c r="W7" s="11"/>
      <c r="X7" s="11"/>
      <c r="Y7" s="11"/>
      <c r="Z7" s="11"/>
      <c r="AA7" s="11"/>
      <c r="AB7" s="11"/>
      <c r="AC7" s="11"/>
      <c r="AD7" s="11"/>
      <c r="AE7" s="11"/>
      <c r="AF7" s="10">
        <f t="shared" si="1"/>
        <v>1</v>
      </c>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row>
    <row r="8" spans="1:81" s="5" customFormat="1" ht="51" x14ac:dyDescent="0.2">
      <c r="A8" s="277"/>
      <c r="B8" s="253"/>
      <c r="C8" s="37" t="s">
        <v>19</v>
      </c>
      <c r="D8" s="133">
        <v>1.6E-2</v>
      </c>
      <c r="E8" s="134" t="s">
        <v>1</v>
      </c>
      <c r="F8" s="135" t="s">
        <v>6</v>
      </c>
      <c r="G8" s="135" t="s">
        <v>2</v>
      </c>
      <c r="H8" s="135" t="s">
        <v>88</v>
      </c>
      <c r="I8" s="220"/>
      <c r="J8" s="136"/>
      <c r="K8" s="136"/>
      <c r="L8" s="137">
        <f>+L6</f>
        <v>43922</v>
      </c>
      <c r="M8" s="137">
        <v>44166</v>
      </c>
      <c r="N8" s="138">
        <f t="shared" si="0"/>
        <v>0.67777777777777781</v>
      </c>
      <c r="O8" s="138"/>
      <c r="P8" s="139" t="s">
        <v>160</v>
      </c>
      <c r="Q8" s="135">
        <v>12</v>
      </c>
      <c r="R8" s="30" t="s">
        <v>221</v>
      </c>
      <c r="S8" s="71"/>
      <c r="T8" s="12">
        <v>1</v>
      </c>
      <c r="U8" s="11"/>
      <c r="V8" s="11"/>
      <c r="W8" s="11"/>
      <c r="X8" s="11"/>
      <c r="Y8" s="11"/>
      <c r="Z8" s="11"/>
      <c r="AA8" s="11"/>
      <c r="AB8" s="11"/>
      <c r="AC8" s="11"/>
      <c r="AD8" s="11"/>
      <c r="AE8" s="11"/>
      <c r="AF8" s="10">
        <f t="shared" si="1"/>
        <v>1</v>
      </c>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row>
    <row r="9" spans="1:81" s="98" customFormat="1" ht="51" x14ac:dyDescent="0.2">
      <c r="A9" s="277"/>
      <c r="B9" s="253"/>
      <c r="C9" s="37" t="s">
        <v>87</v>
      </c>
      <c r="D9" s="141">
        <v>2.4E-2</v>
      </c>
      <c r="E9" s="142" t="s">
        <v>3</v>
      </c>
      <c r="F9" s="143" t="s">
        <v>67</v>
      </c>
      <c r="G9" s="135" t="s">
        <v>211</v>
      </c>
      <c r="H9" s="135" t="s">
        <v>157</v>
      </c>
      <c r="I9" s="221"/>
      <c r="J9" s="144"/>
      <c r="K9" s="144"/>
      <c r="L9" s="145">
        <f>+M7</f>
        <v>44073</v>
      </c>
      <c r="M9" s="145">
        <v>44560</v>
      </c>
      <c r="N9" s="146">
        <f t="shared" si="0"/>
        <v>1.3527777777777779</v>
      </c>
      <c r="O9" s="146"/>
      <c r="P9" s="139" t="s">
        <v>161</v>
      </c>
      <c r="Q9" s="135">
        <v>12</v>
      </c>
      <c r="R9" s="30" t="s">
        <v>221</v>
      </c>
      <c r="S9" s="71"/>
      <c r="T9" s="12">
        <v>0.5</v>
      </c>
      <c r="U9" s="12">
        <v>0.5</v>
      </c>
      <c r="V9" s="11"/>
      <c r="W9" s="11"/>
      <c r="X9" s="11"/>
      <c r="Y9" s="11"/>
      <c r="Z9" s="11"/>
      <c r="AA9" s="11"/>
      <c r="AB9" s="11"/>
      <c r="AC9" s="11"/>
      <c r="AD9" s="11"/>
      <c r="AE9" s="11"/>
      <c r="AF9" s="10">
        <f t="shared" si="1"/>
        <v>1</v>
      </c>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row>
    <row r="10" spans="1:81" s="51" customFormat="1" ht="64.5" thickBot="1" x14ac:dyDescent="0.25">
      <c r="A10" s="278"/>
      <c r="B10" s="254"/>
      <c r="C10" s="199" t="s">
        <v>220</v>
      </c>
      <c r="D10" s="147">
        <v>0.03</v>
      </c>
      <c r="E10" s="148" t="s">
        <v>3</v>
      </c>
      <c r="F10" s="149" t="s">
        <v>57</v>
      </c>
      <c r="G10" s="150" t="s">
        <v>88</v>
      </c>
      <c r="H10" s="151" t="s">
        <v>93</v>
      </c>
      <c r="I10" s="222"/>
      <c r="J10" s="152"/>
      <c r="K10" s="152"/>
      <c r="L10" s="153">
        <v>44013</v>
      </c>
      <c r="M10" s="153">
        <v>44348</v>
      </c>
      <c r="N10" s="154">
        <f t="shared" si="0"/>
        <v>0.93055555555555558</v>
      </c>
      <c r="O10" s="154" t="s">
        <v>215</v>
      </c>
      <c r="P10" s="155" t="s">
        <v>104</v>
      </c>
      <c r="Q10" s="151" t="s">
        <v>159</v>
      </c>
      <c r="R10" s="49" t="s">
        <v>221</v>
      </c>
      <c r="S10" s="92"/>
      <c r="T10" s="93">
        <v>0.5</v>
      </c>
      <c r="U10" s="93">
        <v>0.5</v>
      </c>
      <c r="V10" s="93"/>
      <c r="W10" s="94"/>
      <c r="X10" s="95">
        <v>0.5</v>
      </c>
      <c r="Y10" s="95">
        <v>0.5</v>
      </c>
      <c r="Z10" s="93"/>
      <c r="AA10" s="94"/>
      <c r="AB10" s="96">
        <v>0.5</v>
      </c>
      <c r="AC10" s="96">
        <v>0.5</v>
      </c>
      <c r="AD10" s="93"/>
      <c r="AE10" s="94"/>
      <c r="AF10" s="97">
        <f>SUM(T10:AE10)/3</f>
        <v>1</v>
      </c>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row>
    <row r="11" spans="1:81" s="5" customFormat="1" ht="74.099999999999994" customHeight="1" x14ac:dyDescent="0.2">
      <c r="A11" s="279" t="s">
        <v>5</v>
      </c>
      <c r="B11" s="255">
        <v>0.21</v>
      </c>
      <c r="C11" s="46" t="s">
        <v>239</v>
      </c>
      <c r="D11" s="156">
        <v>0.02</v>
      </c>
      <c r="E11" s="157" t="s">
        <v>4</v>
      </c>
      <c r="F11" s="158" t="s">
        <v>58</v>
      </c>
      <c r="G11" s="159" t="s">
        <v>88</v>
      </c>
      <c r="H11" s="160" t="s">
        <v>127</v>
      </c>
      <c r="I11" s="161"/>
      <c r="J11" s="161"/>
      <c r="K11" s="161"/>
      <c r="L11" s="162">
        <v>44197</v>
      </c>
      <c r="M11" s="162">
        <v>48183</v>
      </c>
      <c r="N11" s="146">
        <f t="shared" si="0"/>
        <v>11.072222222222223</v>
      </c>
      <c r="O11" s="146" t="s">
        <v>216</v>
      </c>
      <c r="P11" s="163" t="s">
        <v>94</v>
      </c>
      <c r="Q11" s="164">
        <v>12</v>
      </c>
      <c r="R11" s="74" t="s">
        <v>162</v>
      </c>
      <c r="S11" s="74">
        <v>2020</v>
      </c>
      <c r="T11" s="56"/>
      <c r="U11" s="56">
        <v>0.05</v>
      </c>
      <c r="V11" s="56">
        <v>0.15</v>
      </c>
      <c r="W11" s="56">
        <v>0.25</v>
      </c>
      <c r="X11" s="56">
        <v>0.35</v>
      </c>
      <c r="Y11" s="56">
        <v>0.45</v>
      </c>
      <c r="Z11" s="56">
        <v>0.55000000000000004</v>
      </c>
      <c r="AA11" s="56">
        <v>0.65</v>
      </c>
      <c r="AB11" s="56">
        <v>0.75</v>
      </c>
      <c r="AC11" s="56">
        <v>0.85</v>
      </c>
      <c r="AD11" s="56">
        <v>0.95</v>
      </c>
      <c r="AE11" s="56">
        <v>1</v>
      </c>
      <c r="AF11" s="47">
        <f>+AE11</f>
        <v>1</v>
      </c>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row>
    <row r="12" spans="1:81" s="5" customFormat="1" ht="69.95" customHeight="1" x14ac:dyDescent="0.2">
      <c r="A12" s="280"/>
      <c r="B12" s="256"/>
      <c r="C12" s="37" t="s">
        <v>163</v>
      </c>
      <c r="D12" s="133">
        <v>0.03</v>
      </c>
      <c r="E12" s="165" t="s">
        <v>4</v>
      </c>
      <c r="F12" s="158" t="s">
        <v>58</v>
      </c>
      <c r="G12" s="135" t="s">
        <v>128</v>
      </c>
      <c r="H12" s="135" t="s">
        <v>127</v>
      </c>
      <c r="I12" s="136"/>
      <c r="J12" s="136"/>
      <c r="K12" s="136"/>
      <c r="L12" s="145">
        <v>44197</v>
      </c>
      <c r="M12" s="145">
        <v>48183</v>
      </c>
      <c r="N12" s="146">
        <f t="shared" si="0"/>
        <v>11.072222222222223</v>
      </c>
      <c r="O12" s="146"/>
      <c r="P12" s="139" t="str">
        <f>+P11</f>
        <v>Informe anual de avance</v>
      </c>
      <c r="Q12" s="135">
        <v>12</v>
      </c>
      <c r="R12" s="58" t="s">
        <v>162</v>
      </c>
      <c r="S12" s="74">
        <v>2020</v>
      </c>
      <c r="T12" s="11"/>
      <c r="U12" s="12">
        <v>0.05</v>
      </c>
      <c r="V12" s="12">
        <v>0.05</v>
      </c>
      <c r="W12" s="12">
        <v>0.1</v>
      </c>
      <c r="X12" s="12">
        <v>0.1</v>
      </c>
      <c r="Y12" s="12">
        <v>0.1</v>
      </c>
      <c r="Z12" s="12">
        <v>0.1</v>
      </c>
      <c r="AA12" s="12">
        <v>0.1</v>
      </c>
      <c r="AB12" s="12">
        <v>0.1</v>
      </c>
      <c r="AC12" s="12">
        <v>0.1</v>
      </c>
      <c r="AD12" s="12">
        <v>0.1</v>
      </c>
      <c r="AE12" s="12">
        <v>0.1</v>
      </c>
      <c r="AF12" s="10">
        <f t="shared" si="1"/>
        <v>0.99999999999999989</v>
      </c>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row>
    <row r="13" spans="1:81" s="5" customFormat="1" ht="51" x14ac:dyDescent="0.2">
      <c r="A13" s="280"/>
      <c r="B13" s="256"/>
      <c r="C13" s="37" t="s">
        <v>20</v>
      </c>
      <c r="D13" s="133">
        <v>0.02</v>
      </c>
      <c r="E13" s="134" t="s">
        <v>3</v>
      </c>
      <c r="F13" s="158" t="s">
        <v>58</v>
      </c>
      <c r="G13" s="140" t="s">
        <v>2</v>
      </c>
      <c r="H13" s="135" t="s">
        <v>118</v>
      </c>
      <c r="I13" s="220"/>
      <c r="J13" s="136"/>
      <c r="K13" s="136"/>
      <c r="L13" s="137">
        <v>44013</v>
      </c>
      <c r="M13" s="137">
        <v>44166</v>
      </c>
      <c r="N13" s="138">
        <f t="shared" si="0"/>
        <v>0.42499999999999999</v>
      </c>
      <c r="O13" s="166"/>
      <c r="P13" s="139" t="s">
        <v>117</v>
      </c>
      <c r="Q13" s="135">
        <v>1</v>
      </c>
      <c r="R13" s="59" t="s">
        <v>221</v>
      </c>
      <c r="S13" s="75"/>
      <c r="T13" s="12">
        <v>1</v>
      </c>
      <c r="U13" s="11"/>
      <c r="V13" s="12"/>
      <c r="W13" s="11"/>
      <c r="X13" s="11"/>
      <c r="Y13" s="11"/>
      <c r="Z13" s="11"/>
      <c r="AA13" s="11"/>
      <c r="AB13" s="11"/>
      <c r="AC13" s="11"/>
      <c r="AD13" s="11"/>
      <c r="AE13" s="11"/>
      <c r="AF13" s="10">
        <f t="shared" si="1"/>
        <v>1</v>
      </c>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row>
    <row r="14" spans="1:81" s="5" customFormat="1" ht="63.75" x14ac:dyDescent="0.2">
      <c r="A14" s="280"/>
      <c r="B14" s="256"/>
      <c r="C14" s="37" t="s">
        <v>168</v>
      </c>
      <c r="D14" s="133">
        <v>0.03</v>
      </c>
      <c r="E14" s="134" t="s">
        <v>1</v>
      </c>
      <c r="F14" s="135" t="s">
        <v>59</v>
      </c>
      <c r="G14" s="135" t="s">
        <v>128</v>
      </c>
      <c r="H14" s="135" t="s">
        <v>129</v>
      </c>
      <c r="I14" s="136"/>
      <c r="J14" s="136"/>
      <c r="K14" s="136"/>
      <c r="L14" s="145">
        <v>43922</v>
      </c>
      <c r="M14" s="145">
        <v>48183</v>
      </c>
      <c r="N14" s="146">
        <f t="shared" si="0"/>
        <v>11.83611111111111</v>
      </c>
      <c r="O14" s="138" t="s">
        <v>215</v>
      </c>
      <c r="P14" s="139" t="s">
        <v>164</v>
      </c>
      <c r="Q14" s="135">
        <v>13</v>
      </c>
      <c r="R14" s="59" t="s">
        <v>221</v>
      </c>
      <c r="S14" s="75">
        <v>2020</v>
      </c>
      <c r="T14" s="201">
        <v>0.1</v>
      </c>
      <c r="U14" s="202">
        <v>0.25</v>
      </c>
      <c r="V14" s="202">
        <v>0.3</v>
      </c>
      <c r="W14" s="202">
        <v>0.35</v>
      </c>
      <c r="X14" s="203">
        <f t="shared" ref="X14:AE17" si="2">+T14</f>
        <v>0.1</v>
      </c>
      <c r="Y14" s="203">
        <f t="shared" si="2"/>
        <v>0.25</v>
      </c>
      <c r="Z14" s="203">
        <f t="shared" si="2"/>
        <v>0.3</v>
      </c>
      <c r="AA14" s="203">
        <f t="shared" si="2"/>
        <v>0.35</v>
      </c>
      <c r="AB14" s="204">
        <f t="shared" si="2"/>
        <v>0.1</v>
      </c>
      <c r="AC14" s="204">
        <f t="shared" si="2"/>
        <v>0.25</v>
      </c>
      <c r="AD14" s="204">
        <f t="shared" si="2"/>
        <v>0.3</v>
      </c>
      <c r="AE14" s="204">
        <f t="shared" si="2"/>
        <v>0.35</v>
      </c>
      <c r="AF14" s="10">
        <f>SUM(T14:AE14)/3</f>
        <v>1</v>
      </c>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row>
    <row r="15" spans="1:81" s="5" customFormat="1" ht="76.5" x14ac:dyDescent="0.2">
      <c r="A15" s="280"/>
      <c r="B15" s="256"/>
      <c r="C15" s="37" t="s">
        <v>167</v>
      </c>
      <c r="D15" s="133">
        <v>0.02</v>
      </c>
      <c r="E15" s="134" t="str">
        <f>+E14</f>
        <v>Gestión</v>
      </c>
      <c r="F15" s="135" t="s">
        <v>60</v>
      </c>
      <c r="G15" s="135" t="s">
        <v>128</v>
      </c>
      <c r="H15" s="135" t="s">
        <v>130</v>
      </c>
      <c r="I15" s="136"/>
      <c r="J15" s="136"/>
      <c r="K15" s="136"/>
      <c r="L15" s="145">
        <v>43922</v>
      </c>
      <c r="M15" s="145">
        <v>48183</v>
      </c>
      <c r="N15" s="146">
        <f t="shared" si="0"/>
        <v>11.83611111111111</v>
      </c>
      <c r="O15" s="168" t="s">
        <v>215</v>
      </c>
      <c r="P15" s="139" t="s">
        <v>165</v>
      </c>
      <c r="Q15" s="135">
        <v>13</v>
      </c>
      <c r="R15" s="59" t="s">
        <v>221</v>
      </c>
      <c r="S15" s="75">
        <v>2020</v>
      </c>
      <c r="T15" s="201">
        <v>0.1</v>
      </c>
      <c r="U15" s="202">
        <v>0.25</v>
      </c>
      <c r="V15" s="202">
        <v>0.3</v>
      </c>
      <c r="W15" s="202">
        <v>0.35</v>
      </c>
      <c r="X15" s="203">
        <f t="shared" si="2"/>
        <v>0.1</v>
      </c>
      <c r="Y15" s="203">
        <f t="shared" si="2"/>
        <v>0.25</v>
      </c>
      <c r="Z15" s="203">
        <f t="shared" si="2"/>
        <v>0.3</v>
      </c>
      <c r="AA15" s="203">
        <f t="shared" si="2"/>
        <v>0.35</v>
      </c>
      <c r="AB15" s="204">
        <f t="shared" si="2"/>
        <v>0.1</v>
      </c>
      <c r="AC15" s="204">
        <f t="shared" si="2"/>
        <v>0.25</v>
      </c>
      <c r="AD15" s="204">
        <f t="shared" si="2"/>
        <v>0.3</v>
      </c>
      <c r="AE15" s="204">
        <f t="shared" si="2"/>
        <v>0.35</v>
      </c>
      <c r="AF15" s="10">
        <f>SUM(T15:AE15)/3</f>
        <v>1</v>
      </c>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row>
    <row r="16" spans="1:81" s="5" customFormat="1" ht="99" customHeight="1" x14ac:dyDescent="0.2">
      <c r="A16" s="280"/>
      <c r="B16" s="256"/>
      <c r="C16" s="37" t="s">
        <v>169</v>
      </c>
      <c r="D16" s="133">
        <v>0.03</v>
      </c>
      <c r="E16" s="134" t="s">
        <v>3</v>
      </c>
      <c r="F16" s="135" t="s">
        <v>61</v>
      </c>
      <c r="G16" s="140" t="s">
        <v>88</v>
      </c>
      <c r="H16" s="135" t="s">
        <v>119</v>
      </c>
      <c r="I16" s="136"/>
      <c r="J16" s="136"/>
      <c r="K16" s="136"/>
      <c r="L16" s="145">
        <v>43922</v>
      </c>
      <c r="M16" s="145">
        <v>48183</v>
      </c>
      <c r="N16" s="146">
        <f t="shared" si="0"/>
        <v>11.83611111111111</v>
      </c>
      <c r="O16" s="168" t="s">
        <v>215</v>
      </c>
      <c r="P16" s="139" t="s">
        <v>166</v>
      </c>
      <c r="Q16" s="135">
        <v>13</v>
      </c>
      <c r="R16" s="59" t="s">
        <v>221</v>
      </c>
      <c r="S16" s="75">
        <v>2020</v>
      </c>
      <c r="T16" s="201">
        <v>0.1</v>
      </c>
      <c r="U16" s="202">
        <v>0.25</v>
      </c>
      <c r="V16" s="202">
        <v>0.3</v>
      </c>
      <c r="W16" s="202">
        <v>0.35</v>
      </c>
      <c r="X16" s="203">
        <f t="shared" si="2"/>
        <v>0.1</v>
      </c>
      <c r="Y16" s="203">
        <f t="shared" si="2"/>
        <v>0.25</v>
      </c>
      <c r="Z16" s="203">
        <f t="shared" si="2"/>
        <v>0.3</v>
      </c>
      <c r="AA16" s="203">
        <f t="shared" si="2"/>
        <v>0.35</v>
      </c>
      <c r="AB16" s="204">
        <f t="shared" si="2"/>
        <v>0.1</v>
      </c>
      <c r="AC16" s="204">
        <f t="shared" si="2"/>
        <v>0.25</v>
      </c>
      <c r="AD16" s="204">
        <f t="shared" si="2"/>
        <v>0.3</v>
      </c>
      <c r="AE16" s="204">
        <f t="shared" si="2"/>
        <v>0.35</v>
      </c>
      <c r="AF16" s="10">
        <f>SUM(T16:AE16)/3</f>
        <v>1</v>
      </c>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row>
    <row r="17" spans="1:81" s="5" customFormat="1" ht="48" customHeight="1" x14ac:dyDescent="0.2">
      <c r="A17" s="280"/>
      <c r="B17" s="256"/>
      <c r="C17" s="200" t="s">
        <v>223</v>
      </c>
      <c r="D17" s="133">
        <v>0.02</v>
      </c>
      <c r="E17" s="134" t="s">
        <v>4</v>
      </c>
      <c r="F17" s="135" t="s">
        <v>6</v>
      </c>
      <c r="G17" s="140" t="s">
        <v>2</v>
      </c>
      <c r="H17" s="135" t="s">
        <v>131</v>
      </c>
      <c r="I17" s="136"/>
      <c r="J17" s="136"/>
      <c r="K17" s="136"/>
      <c r="L17" s="145">
        <v>43922</v>
      </c>
      <c r="M17" s="145">
        <v>48183</v>
      </c>
      <c r="N17" s="146">
        <f t="shared" ref="N17:N22" si="3">(M17-L17)/360</f>
        <v>11.83611111111111</v>
      </c>
      <c r="O17" s="168" t="s">
        <v>215</v>
      </c>
      <c r="P17" s="139" t="s">
        <v>170</v>
      </c>
      <c r="Q17" s="135">
        <v>13</v>
      </c>
      <c r="R17" s="59" t="s">
        <v>221</v>
      </c>
      <c r="S17" s="75">
        <v>2020</v>
      </c>
      <c r="T17" s="201">
        <v>0.1</v>
      </c>
      <c r="U17" s="202">
        <v>0.25</v>
      </c>
      <c r="V17" s="202">
        <v>0.3</v>
      </c>
      <c r="W17" s="202">
        <v>0.35</v>
      </c>
      <c r="X17" s="203">
        <f t="shared" si="2"/>
        <v>0.1</v>
      </c>
      <c r="Y17" s="203">
        <f t="shared" si="2"/>
        <v>0.25</v>
      </c>
      <c r="Z17" s="203">
        <f t="shared" si="2"/>
        <v>0.3</v>
      </c>
      <c r="AA17" s="203">
        <f t="shared" si="2"/>
        <v>0.35</v>
      </c>
      <c r="AB17" s="204">
        <f t="shared" si="2"/>
        <v>0.1</v>
      </c>
      <c r="AC17" s="204">
        <f t="shared" si="2"/>
        <v>0.25</v>
      </c>
      <c r="AD17" s="204">
        <f t="shared" si="2"/>
        <v>0.3</v>
      </c>
      <c r="AE17" s="204">
        <f t="shared" si="2"/>
        <v>0.35</v>
      </c>
      <c r="AF17" s="10">
        <f>SUM(T17:AE17)/3</f>
        <v>1</v>
      </c>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row>
    <row r="18" spans="1:81" s="5" customFormat="1" ht="51" customHeight="1" x14ac:dyDescent="0.2">
      <c r="A18" s="280"/>
      <c r="B18" s="256"/>
      <c r="C18" s="41" t="s">
        <v>21</v>
      </c>
      <c r="D18" s="141">
        <v>0.02</v>
      </c>
      <c r="E18" s="142" t="s">
        <v>1</v>
      </c>
      <c r="F18" s="143" t="s">
        <v>62</v>
      </c>
      <c r="G18" s="143" t="s">
        <v>88</v>
      </c>
      <c r="H18" s="143" t="s">
        <v>105</v>
      </c>
      <c r="I18" s="144"/>
      <c r="J18" s="144"/>
      <c r="K18" s="144"/>
      <c r="L18" s="169">
        <v>44197</v>
      </c>
      <c r="M18" s="169">
        <v>45992</v>
      </c>
      <c r="N18" s="170">
        <f t="shared" si="3"/>
        <v>4.9861111111111107</v>
      </c>
      <c r="O18" s="170"/>
      <c r="P18" s="171" t="s">
        <v>171</v>
      </c>
      <c r="Q18" s="143" t="s">
        <v>159</v>
      </c>
      <c r="R18" s="60" t="s">
        <v>162</v>
      </c>
      <c r="S18" s="76">
        <v>2020</v>
      </c>
      <c r="T18" s="44"/>
      <c r="U18" s="64">
        <v>0.2</v>
      </c>
      <c r="V18" s="64">
        <v>0.2</v>
      </c>
      <c r="W18" s="64">
        <v>0.2</v>
      </c>
      <c r="X18" s="64">
        <v>0.2</v>
      </c>
      <c r="Y18" s="64">
        <v>0.2</v>
      </c>
      <c r="Z18" s="64"/>
      <c r="AA18" s="64"/>
      <c r="AB18" s="64"/>
      <c r="AC18" s="64"/>
      <c r="AD18" s="64"/>
      <c r="AE18" s="64"/>
      <c r="AF18" s="45">
        <f>SUM(T18:AE18)</f>
        <v>1</v>
      </c>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row>
    <row r="19" spans="1:81" s="51" customFormat="1" ht="39" customHeight="1" thickBot="1" x14ac:dyDescent="0.25">
      <c r="A19" s="281"/>
      <c r="B19" s="257"/>
      <c r="C19" s="48" t="s">
        <v>22</v>
      </c>
      <c r="D19" s="147">
        <v>0.02</v>
      </c>
      <c r="E19" s="148" t="s">
        <v>4</v>
      </c>
      <c r="F19" s="172" t="s">
        <v>58</v>
      </c>
      <c r="G19" s="149" t="s">
        <v>128</v>
      </c>
      <c r="H19" s="149" t="s">
        <v>129</v>
      </c>
      <c r="I19" s="152"/>
      <c r="J19" s="152"/>
      <c r="K19" s="152"/>
      <c r="L19" s="173">
        <v>46023</v>
      </c>
      <c r="M19" s="173">
        <v>47818</v>
      </c>
      <c r="N19" s="174">
        <f t="shared" si="3"/>
        <v>4.9861111111111107</v>
      </c>
      <c r="O19" s="174"/>
      <c r="P19" s="175" t="s">
        <v>172</v>
      </c>
      <c r="Q19" s="149" t="s">
        <v>159</v>
      </c>
      <c r="R19" s="65" t="s">
        <v>162</v>
      </c>
      <c r="S19" s="77">
        <v>2024</v>
      </c>
      <c r="T19" s="54"/>
      <c r="U19" s="54"/>
      <c r="V19" s="54"/>
      <c r="W19" s="54"/>
      <c r="X19" s="54"/>
      <c r="Y19" s="55"/>
      <c r="Z19" s="55">
        <v>0.2</v>
      </c>
      <c r="AA19" s="55">
        <v>0.2</v>
      </c>
      <c r="AB19" s="55">
        <v>0.2</v>
      </c>
      <c r="AC19" s="55">
        <v>0.2</v>
      </c>
      <c r="AD19" s="55">
        <v>0.2</v>
      </c>
      <c r="AE19" s="54"/>
      <c r="AF19" s="50">
        <f t="shared" si="1"/>
        <v>1</v>
      </c>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row>
    <row r="20" spans="1:81" s="5" customFormat="1" ht="51" customHeight="1" x14ac:dyDescent="0.2">
      <c r="A20" s="282" t="s">
        <v>44</v>
      </c>
      <c r="B20" s="258">
        <v>0.1</v>
      </c>
      <c r="C20" s="46" t="s">
        <v>24</v>
      </c>
      <c r="D20" s="156">
        <v>1.4999999999999999E-2</v>
      </c>
      <c r="E20" s="176" t="s">
        <v>3</v>
      </c>
      <c r="F20" s="177" t="s">
        <v>63</v>
      </c>
      <c r="G20" s="159" t="s">
        <v>88</v>
      </c>
      <c r="H20" s="177" t="s">
        <v>120</v>
      </c>
      <c r="I20" s="178"/>
      <c r="J20" s="178"/>
      <c r="K20" s="178"/>
      <c r="L20" s="179">
        <v>44013</v>
      </c>
      <c r="M20" s="179">
        <v>44166</v>
      </c>
      <c r="N20" s="180">
        <f t="shared" si="3"/>
        <v>0.42499999999999999</v>
      </c>
      <c r="O20" s="167" t="s">
        <v>215</v>
      </c>
      <c r="P20" s="181" t="s">
        <v>173</v>
      </c>
      <c r="Q20" s="160">
        <v>12</v>
      </c>
      <c r="R20" s="57">
        <v>169</v>
      </c>
      <c r="S20" s="78">
        <v>2018</v>
      </c>
      <c r="T20" s="52">
        <v>1</v>
      </c>
      <c r="U20" s="52"/>
      <c r="V20" s="53"/>
      <c r="W20" s="53"/>
      <c r="X20" s="52">
        <v>1</v>
      </c>
      <c r="Y20" s="53"/>
      <c r="Z20" s="53"/>
      <c r="AA20" s="53"/>
      <c r="AB20" s="52">
        <v>1</v>
      </c>
      <c r="AC20" s="53"/>
      <c r="AD20" s="53"/>
      <c r="AE20" s="53"/>
      <c r="AF20" s="47">
        <f>SUM(T20:AE20)/3</f>
        <v>1</v>
      </c>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c r="BZ20" s="123"/>
      <c r="CA20" s="123"/>
      <c r="CB20" s="123"/>
      <c r="CC20" s="123"/>
    </row>
    <row r="21" spans="1:81" s="5" customFormat="1" ht="38.25" x14ac:dyDescent="0.2">
      <c r="A21" s="283"/>
      <c r="B21" s="259"/>
      <c r="C21" s="37" t="s">
        <v>25</v>
      </c>
      <c r="D21" s="133">
        <v>0.03</v>
      </c>
      <c r="E21" s="134" t="s">
        <v>1</v>
      </c>
      <c r="F21" s="135" t="s">
        <v>64</v>
      </c>
      <c r="G21" s="135" t="s">
        <v>88</v>
      </c>
      <c r="H21" s="135" t="s">
        <v>106</v>
      </c>
      <c r="I21" s="136"/>
      <c r="J21" s="136"/>
      <c r="K21" s="136"/>
      <c r="L21" s="145">
        <v>43922</v>
      </c>
      <c r="M21" s="145">
        <v>48183</v>
      </c>
      <c r="N21" s="146">
        <f t="shared" si="3"/>
        <v>11.83611111111111</v>
      </c>
      <c r="O21" s="168" t="s">
        <v>215</v>
      </c>
      <c r="P21" s="139" t="s">
        <v>174</v>
      </c>
      <c r="Q21" s="160">
        <v>12</v>
      </c>
      <c r="R21" s="30" t="s">
        <v>221</v>
      </c>
      <c r="S21" s="71"/>
      <c r="T21" s="52">
        <v>0.3</v>
      </c>
      <c r="U21" s="52">
        <v>0.5</v>
      </c>
      <c r="V21" s="81">
        <v>0.1</v>
      </c>
      <c r="W21" s="81">
        <v>0.1</v>
      </c>
      <c r="X21" s="52">
        <v>0.3</v>
      </c>
      <c r="Y21" s="52">
        <v>0.5</v>
      </c>
      <c r="Z21" s="81">
        <v>0.1</v>
      </c>
      <c r="AA21" s="81">
        <v>0.1</v>
      </c>
      <c r="AB21" s="52">
        <v>0.3</v>
      </c>
      <c r="AC21" s="52">
        <v>0.5</v>
      </c>
      <c r="AD21" s="81">
        <v>0.1</v>
      </c>
      <c r="AE21" s="81">
        <v>0.1</v>
      </c>
      <c r="AF21" s="47">
        <f>SUM(T21:AE21)/3</f>
        <v>1</v>
      </c>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3"/>
      <c r="BZ21" s="123"/>
      <c r="CA21" s="123"/>
      <c r="CB21" s="123"/>
      <c r="CC21" s="123"/>
    </row>
    <row r="22" spans="1:81" s="98" customFormat="1" ht="38.25" x14ac:dyDescent="0.2">
      <c r="A22" s="283"/>
      <c r="B22" s="259"/>
      <c r="C22" s="37" t="s">
        <v>26</v>
      </c>
      <c r="D22" s="141">
        <v>0.02</v>
      </c>
      <c r="E22" s="142" t="s">
        <v>1</v>
      </c>
      <c r="F22" s="143" t="s">
        <v>65</v>
      </c>
      <c r="G22" s="135" t="s">
        <v>88</v>
      </c>
      <c r="H22" s="135" t="s">
        <v>107</v>
      </c>
      <c r="I22" s="144"/>
      <c r="J22" s="144"/>
      <c r="K22" s="144"/>
      <c r="L22" s="145">
        <v>43831</v>
      </c>
      <c r="M22" s="145">
        <v>48183</v>
      </c>
      <c r="N22" s="146">
        <f t="shared" si="3"/>
        <v>12.088888888888889</v>
      </c>
      <c r="O22" s="168" t="s">
        <v>215</v>
      </c>
      <c r="P22" s="139" t="s">
        <v>175</v>
      </c>
      <c r="Q22" s="160">
        <v>12</v>
      </c>
      <c r="R22" s="30" t="s">
        <v>221</v>
      </c>
      <c r="S22" s="71"/>
      <c r="T22" s="103">
        <v>0.13300000000000001</v>
      </c>
      <c r="U22" s="12">
        <v>0.2</v>
      </c>
      <c r="V22" s="12">
        <v>0.33329999999999999</v>
      </c>
      <c r="W22" s="12">
        <v>0.33329999999999999</v>
      </c>
      <c r="X22" s="103">
        <v>0.13300000000000001</v>
      </c>
      <c r="Y22" s="12">
        <v>0.2</v>
      </c>
      <c r="Z22" s="12">
        <v>0.33329999999999999</v>
      </c>
      <c r="AA22" s="12">
        <v>0.33329999999999999</v>
      </c>
      <c r="AB22" s="103">
        <v>0.13300000000000001</v>
      </c>
      <c r="AC22" s="12">
        <v>0.2</v>
      </c>
      <c r="AD22" s="12">
        <v>0.33329999999999999</v>
      </c>
      <c r="AE22" s="12">
        <v>0.33329999999999999</v>
      </c>
      <c r="AF22" s="47">
        <f>SUM(T22:AE22)/3</f>
        <v>0.99960000000000004</v>
      </c>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3"/>
      <c r="BZ22" s="123"/>
      <c r="CA22" s="123"/>
      <c r="CB22" s="123"/>
      <c r="CC22" s="123"/>
    </row>
    <row r="23" spans="1:81" s="51" customFormat="1" ht="51.75" customHeight="1" thickBot="1" x14ac:dyDescent="0.25">
      <c r="A23" s="284"/>
      <c r="B23" s="260"/>
      <c r="C23" s="90" t="s">
        <v>23</v>
      </c>
      <c r="D23" s="147">
        <v>3.5000000000000003E-2</v>
      </c>
      <c r="E23" s="148" t="str">
        <f>+E15</f>
        <v>Gestión</v>
      </c>
      <c r="F23" s="149" t="s">
        <v>66</v>
      </c>
      <c r="G23" s="151" t="s">
        <v>128</v>
      </c>
      <c r="H23" s="151" t="s">
        <v>132</v>
      </c>
      <c r="I23" s="152"/>
      <c r="J23" s="152"/>
      <c r="K23" s="152"/>
      <c r="L23" s="150">
        <v>2022</v>
      </c>
      <c r="M23" s="150">
        <v>2030</v>
      </c>
      <c r="N23" s="182">
        <f>(M23-L23)</f>
        <v>8</v>
      </c>
      <c r="O23" s="154" t="s">
        <v>215</v>
      </c>
      <c r="P23" s="155" t="s">
        <v>176</v>
      </c>
      <c r="Q23" s="151"/>
      <c r="R23" s="91">
        <f>+R20</f>
        <v>169</v>
      </c>
      <c r="S23" s="92">
        <f>+S20</f>
        <v>2018</v>
      </c>
      <c r="T23" s="101"/>
      <c r="U23" s="101"/>
      <c r="V23" s="102">
        <v>0.5</v>
      </c>
      <c r="W23" s="102">
        <v>0.5</v>
      </c>
      <c r="X23" s="102"/>
      <c r="Y23" s="102"/>
      <c r="Z23" s="102">
        <v>0.5</v>
      </c>
      <c r="AA23" s="102">
        <v>0.5</v>
      </c>
      <c r="AB23" s="102"/>
      <c r="AC23" s="102">
        <v>0.5</v>
      </c>
      <c r="AD23" s="102">
        <v>0.5</v>
      </c>
      <c r="AE23" s="101"/>
      <c r="AF23" s="97">
        <f>SUM(T23:AE23)/3</f>
        <v>1</v>
      </c>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3"/>
      <c r="CA23" s="123"/>
      <c r="CB23" s="123"/>
      <c r="CC23" s="123"/>
    </row>
    <row r="24" spans="1:81" s="5" customFormat="1" ht="76.5" customHeight="1" x14ac:dyDescent="0.2">
      <c r="A24" s="285" t="s">
        <v>45</v>
      </c>
      <c r="B24" s="261">
        <v>0.14000000000000001</v>
      </c>
      <c r="C24" s="46" t="s">
        <v>178</v>
      </c>
      <c r="D24" s="156">
        <v>2.1999999999999999E-2</v>
      </c>
      <c r="E24" s="183" t="s">
        <v>133</v>
      </c>
      <c r="F24" s="160" t="s">
        <v>6</v>
      </c>
      <c r="G24" s="160" t="s">
        <v>121</v>
      </c>
      <c r="H24" s="160" t="s">
        <v>180</v>
      </c>
      <c r="I24" s="161"/>
      <c r="J24" s="161"/>
      <c r="K24" s="161"/>
      <c r="L24" s="179">
        <v>44013</v>
      </c>
      <c r="M24" s="179">
        <v>44166</v>
      </c>
      <c r="N24" s="180">
        <f>(M24-L24)/360</f>
        <v>0.42499999999999999</v>
      </c>
      <c r="O24" s="180"/>
      <c r="P24" s="181" t="s">
        <v>179</v>
      </c>
      <c r="Q24" s="160">
        <v>12</v>
      </c>
      <c r="R24" s="57"/>
      <c r="S24" s="78"/>
      <c r="T24" s="52">
        <v>1</v>
      </c>
      <c r="U24" s="52"/>
      <c r="V24" s="52"/>
      <c r="W24" s="53"/>
      <c r="X24" s="53"/>
      <c r="Y24" s="53"/>
      <c r="Z24" s="52"/>
      <c r="AA24" s="52"/>
      <c r="AB24" s="52"/>
      <c r="AC24" s="53"/>
      <c r="AD24" s="53"/>
      <c r="AE24" s="53"/>
      <c r="AF24" s="47">
        <f t="shared" si="1"/>
        <v>1</v>
      </c>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3"/>
      <c r="BZ24" s="123"/>
      <c r="CA24" s="123"/>
      <c r="CB24" s="123"/>
      <c r="CC24" s="123"/>
    </row>
    <row r="25" spans="1:81" s="5" customFormat="1" ht="76.5" customHeight="1" x14ac:dyDescent="0.2">
      <c r="A25" s="286"/>
      <c r="B25" s="262"/>
      <c r="C25" s="37" t="s">
        <v>177</v>
      </c>
      <c r="D25" s="133">
        <v>0.03</v>
      </c>
      <c r="E25" s="184" t="s">
        <v>212</v>
      </c>
      <c r="F25" s="135" t="s">
        <v>77</v>
      </c>
      <c r="G25" s="135" t="s">
        <v>88</v>
      </c>
      <c r="H25" s="135" t="s">
        <v>108</v>
      </c>
      <c r="I25" s="136"/>
      <c r="J25" s="136"/>
      <c r="K25" s="136"/>
      <c r="L25" s="145">
        <v>44197</v>
      </c>
      <c r="M25" s="145">
        <v>48183</v>
      </c>
      <c r="N25" s="146">
        <f>(M25-L25)/360</f>
        <v>11.072222222222223</v>
      </c>
      <c r="O25" s="146" t="s">
        <v>216</v>
      </c>
      <c r="P25" s="139" t="s">
        <v>205</v>
      </c>
      <c r="Q25" s="135">
        <v>12</v>
      </c>
      <c r="R25" s="30"/>
      <c r="S25" s="71"/>
      <c r="T25" s="11"/>
      <c r="U25" s="12">
        <f>4/(12)</f>
        <v>0.33333333333333331</v>
      </c>
      <c r="V25" s="12">
        <f>+U25</f>
        <v>0.33333333333333331</v>
      </c>
      <c r="W25" s="12">
        <f>+V25</f>
        <v>0.33333333333333331</v>
      </c>
      <c r="X25" s="12">
        <f>5/(12)</f>
        <v>0.41666666666666669</v>
      </c>
      <c r="Y25" s="12">
        <f>6/(12)</f>
        <v>0.5</v>
      </c>
      <c r="Z25" s="12">
        <f>7/(12)</f>
        <v>0.58333333333333337</v>
      </c>
      <c r="AA25" s="12">
        <f>8/(12)</f>
        <v>0.66666666666666663</v>
      </c>
      <c r="AB25" s="12">
        <f>9/(12)</f>
        <v>0.75</v>
      </c>
      <c r="AC25" s="12">
        <f>10/(12)</f>
        <v>0.83333333333333337</v>
      </c>
      <c r="AD25" s="12">
        <f>11/(12)</f>
        <v>0.91666666666666663</v>
      </c>
      <c r="AE25" s="12">
        <f>12/(12)</f>
        <v>1</v>
      </c>
      <c r="AF25" s="47">
        <f>+AE25</f>
        <v>1</v>
      </c>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row>
    <row r="26" spans="1:81" s="5" customFormat="1" ht="51" x14ac:dyDescent="0.2">
      <c r="A26" s="286"/>
      <c r="B26" s="262"/>
      <c r="C26" s="37" t="s">
        <v>27</v>
      </c>
      <c r="D26" s="133">
        <v>0.03</v>
      </c>
      <c r="E26" s="185" t="str">
        <f>+E11</f>
        <v>Resultado</v>
      </c>
      <c r="F26" s="135" t="s">
        <v>51</v>
      </c>
      <c r="G26" s="135" t="s">
        <v>88</v>
      </c>
      <c r="H26" s="135" t="s">
        <v>110</v>
      </c>
      <c r="I26" s="136"/>
      <c r="J26" s="136"/>
      <c r="K26" s="136"/>
      <c r="L26" s="145">
        <v>44013</v>
      </c>
      <c r="M26" s="145">
        <v>48183</v>
      </c>
      <c r="N26" s="146">
        <f>(M26-L26)/360</f>
        <v>11.583333333333334</v>
      </c>
      <c r="O26" s="146" t="s">
        <v>216</v>
      </c>
      <c r="P26" s="139" t="s">
        <v>236</v>
      </c>
      <c r="Q26" s="135">
        <v>12</v>
      </c>
      <c r="R26" s="30"/>
      <c r="S26" s="71"/>
      <c r="T26" s="66">
        <v>0.08</v>
      </c>
      <c r="U26" s="66">
        <v>0.24299999999999999</v>
      </c>
      <c r="V26" s="66">
        <v>0.40799999999999997</v>
      </c>
      <c r="W26" s="66">
        <v>0.57399999999999995</v>
      </c>
      <c r="X26" s="66">
        <v>0.65900000000000003</v>
      </c>
      <c r="Y26" s="66">
        <v>0.78700000000000003</v>
      </c>
      <c r="Z26" s="66">
        <v>0.91500000000000004</v>
      </c>
      <c r="AA26" s="66">
        <v>0.95499999999999996</v>
      </c>
      <c r="AB26" s="66">
        <v>0.97599999999999998</v>
      </c>
      <c r="AC26" s="66">
        <v>0.996</v>
      </c>
      <c r="AD26" s="66">
        <v>0.998</v>
      </c>
      <c r="AE26" s="66">
        <v>1</v>
      </c>
      <c r="AF26" s="10">
        <f>+AE26</f>
        <v>1</v>
      </c>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c r="CA26" s="123"/>
      <c r="CB26" s="123"/>
      <c r="CC26" s="123"/>
    </row>
    <row r="27" spans="1:81" s="5" customFormat="1" ht="76.5" x14ac:dyDescent="0.2">
      <c r="A27" s="286"/>
      <c r="B27" s="262"/>
      <c r="C27" s="37" t="s">
        <v>28</v>
      </c>
      <c r="D27" s="133">
        <v>2.3E-2</v>
      </c>
      <c r="E27" s="184" t="s">
        <v>212</v>
      </c>
      <c r="F27" s="135" t="s">
        <v>52</v>
      </c>
      <c r="G27" s="135" t="s">
        <v>88</v>
      </c>
      <c r="H27" s="135" t="s">
        <v>109</v>
      </c>
      <c r="I27" s="136"/>
      <c r="J27" s="136"/>
      <c r="K27" s="136"/>
      <c r="L27" s="145">
        <v>43922</v>
      </c>
      <c r="M27" s="145">
        <v>48183</v>
      </c>
      <c r="N27" s="146">
        <f>(M27-L27)/360</f>
        <v>11.83611111111111</v>
      </c>
      <c r="O27" s="146" t="s">
        <v>215</v>
      </c>
      <c r="P27" s="139" t="s">
        <v>206</v>
      </c>
      <c r="Q27" s="135">
        <v>11</v>
      </c>
      <c r="R27" s="30">
        <v>11</v>
      </c>
      <c r="S27" s="71">
        <v>2019</v>
      </c>
      <c r="T27" s="12">
        <v>0.25</v>
      </c>
      <c r="U27" s="12">
        <v>0.25</v>
      </c>
      <c r="V27" s="12">
        <v>0.25</v>
      </c>
      <c r="W27" s="12">
        <v>0.25</v>
      </c>
      <c r="X27" s="12">
        <v>0.25</v>
      </c>
      <c r="Y27" s="12">
        <v>0.25</v>
      </c>
      <c r="Z27" s="12">
        <v>0.25</v>
      </c>
      <c r="AA27" s="12">
        <v>0.25</v>
      </c>
      <c r="AB27" s="12">
        <v>0.25</v>
      </c>
      <c r="AC27" s="12">
        <v>0.25</v>
      </c>
      <c r="AD27" s="12">
        <v>0.25</v>
      </c>
      <c r="AE27" s="12">
        <v>0.25</v>
      </c>
      <c r="AF27" s="10">
        <f>SUM(T27:AE27)/3</f>
        <v>1</v>
      </c>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row>
    <row r="28" spans="1:81" s="5" customFormat="1" ht="51" customHeight="1" x14ac:dyDescent="0.2">
      <c r="A28" s="286"/>
      <c r="B28" s="262"/>
      <c r="C28" s="41" t="s">
        <v>181</v>
      </c>
      <c r="D28" s="141">
        <v>0.02</v>
      </c>
      <c r="E28" s="142" t="s">
        <v>3</v>
      </c>
      <c r="F28" s="143" t="s">
        <v>68</v>
      </c>
      <c r="G28" s="186" t="s">
        <v>2</v>
      </c>
      <c r="H28" s="143" t="s">
        <v>88</v>
      </c>
      <c r="I28" s="144"/>
      <c r="J28" s="144"/>
      <c r="K28" s="144"/>
      <c r="L28" s="186">
        <v>2020</v>
      </c>
      <c r="M28" s="186">
        <v>2021</v>
      </c>
      <c r="N28" s="170">
        <f>(M28-L28)</f>
        <v>1</v>
      </c>
      <c r="O28" s="170"/>
      <c r="P28" s="171" t="s">
        <v>207</v>
      </c>
      <c r="Q28" s="143">
        <v>12</v>
      </c>
      <c r="R28" s="42"/>
      <c r="S28" s="72"/>
      <c r="T28" s="43">
        <v>0.5</v>
      </c>
      <c r="U28" s="43">
        <v>0.5</v>
      </c>
      <c r="V28" s="43"/>
      <c r="W28" s="44"/>
      <c r="X28" s="44"/>
      <c r="Y28" s="44"/>
      <c r="Z28" s="44"/>
      <c r="AA28" s="44"/>
      <c r="AB28" s="44"/>
      <c r="AC28" s="44"/>
      <c r="AD28" s="44"/>
      <c r="AE28" s="44"/>
      <c r="AF28" s="45">
        <f t="shared" si="1"/>
        <v>1</v>
      </c>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row>
    <row r="29" spans="1:81" s="51" customFormat="1" ht="51.75" thickBot="1" x14ac:dyDescent="0.25">
      <c r="A29" s="287"/>
      <c r="B29" s="263"/>
      <c r="C29" s="48" t="s">
        <v>50</v>
      </c>
      <c r="D29" s="147">
        <v>1.4999999999999999E-2</v>
      </c>
      <c r="E29" s="187" t="s">
        <v>3</v>
      </c>
      <c r="F29" s="149" t="s">
        <v>75</v>
      </c>
      <c r="G29" s="188" t="s">
        <v>88</v>
      </c>
      <c r="H29" s="149" t="s">
        <v>118</v>
      </c>
      <c r="I29" s="152"/>
      <c r="J29" s="152"/>
      <c r="K29" s="152"/>
      <c r="L29" s="173">
        <v>43922</v>
      </c>
      <c r="M29" s="173">
        <v>48183</v>
      </c>
      <c r="N29" s="174">
        <f>(M29-L29)/360</f>
        <v>11.83611111111111</v>
      </c>
      <c r="O29" s="174" t="s">
        <v>216</v>
      </c>
      <c r="P29" s="175" t="s">
        <v>233</v>
      </c>
      <c r="Q29" s="149">
        <v>12</v>
      </c>
      <c r="R29" s="49" t="s">
        <v>232</v>
      </c>
      <c r="S29" s="73">
        <v>2019</v>
      </c>
      <c r="T29" s="55">
        <v>0.25</v>
      </c>
      <c r="U29" s="55">
        <v>0.5</v>
      </c>
      <c r="V29" s="55">
        <v>0.6</v>
      </c>
      <c r="W29" s="55">
        <v>0.7</v>
      </c>
      <c r="X29" s="55">
        <v>0.8</v>
      </c>
      <c r="Y29" s="55">
        <v>0.85</v>
      </c>
      <c r="Z29" s="55">
        <v>0.9</v>
      </c>
      <c r="AA29" s="55">
        <v>0.95</v>
      </c>
      <c r="AB29" s="55">
        <v>1</v>
      </c>
      <c r="AC29" s="55">
        <v>1</v>
      </c>
      <c r="AD29" s="55">
        <v>1</v>
      </c>
      <c r="AE29" s="55">
        <v>1</v>
      </c>
      <c r="AF29" s="50">
        <f>+AE29</f>
        <v>1</v>
      </c>
      <c r="AG29" s="123"/>
      <c r="AH29" s="245"/>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row>
    <row r="30" spans="1:81" s="5" customFormat="1" ht="63.75" customHeight="1" x14ac:dyDescent="0.2">
      <c r="A30" s="288" t="s">
        <v>46</v>
      </c>
      <c r="B30" s="264">
        <v>0.1</v>
      </c>
      <c r="C30" s="46" t="s">
        <v>183</v>
      </c>
      <c r="D30" s="156">
        <v>0.02</v>
      </c>
      <c r="E30" s="176" t="s">
        <v>3</v>
      </c>
      <c r="F30" s="160" t="s">
        <v>76</v>
      </c>
      <c r="G30" s="159" t="s">
        <v>88</v>
      </c>
      <c r="H30" s="160" t="s">
        <v>122</v>
      </c>
      <c r="I30" s="161"/>
      <c r="J30" s="161"/>
      <c r="K30" s="161"/>
      <c r="L30" s="162">
        <v>43831</v>
      </c>
      <c r="M30" s="162">
        <v>44926</v>
      </c>
      <c r="N30" s="146">
        <f>(M30-L30)/360</f>
        <v>3.0416666666666665</v>
      </c>
      <c r="O30" s="146"/>
      <c r="P30" s="181" t="s">
        <v>182</v>
      </c>
      <c r="Q30" s="160">
        <v>12</v>
      </c>
      <c r="R30" s="57" t="s">
        <v>222</v>
      </c>
      <c r="S30" s="78"/>
      <c r="T30" s="52">
        <v>0.5</v>
      </c>
      <c r="U30" s="52">
        <v>0.75</v>
      </c>
      <c r="V30" s="52">
        <v>1</v>
      </c>
      <c r="W30" s="53"/>
      <c r="X30" s="53"/>
      <c r="Y30" s="52"/>
      <c r="Z30" s="53"/>
      <c r="AA30" s="53"/>
      <c r="AB30" s="53"/>
      <c r="AC30" s="53"/>
      <c r="AD30" s="53"/>
      <c r="AE30" s="53"/>
      <c r="AF30" s="47">
        <f>+V30</f>
        <v>1</v>
      </c>
      <c r="AG30" s="123"/>
      <c r="AH30" s="245"/>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row>
    <row r="31" spans="1:81" s="5" customFormat="1" ht="63.75" customHeight="1" x14ac:dyDescent="0.2">
      <c r="A31" s="289"/>
      <c r="B31" s="265"/>
      <c r="C31" s="37" t="s">
        <v>111</v>
      </c>
      <c r="D31" s="133">
        <v>2.5000000000000001E-2</v>
      </c>
      <c r="E31" s="134" t="s">
        <v>1</v>
      </c>
      <c r="F31" s="135" t="s">
        <v>54</v>
      </c>
      <c r="G31" s="135" t="s">
        <v>2</v>
      </c>
      <c r="H31" s="135" t="s">
        <v>88</v>
      </c>
      <c r="I31" s="136"/>
      <c r="J31" s="136"/>
      <c r="K31" s="136"/>
      <c r="L31" s="140">
        <v>2021</v>
      </c>
      <c r="M31" s="140">
        <v>2029</v>
      </c>
      <c r="N31" s="146">
        <f>(M31-L31)</f>
        <v>8</v>
      </c>
      <c r="O31" s="170"/>
      <c r="P31" s="171" t="s">
        <v>207</v>
      </c>
      <c r="Q31" s="135">
        <v>12</v>
      </c>
      <c r="R31" s="30"/>
      <c r="S31" s="71"/>
      <c r="T31" s="11"/>
      <c r="U31" s="12">
        <v>0.33300000000000002</v>
      </c>
      <c r="V31" s="12"/>
      <c r="W31" s="11"/>
      <c r="X31" s="11"/>
      <c r="Y31" s="12">
        <v>0.33300000000000002</v>
      </c>
      <c r="Z31" s="11"/>
      <c r="AA31" s="11"/>
      <c r="AB31" s="12"/>
      <c r="AC31" s="12">
        <v>0.33300000000000002</v>
      </c>
      <c r="AD31" s="11"/>
      <c r="AE31" s="11"/>
      <c r="AF31" s="10">
        <f t="shared" si="1"/>
        <v>0.99900000000000011</v>
      </c>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3"/>
      <c r="CA31" s="123"/>
      <c r="CB31" s="123"/>
      <c r="CC31" s="123"/>
    </row>
    <row r="32" spans="1:81" s="5" customFormat="1" ht="53.1" customHeight="1" x14ac:dyDescent="0.2">
      <c r="A32" s="289"/>
      <c r="B32" s="265"/>
      <c r="C32" s="41" t="s">
        <v>30</v>
      </c>
      <c r="D32" s="141">
        <v>0.03</v>
      </c>
      <c r="E32" s="142" t="s">
        <v>1</v>
      </c>
      <c r="F32" s="143" t="s">
        <v>6</v>
      </c>
      <c r="G32" s="143" t="s">
        <v>2</v>
      </c>
      <c r="H32" s="143" t="s">
        <v>93</v>
      </c>
      <c r="I32" s="144"/>
      <c r="J32" s="144"/>
      <c r="K32" s="144"/>
      <c r="L32" s="169">
        <v>44562</v>
      </c>
      <c r="M32" s="169">
        <v>46357</v>
      </c>
      <c r="N32" s="170">
        <f t="shared" ref="N32:N47" si="4">(M32-L32)/360</f>
        <v>4.9861111111111107</v>
      </c>
      <c r="O32" s="170"/>
      <c r="P32" s="171" t="s">
        <v>210</v>
      </c>
      <c r="Q32" s="143"/>
      <c r="R32" s="42"/>
      <c r="S32" s="72"/>
      <c r="T32" s="44"/>
      <c r="U32" s="44"/>
      <c r="V32" s="43">
        <v>0.2</v>
      </c>
      <c r="W32" s="43">
        <v>0.2</v>
      </c>
      <c r="X32" s="43">
        <v>0.2</v>
      </c>
      <c r="Y32" s="43">
        <v>0.2</v>
      </c>
      <c r="Z32" s="43">
        <v>0.2</v>
      </c>
      <c r="AA32" s="44"/>
      <c r="AB32" s="44"/>
      <c r="AC32" s="44"/>
      <c r="AD32" s="44"/>
      <c r="AE32" s="44"/>
      <c r="AF32" s="45">
        <f t="shared" si="1"/>
        <v>1</v>
      </c>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row>
    <row r="33" spans="1:81" s="51" customFormat="1" ht="51.75" customHeight="1" thickBot="1" x14ac:dyDescent="0.25">
      <c r="A33" s="290"/>
      <c r="B33" s="266"/>
      <c r="C33" s="48" t="s">
        <v>29</v>
      </c>
      <c r="D33" s="147">
        <v>2.5000000000000001E-2</v>
      </c>
      <c r="E33" s="148" t="s">
        <v>1</v>
      </c>
      <c r="F33" s="149" t="s">
        <v>54</v>
      </c>
      <c r="G33" s="149" t="s">
        <v>88</v>
      </c>
      <c r="H33" s="149" t="s">
        <v>112</v>
      </c>
      <c r="I33" s="152"/>
      <c r="J33" s="152"/>
      <c r="K33" s="152"/>
      <c r="L33" s="173">
        <v>44562</v>
      </c>
      <c r="M33" s="173">
        <v>48183</v>
      </c>
      <c r="N33" s="174">
        <f t="shared" si="4"/>
        <v>10.058333333333334</v>
      </c>
      <c r="O33" s="174"/>
      <c r="P33" s="175" t="s">
        <v>208</v>
      </c>
      <c r="Q33" s="149">
        <v>12</v>
      </c>
      <c r="R33" s="49"/>
      <c r="S33" s="73"/>
      <c r="T33" s="55"/>
      <c r="U33" s="55"/>
      <c r="V33" s="55">
        <v>0.5</v>
      </c>
      <c r="W33" s="55">
        <v>0.5</v>
      </c>
      <c r="X33" s="55">
        <v>0.25</v>
      </c>
      <c r="Y33" s="55">
        <v>0.25</v>
      </c>
      <c r="Z33" s="55">
        <v>0.25</v>
      </c>
      <c r="AA33" s="55">
        <v>0.25</v>
      </c>
      <c r="AB33" s="55">
        <v>0.25</v>
      </c>
      <c r="AC33" s="55">
        <v>0.25</v>
      </c>
      <c r="AD33" s="55">
        <v>0.25</v>
      </c>
      <c r="AE33" s="55">
        <v>0.25</v>
      </c>
      <c r="AF33" s="50">
        <f>SUM(T33:AE33)/3</f>
        <v>1</v>
      </c>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row>
    <row r="34" spans="1:81" s="5" customFormat="1" ht="39" customHeight="1" x14ac:dyDescent="0.2">
      <c r="A34" s="291" t="s">
        <v>47</v>
      </c>
      <c r="B34" s="267">
        <v>0.1</v>
      </c>
      <c r="C34" s="46" t="s">
        <v>31</v>
      </c>
      <c r="D34" s="156">
        <v>0.02</v>
      </c>
      <c r="E34" s="176" t="s">
        <v>1</v>
      </c>
      <c r="F34" s="160" t="s">
        <v>56</v>
      </c>
      <c r="G34" s="160" t="s">
        <v>113</v>
      </c>
      <c r="H34" s="160" t="s">
        <v>114</v>
      </c>
      <c r="I34" s="161"/>
      <c r="J34" s="161"/>
      <c r="K34" s="161"/>
      <c r="L34" s="162">
        <v>43922</v>
      </c>
      <c r="M34" s="162">
        <v>48183</v>
      </c>
      <c r="N34" s="146">
        <f t="shared" si="4"/>
        <v>11.83611111111111</v>
      </c>
      <c r="O34" s="146"/>
      <c r="P34" s="181" t="s">
        <v>184</v>
      </c>
      <c r="Q34" s="189" t="s">
        <v>185</v>
      </c>
      <c r="R34" s="57" t="s">
        <v>221</v>
      </c>
      <c r="S34" s="78"/>
      <c r="T34" s="81">
        <v>0.25</v>
      </c>
      <c r="U34" s="81">
        <v>0.25</v>
      </c>
      <c r="V34" s="81">
        <v>0.25</v>
      </c>
      <c r="W34" s="81">
        <v>0.25</v>
      </c>
      <c r="X34" s="81">
        <v>0.25</v>
      </c>
      <c r="Y34" s="81">
        <v>0.25</v>
      </c>
      <c r="Z34" s="81">
        <v>0.25</v>
      </c>
      <c r="AA34" s="81">
        <v>0.25</v>
      </c>
      <c r="AB34" s="81">
        <v>0.25</v>
      </c>
      <c r="AC34" s="81">
        <v>0.25</v>
      </c>
      <c r="AD34" s="81">
        <v>0.25</v>
      </c>
      <c r="AE34" s="81">
        <v>0.25</v>
      </c>
      <c r="AF34" s="47">
        <f>SUM(T34:AE34)/3</f>
        <v>1</v>
      </c>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row>
    <row r="35" spans="1:81" s="5" customFormat="1" ht="51" x14ac:dyDescent="0.2">
      <c r="A35" s="292"/>
      <c r="B35" s="268"/>
      <c r="C35" s="37" t="s">
        <v>32</v>
      </c>
      <c r="D35" s="133">
        <v>0.02</v>
      </c>
      <c r="E35" s="134" t="s">
        <v>1</v>
      </c>
      <c r="F35" s="135" t="s">
        <v>53</v>
      </c>
      <c r="G35" s="135" t="s">
        <v>88</v>
      </c>
      <c r="H35" s="135" t="s">
        <v>115</v>
      </c>
      <c r="I35" s="136"/>
      <c r="J35" s="136"/>
      <c r="K35" s="136"/>
      <c r="L35" s="145">
        <v>43922</v>
      </c>
      <c r="M35" s="145">
        <v>48183</v>
      </c>
      <c r="N35" s="146">
        <f t="shared" si="4"/>
        <v>11.83611111111111</v>
      </c>
      <c r="O35" s="146"/>
      <c r="P35" s="139" t="s">
        <v>186</v>
      </c>
      <c r="Q35" s="189" t="s">
        <v>187</v>
      </c>
      <c r="R35" s="30"/>
      <c r="S35" s="71"/>
      <c r="T35" s="81">
        <v>0.25</v>
      </c>
      <c r="U35" s="81">
        <v>0.25</v>
      </c>
      <c r="V35" s="81">
        <v>0.25</v>
      </c>
      <c r="W35" s="81">
        <v>0.25</v>
      </c>
      <c r="X35" s="81">
        <v>0.25</v>
      </c>
      <c r="Y35" s="81">
        <v>0.25</v>
      </c>
      <c r="Z35" s="81">
        <v>0.25</v>
      </c>
      <c r="AA35" s="81">
        <v>0.25</v>
      </c>
      <c r="AB35" s="81">
        <v>0.25</v>
      </c>
      <c r="AC35" s="81">
        <v>0.25</v>
      </c>
      <c r="AD35" s="81">
        <v>0.25</v>
      </c>
      <c r="AE35" s="81">
        <v>0.25</v>
      </c>
      <c r="AF35" s="47">
        <f>SUM(T35:AE35)/3</f>
        <v>1</v>
      </c>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row>
    <row r="36" spans="1:81" s="5" customFormat="1" ht="51" x14ac:dyDescent="0.2">
      <c r="A36" s="292"/>
      <c r="B36" s="268"/>
      <c r="C36" s="41" t="s">
        <v>33</v>
      </c>
      <c r="D36" s="141">
        <v>0.03</v>
      </c>
      <c r="E36" s="142" t="s">
        <v>3</v>
      </c>
      <c r="F36" s="158" t="s">
        <v>58</v>
      </c>
      <c r="G36" s="186" t="s">
        <v>88</v>
      </c>
      <c r="H36" s="143" t="s">
        <v>235</v>
      </c>
      <c r="I36" s="144"/>
      <c r="J36" s="144"/>
      <c r="K36" s="144"/>
      <c r="L36" s="169">
        <v>43922</v>
      </c>
      <c r="M36" s="169">
        <v>48183</v>
      </c>
      <c r="N36" s="170">
        <f t="shared" si="4"/>
        <v>11.83611111111111</v>
      </c>
      <c r="O36" s="170"/>
      <c r="P36" s="171" t="s">
        <v>188</v>
      </c>
      <c r="Q36" s="143">
        <v>12</v>
      </c>
      <c r="R36" s="42"/>
      <c r="S36" s="72"/>
      <c r="T36" s="82">
        <v>0.25</v>
      </c>
      <c r="U36" s="82">
        <v>0.25</v>
      </c>
      <c r="V36" s="82">
        <v>0.25</v>
      </c>
      <c r="W36" s="82">
        <v>0.25</v>
      </c>
      <c r="X36" s="82">
        <v>0.25</v>
      </c>
      <c r="Y36" s="82">
        <v>0.25</v>
      </c>
      <c r="Z36" s="82">
        <v>0.25</v>
      </c>
      <c r="AA36" s="82">
        <v>0.25</v>
      </c>
      <c r="AB36" s="82">
        <v>0.25</v>
      </c>
      <c r="AC36" s="82">
        <v>0.25</v>
      </c>
      <c r="AD36" s="82">
        <v>0.25</v>
      </c>
      <c r="AE36" s="82">
        <v>0.25</v>
      </c>
      <c r="AF36" s="83">
        <f>SUM(T36:AE36)/3</f>
        <v>1</v>
      </c>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row>
    <row r="37" spans="1:81" s="51" customFormat="1" ht="64.5" customHeight="1" thickBot="1" x14ac:dyDescent="0.25">
      <c r="A37" s="293"/>
      <c r="B37" s="269"/>
      <c r="C37" s="48" t="s">
        <v>34</v>
      </c>
      <c r="D37" s="147">
        <v>0.03</v>
      </c>
      <c r="E37" s="187" t="s">
        <v>3</v>
      </c>
      <c r="F37" s="149" t="s">
        <v>69</v>
      </c>
      <c r="G37" s="188" t="s">
        <v>118</v>
      </c>
      <c r="H37" s="149" t="s">
        <v>114</v>
      </c>
      <c r="I37" s="152"/>
      <c r="J37" s="152"/>
      <c r="K37" s="152"/>
      <c r="L37" s="173">
        <v>44197</v>
      </c>
      <c r="M37" s="173">
        <v>48183</v>
      </c>
      <c r="N37" s="174">
        <f t="shared" si="4"/>
        <v>11.072222222222223</v>
      </c>
      <c r="O37" s="174"/>
      <c r="P37" s="175" t="s">
        <v>234</v>
      </c>
      <c r="Q37" s="190">
        <v>12</v>
      </c>
      <c r="R37" s="49"/>
      <c r="S37" s="73"/>
      <c r="T37" s="84">
        <v>0.5</v>
      </c>
      <c r="U37" s="84">
        <v>1</v>
      </c>
      <c r="V37" s="84">
        <v>1</v>
      </c>
      <c r="W37" s="84">
        <v>1</v>
      </c>
      <c r="X37" s="84">
        <v>1</v>
      </c>
      <c r="Y37" s="84">
        <v>1</v>
      </c>
      <c r="Z37" s="84">
        <v>1</v>
      </c>
      <c r="AA37" s="84">
        <v>1</v>
      </c>
      <c r="AB37" s="84">
        <v>1</v>
      </c>
      <c r="AC37" s="84">
        <v>1</v>
      </c>
      <c r="AD37" s="84">
        <v>1</v>
      </c>
      <c r="AE37" s="84">
        <v>1</v>
      </c>
      <c r="AF37" s="50">
        <f>+AE37</f>
        <v>1</v>
      </c>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row>
    <row r="38" spans="1:81" s="5" customFormat="1" ht="51" customHeight="1" x14ac:dyDescent="0.2">
      <c r="A38" s="246" t="s">
        <v>48</v>
      </c>
      <c r="B38" s="270">
        <v>7.0000000000000007E-2</v>
      </c>
      <c r="C38" s="46" t="s">
        <v>36</v>
      </c>
      <c r="D38" s="156">
        <v>3.5000000000000003E-2</v>
      </c>
      <c r="E38" s="176" t="s">
        <v>3</v>
      </c>
      <c r="F38" s="160" t="s">
        <v>70</v>
      </c>
      <c r="G38" s="160" t="s">
        <v>124</v>
      </c>
      <c r="H38" s="160" t="s">
        <v>125</v>
      </c>
      <c r="I38" s="161"/>
      <c r="J38" s="161"/>
      <c r="K38" s="161"/>
      <c r="L38" s="162">
        <v>44562</v>
      </c>
      <c r="M38" s="162">
        <v>45992</v>
      </c>
      <c r="N38" s="146">
        <f t="shared" si="4"/>
        <v>3.9722222222222223</v>
      </c>
      <c r="O38" s="146"/>
      <c r="P38" s="181" t="s">
        <v>192</v>
      </c>
      <c r="Q38" s="160" t="s">
        <v>159</v>
      </c>
      <c r="R38" s="57"/>
      <c r="S38" s="78"/>
      <c r="T38" s="53"/>
      <c r="U38" s="52"/>
      <c r="V38" s="52">
        <v>0.25</v>
      </c>
      <c r="W38" s="52">
        <v>0.25</v>
      </c>
      <c r="X38" s="52">
        <v>0.25</v>
      </c>
      <c r="Y38" s="52">
        <v>0.25</v>
      </c>
      <c r="Z38" s="52"/>
      <c r="AA38" s="53"/>
      <c r="AB38" s="53"/>
      <c r="AC38" s="53"/>
      <c r="AD38" s="53"/>
      <c r="AE38" s="53"/>
      <c r="AF38" s="47">
        <f t="shared" si="1"/>
        <v>1</v>
      </c>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3"/>
      <c r="CA38" s="123"/>
      <c r="CB38" s="123"/>
      <c r="CC38" s="123"/>
    </row>
    <row r="39" spans="1:81" s="5" customFormat="1" ht="51" customHeight="1" x14ac:dyDescent="0.2">
      <c r="A39" s="247"/>
      <c r="B39" s="271"/>
      <c r="C39" s="41" t="s">
        <v>37</v>
      </c>
      <c r="D39" s="141">
        <v>0.02</v>
      </c>
      <c r="E39" s="142" t="s">
        <v>3</v>
      </c>
      <c r="F39" s="143" t="s">
        <v>71</v>
      </c>
      <c r="G39" s="143" t="s">
        <v>126</v>
      </c>
      <c r="H39" s="143" t="s">
        <v>125</v>
      </c>
      <c r="I39" s="144"/>
      <c r="J39" s="144"/>
      <c r="K39" s="144"/>
      <c r="L39" s="169">
        <v>44927</v>
      </c>
      <c r="M39" s="169">
        <v>46722</v>
      </c>
      <c r="N39" s="170">
        <f t="shared" si="4"/>
        <v>4.9861111111111107</v>
      </c>
      <c r="O39" s="170"/>
      <c r="P39" s="181" t="s">
        <v>191</v>
      </c>
      <c r="Q39" s="160" t="s">
        <v>159</v>
      </c>
      <c r="R39" s="42"/>
      <c r="S39" s="72"/>
      <c r="T39" s="44"/>
      <c r="U39" s="44"/>
      <c r="V39" s="44"/>
      <c r="W39" s="43">
        <v>0.2</v>
      </c>
      <c r="X39" s="43">
        <v>0.2</v>
      </c>
      <c r="Y39" s="43">
        <v>0.2</v>
      </c>
      <c r="Z39" s="43">
        <v>0.2</v>
      </c>
      <c r="AA39" s="43">
        <v>0.2</v>
      </c>
      <c r="AB39" s="44"/>
      <c r="AC39" s="44"/>
      <c r="AD39" s="44"/>
      <c r="AE39" s="44"/>
      <c r="AF39" s="45">
        <f t="shared" si="1"/>
        <v>1</v>
      </c>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c r="BZ39" s="123"/>
      <c r="CA39" s="123"/>
      <c r="CB39" s="123"/>
      <c r="CC39" s="123"/>
    </row>
    <row r="40" spans="1:81" s="51" customFormat="1" ht="51.75" customHeight="1" thickBot="1" x14ac:dyDescent="0.25">
      <c r="A40" s="248"/>
      <c r="B40" s="272"/>
      <c r="C40" s="48" t="s">
        <v>35</v>
      </c>
      <c r="D40" s="147">
        <v>1.4999999999999999E-2</v>
      </c>
      <c r="E40" s="148" t="s">
        <v>1</v>
      </c>
      <c r="F40" s="149" t="s">
        <v>72</v>
      </c>
      <c r="G40" s="149" t="s">
        <v>2</v>
      </c>
      <c r="H40" s="149" t="s">
        <v>116</v>
      </c>
      <c r="I40" s="152"/>
      <c r="J40" s="152"/>
      <c r="K40" s="152"/>
      <c r="L40" s="173">
        <v>44927</v>
      </c>
      <c r="M40" s="173">
        <v>46357</v>
      </c>
      <c r="N40" s="174">
        <f t="shared" si="4"/>
        <v>3.9722222222222223</v>
      </c>
      <c r="O40" s="174"/>
      <c r="P40" s="175" t="s">
        <v>190</v>
      </c>
      <c r="Q40" s="149" t="s">
        <v>159</v>
      </c>
      <c r="R40" s="49"/>
      <c r="S40" s="73"/>
      <c r="T40" s="54"/>
      <c r="U40" s="54"/>
      <c r="V40" s="54"/>
      <c r="W40" s="55">
        <v>0.25</v>
      </c>
      <c r="X40" s="55">
        <v>0.25</v>
      </c>
      <c r="Y40" s="55">
        <v>0.25</v>
      </c>
      <c r="Z40" s="55">
        <v>0.25</v>
      </c>
      <c r="AA40" s="54"/>
      <c r="AB40" s="54"/>
      <c r="AC40" s="54"/>
      <c r="AD40" s="54"/>
      <c r="AE40" s="54"/>
      <c r="AF40" s="50">
        <f t="shared" si="1"/>
        <v>1</v>
      </c>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row>
    <row r="41" spans="1:81" s="5" customFormat="1" ht="63.75" customHeight="1" x14ac:dyDescent="0.2">
      <c r="A41" s="249" t="s">
        <v>49</v>
      </c>
      <c r="B41" s="273">
        <v>0.16</v>
      </c>
      <c r="C41" s="46" t="s">
        <v>39</v>
      </c>
      <c r="D41" s="156">
        <v>1.4999999999999999E-2</v>
      </c>
      <c r="E41" s="176" t="s">
        <v>1</v>
      </c>
      <c r="F41" s="160" t="s">
        <v>73</v>
      </c>
      <c r="G41" s="160" t="s">
        <v>88</v>
      </c>
      <c r="H41" s="160" t="s">
        <v>238</v>
      </c>
      <c r="I41" s="161"/>
      <c r="J41" s="161"/>
      <c r="K41" s="161"/>
      <c r="L41" s="162">
        <v>44562</v>
      </c>
      <c r="M41" s="162">
        <v>48183</v>
      </c>
      <c r="N41" s="146">
        <f t="shared" si="4"/>
        <v>10.058333333333334</v>
      </c>
      <c r="O41" s="146"/>
      <c r="P41" s="181" t="s">
        <v>193</v>
      </c>
      <c r="Q41" s="160">
        <v>12</v>
      </c>
      <c r="R41" s="57"/>
      <c r="S41" s="78"/>
      <c r="T41" s="53"/>
      <c r="U41" s="53"/>
      <c r="V41" s="52">
        <v>0.1</v>
      </c>
      <c r="W41" s="52">
        <v>0.1</v>
      </c>
      <c r="X41" s="52">
        <v>0.1</v>
      </c>
      <c r="Y41" s="52">
        <v>0.1</v>
      </c>
      <c r="Z41" s="52">
        <v>0.1</v>
      </c>
      <c r="AA41" s="52">
        <v>0.1</v>
      </c>
      <c r="AB41" s="52">
        <v>0.1</v>
      </c>
      <c r="AC41" s="52">
        <v>0.1</v>
      </c>
      <c r="AD41" s="52">
        <v>0.1</v>
      </c>
      <c r="AE41" s="52">
        <v>0.1</v>
      </c>
      <c r="AF41" s="47">
        <f t="shared" si="1"/>
        <v>0.99999999999999989</v>
      </c>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3"/>
      <c r="CC41" s="123"/>
    </row>
    <row r="42" spans="1:81" s="5" customFormat="1" ht="63.75" customHeight="1" x14ac:dyDescent="0.2">
      <c r="A42" s="250"/>
      <c r="B42" s="274"/>
      <c r="C42" s="37" t="s">
        <v>40</v>
      </c>
      <c r="D42" s="133">
        <v>0.03</v>
      </c>
      <c r="E42" s="134" t="s">
        <v>1</v>
      </c>
      <c r="F42" s="135" t="s">
        <v>52</v>
      </c>
      <c r="G42" s="135" t="s">
        <v>88</v>
      </c>
      <c r="H42" s="135" t="s">
        <v>108</v>
      </c>
      <c r="I42" s="136"/>
      <c r="J42" s="136"/>
      <c r="K42" s="136"/>
      <c r="L42" s="145">
        <v>44927</v>
      </c>
      <c r="M42" s="145">
        <v>45627</v>
      </c>
      <c r="N42" s="146">
        <f t="shared" si="4"/>
        <v>1.9444444444444444</v>
      </c>
      <c r="O42" s="146"/>
      <c r="P42" s="139" t="s">
        <v>209</v>
      </c>
      <c r="Q42" s="135">
        <v>12</v>
      </c>
      <c r="R42" s="30"/>
      <c r="S42" s="71"/>
      <c r="T42" s="11"/>
      <c r="U42" s="11"/>
      <c r="V42" s="11"/>
      <c r="W42" s="12">
        <v>0.5</v>
      </c>
      <c r="X42" s="12">
        <v>0.5</v>
      </c>
      <c r="Y42" s="11"/>
      <c r="Z42" s="11"/>
      <c r="AA42" s="11"/>
      <c r="AB42" s="11"/>
      <c r="AC42" s="11"/>
      <c r="AD42" s="11"/>
      <c r="AE42" s="11"/>
      <c r="AF42" s="10">
        <f t="shared" si="1"/>
        <v>1</v>
      </c>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row>
    <row r="43" spans="1:81" s="5" customFormat="1" ht="38.25" customHeight="1" x14ac:dyDescent="0.2">
      <c r="A43" s="250"/>
      <c r="B43" s="274"/>
      <c r="C43" s="37" t="s">
        <v>41</v>
      </c>
      <c r="D43" s="133">
        <v>0.02</v>
      </c>
      <c r="E43" s="134" t="s">
        <v>1</v>
      </c>
      <c r="F43" s="135">
        <v>1.1000000000000001</v>
      </c>
      <c r="G43" s="135" t="s">
        <v>131</v>
      </c>
      <c r="H43" s="135" t="s">
        <v>237</v>
      </c>
      <c r="I43" s="136"/>
      <c r="J43" s="136"/>
      <c r="K43" s="136"/>
      <c r="L43" s="145">
        <v>45658</v>
      </c>
      <c r="M43" s="145">
        <v>47848</v>
      </c>
      <c r="N43" s="146">
        <f t="shared" si="4"/>
        <v>6.083333333333333</v>
      </c>
      <c r="O43" s="146"/>
      <c r="P43" s="139" t="s">
        <v>194</v>
      </c>
      <c r="Q43" s="135" t="s">
        <v>159</v>
      </c>
      <c r="R43" s="30"/>
      <c r="S43" s="71"/>
      <c r="T43" s="11"/>
      <c r="U43" s="11"/>
      <c r="V43" s="11"/>
      <c r="W43" s="12"/>
      <c r="X43" s="12"/>
      <c r="Y43" s="12">
        <v>0.5</v>
      </c>
      <c r="Z43" s="12">
        <v>0.5</v>
      </c>
      <c r="AA43" s="11"/>
      <c r="AB43" s="11"/>
      <c r="AC43" s="12">
        <v>0.5</v>
      </c>
      <c r="AD43" s="12">
        <v>0.5</v>
      </c>
      <c r="AE43" s="11"/>
      <c r="AF43" s="10">
        <f>SUM(T43:AE43)/2</f>
        <v>1</v>
      </c>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row>
    <row r="44" spans="1:81" s="5" customFormat="1" ht="38.25" customHeight="1" x14ac:dyDescent="0.2">
      <c r="A44" s="250"/>
      <c r="B44" s="274"/>
      <c r="C44" s="37" t="s">
        <v>42</v>
      </c>
      <c r="D44" s="133">
        <v>0.03</v>
      </c>
      <c r="E44" s="134" t="s">
        <v>4</v>
      </c>
      <c r="F44" s="135" t="s">
        <v>6</v>
      </c>
      <c r="G44" s="135" t="s">
        <v>195</v>
      </c>
      <c r="H44" s="135" t="s">
        <v>196</v>
      </c>
      <c r="I44" s="136"/>
      <c r="J44" s="136"/>
      <c r="K44" s="136"/>
      <c r="L44" s="145">
        <v>44562</v>
      </c>
      <c r="M44" s="145">
        <v>48213</v>
      </c>
      <c r="N44" s="146">
        <f t="shared" si="4"/>
        <v>10.141666666666667</v>
      </c>
      <c r="O44" s="146"/>
      <c r="P44" s="139" t="s">
        <v>197</v>
      </c>
      <c r="Q44" s="135" t="s">
        <v>159</v>
      </c>
      <c r="R44" s="30"/>
      <c r="S44" s="71"/>
      <c r="T44" s="11"/>
      <c r="U44" s="11"/>
      <c r="V44" s="12">
        <v>0.1</v>
      </c>
      <c r="W44" s="12">
        <v>0.1</v>
      </c>
      <c r="X44" s="12">
        <v>0.1</v>
      </c>
      <c r="Y44" s="12">
        <v>0.1</v>
      </c>
      <c r="Z44" s="12">
        <v>0.1</v>
      </c>
      <c r="AA44" s="12">
        <v>0.1</v>
      </c>
      <c r="AB44" s="12">
        <v>0.1</v>
      </c>
      <c r="AC44" s="12">
        <v>0.1</v>
      </c>
      <c r="AD44" s="12">
        <v>0.1</v>
      </c>
      <c r="AE44" s="12">
        <v>0.1</v>
      </c>
      <c r="AF44" s="10">
        <f t="shared" si="1"/>
        <v>0.99999999999999989</v>
      </c>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row>
    <row r="45" spans="1:81" s="5" customFormat="1" ht="63.75" customHeight="1" x14ac:dyDescent="0.2">
      <c r="A45" s="250"/>
      <c r="B45" s="274"/>
      <c r="C45" s="37" t="s">
        <v>217</v>
      </c>
      <c r="D45" s="133">
        <v>0.02</v>
      </c>
      <c r="E45" s="184" t="s">
        <v>3</v>
      </c>
      <c r="F45" s="135" t="s">
        <v>74</v>
      </c>
      <c r="G45" s="140" t="s">
        <v>118</v>
      </c>
      <c r="H45" s="135" t="s">
        <v>123</v>
      </c>
      <c r="I45" s="136"/>
      <c r="J45" s="136"/>
      <c r="K45" s="136"/>
      <c r="L45" s="145">
        <v>44562</v>
      </c>
      <c r="M45" s="145">
        <v>48213</v>
      </c>
      <c r="N45" s="146">
        <f t="shared" si="4"/>
        <v>10.141666666666667</v>
      </c>
      <c r="O45" s="146"/>
      <c r="P45" s="139" t="s">
        <v>189</v>
      </c>
      <c r="Q45" s="139">
        <f>+Q37</f>
        <v>12</v>
      </c>
      <c r="R45" s="30" t="s">
        <v>159</v>
      </c>
      <c r="S45" s="71">
        <v>2021</v>
      </c>
      <c r="T45" s="11"/>
      <c r="U45" s="11"/>
      <c r="V45" s="12">
        <v>0.1</v>
      </c>
      <c r="W45" s="12">
        <v>0.1</v>
      </c>
      <c r="X45" s="12">
        <v>0.1</v>
      </c>
      <c r="Y45" s="12">
        <v>0.1</v>
      </c>
      <c r="Z45" s="12">
        <v>0.1</v>
      </c>
      <c r="AA45" s="12">
        <v>0.1</v>
      </c>
      <c r="AB45" s="12">
        <v>0.1</v>
      </c>
      <c r="AC45" s="12">
        <v>0.1</v>
      </c>
      <c r="AD45" s="12">
        <v>0.1</v>
      </c>
      <c r="AE45" s="12">
        <v>0.1</v>
      </c>
      <c r="AF45" s="10">
        <f t="shared" si="1"/>
        <v>0.99999999999999989</v>
      </c>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c r="BZ45" s="123"/>
      <c r="CA45" s="123"/>
      <c r="CB45" s="123"/>
      <c r="CC45" s="123"/>
    </row>
    <row r="46" spans="1:81" s="5" customFormat="1" ht="51" customHeight="1" x14ac:dyDescent="0.2">
      <c r="A46" s="250"/>
      <c r="B46" s="274"/>
      <c r="C46" s="37" t="s">
        <v>218</v>
      </c>
      <c r="D46" s="133">
        <v>2.1999999999999999E-2</v>
      </c>
      <c r="E46" s="184" t="str">
        <f>+E25</f>
        <v>Gestión Producto</v>
      </c>
      <c r="F46" s="158" t="s">
        <v>58</v>
      </c>
      <c r="G46" s="135" t="s">
        <v>88</v>
      </c>
      <c r="H46" s="135" t="s">
        <v>237</v>
      </c>
      <c r="I46" s="136"/>
      <c r="J46" s="136"/>
      <c r="K46" s="136"/>
      <c r="L46" s="145">
        <v>44197</v>
      </c>
      <c r="M46" s="145">
        <v>48213</v>
      </c>
      <c r="N46" s="146">
        <f t="shared" si="4"/>
        <v>11.155555555555555</v>
      </c>
      <c r="O46" s="146" t="s">
        <v>215</v>
      </c>
      <c r="P46" s="139" t="s">
        <v>198</v>
      </c>
      <c r="Q46" s="135">
        <v>12</v>
      </c>
      <c r="R46" s="30"/>
      <c r="S46" s="71"/>
      <c r="T46" s="11"/>
      <c r="U46" s="12">
        <v>0.33329999999999999</v>
      </c>
      <c r="V46" s="12">
        <v>0.33329999999999999</v>
      </c>
      <c r="W46" s="12">
        <v>0.33329999999999999</v>
      </c>
      <c r="X46" s="12"/>
      <c r="Y46" s="12">
        <v>0.33329999999999999</v>
      </c>
      <c r="Z46" s="12">
        <v>0.33329999999999999</v>
      </c>
      <c r="AA46" s="12">
        <v>0.33329999999999999</v>
      </c>
      <c r="AB46" s="11"/>
      <c r="AC46" s="12">
        <v>0.33329999999999999</v>
      </c>
      <c r="AD46" s="12">
        <v>0.33329999999999999</v>
      </c>
      <c r="AE46" s="12">
        <v>0.33329999999999999</v>
      </c>
      <c r="AF46" s="10">
        <f>SUM(T46:AE46)/3</f>
        <v>0.9998999999999999</v>
      </c>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row>
    <row r="47" spans="1:81" s="5" customFormat="1" ht="51" customHeight="1" x14ac:dyDescent="0.2">
      <c r="A47" s="251"/>
      <c r="B47" s="275"/>
      <c r="C47" s="37" t="s">
        <v>38</v>
      </c>
      <c r="D47" s="133">
        <v>2.3E-2</v>
      </c>
      <c r="E47" s="184" t="str">
        <f>+E46</f>
        <v>Gestión Producto</v>
      </c>
      <c r="F47" s="135" t="s">
        <v>57</v>
      </c>
      <c r="G47" s="135" t="s">
        <v>88</v>
      </c>
      <c r="H47" s="135" t="s">
        <v>237</v>
      </c>
      <c r="I47" s="136"/>
      <c r="J47" s="136"/>
      <c r="K47" s="136"/>
      <c r="L47" s="145">
        <v>44197</v>
      </c>
      <c r="M47" s="145">
        <v>48213</v>
      </c>
      <c r="N47" s="146">
        <f t="shared" si="4"/>
        <v>11.155555555555555</v>
      </c>
      <c r="O47" s="146" t="s">
        <v>216</v>
      </c>
      <c r="P47" s="139" t="s">
        <v>198</v>
      </c>
      <c r="Q47" s="135">
        <v>12</v>
      </c>
      <c r="R47" s="30" t="s">
        <v>159</v>
      </c>
      <c r="S47" s="71">
        <v>2021</v>
      </c>
      <c r="T47" s="11"/>
      <c r="U47" s="103">
        <v>9.5612840189564854E-2</v>
      </c>
      <c r="V47" s="103">
        <v>0.19398888641059955</v>
      </c>
      <c r="W47" s="103">
        <v>0.26726648820350363</v>
      </c>
      <c r="X47" s="103">
        <v>0.379264637383665</v>
      </c>
      <c r="Y47" s="103">
        <v>0.48990333801007963</v>
      </c>
      <c r="Z47" s="103">
        <v>0.60061809986872916</v>
      </c>
      <c r="AA47" s="103">
        <v>0.71036541861251645</v>
      </c>
      <c r="AB47" s="103">
        <v>0.82031845523533276</v>
      </c>
      <c r="AC47" s="103">
        <v>0.9304743074865528</v>
      </c>
      <c r="AD47" s="103">
        <v>0.96535439163317804</v>
      </c>
      <c r="AE47" s="103">
        <v>1</v>
      </c>
      <c r="AF47" s="10">
        <f>+AE47</f>
        <v>1</v>
      </c>
      <c r="AG47" s="123"/>
      <c r="AH47" s="245"/>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c r="CC47" s="123"/>
    </row>
    <row r="48" spans="1:81" s="5" customFormat="1" ht="12.75" customHeight="1" x14ac:dyDescent="0.2">
      <c r="A48" s="29"/>
      <c r="B48" s="107"/>
      <c r="C48" s="38"/>
      <c r="D48" s="191"/>
      <c r="E48" s="192"/>
      <c r="F48" s="191"/>
      <c r="G48" s="191"/>
      <c r="H48" s="191"/>
      <c r="I48" s="191"/>
      <c r="J48" s="191"/>
      <c r="K48" s="191"/>
      <c r="L48" s="191"/>
      <c r="M48" s="191"/>
      <c r="N48" s="191"/>
      <c r="O48" s="191"/>
      <c r="P48" s="191"/>
      <c r="Q48" s="191"/>
      <c r="R48" s="29"/>
      <c r="S48" s="79"/>
      <c r="T48" s="29"/>
      <c r="U48" s="29"/>
      <c r="V48" s="29"/>
      <c r="W48" s="29"/>
      <c r="X48" s="29"/>
      <c r="Y48" s="29"/>
      <c r="Z48" s="29"/>
      <c r="AA48" s="29"/>
      <c r="AB48" s="29"/>
      <c r="AC48" s="29"/>
      <c r="AD48" s="29"/>
      <c r="AE48" s="29"/>
      <c r="AF48" s="29"/>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3"/>
      <c r="CA48" s="123"/>
      <c r="CB48" s="123"/>
      <c r="CC48" s="123"/>
    </row>
    <row r="49" spans="1:81" s="5" customFormat="1" ht="12.75" customHeight="1" x14ac:dyDescent="0.2">
      <c r="A49" s="9" t="s">
        <v>0</v>
      </c>
      <c r="B49" s="108">
        <f>SUM(B6:B47)</f>
        <v>0.99999999999999989</v>
      </c>
      <c r="C49" s="39"/>
      <c r="D49" s="193">
        <f>SUM(D6:D47)</f>
        <v>1.0000000000000004</v>
      </c>
      <c r="E49" s="125"/>
      <c r="F49" s="194"/>
      <c r="G49" s="195"/>
      <c r="H49" s="195"/>
      <c r="I49" s="196"/>
      <c r="J49" s="196"/>
      <c r="K49" s="196"/>
      <c r="L49" s="197"/>
      <c r="M49" s="197"/>
      <c r="N49" s="197"/>
      <c r="O49" s="197"/>
      <c r="P49" s="198"/>
      <c r="Q49" s="194"/>
      <c r="R49" s="8"/>
      <c r="S49" s="80"/>
      <c r="T49" s="6"/>
      <c r="U49" s="6"/>
      <c r="V49" s="6"/>
      <c r="W49" s="6"/>
      <c r="X49" s="6"/>
      <c r="Y49" s="6"/>
      <c r="Z49" s="6"/>
      <c r="AA49" s="6"/>
      <c r="AB49" s="6"/>
      <c r="AC49" s="6"/>
      <c r="AD49" s="6"/>
      <c r="AE49" s="6"/>
      <c r="AF49" s="6"/>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row>
    <row r="50" spans="1:81" s="5" customFormat="1" ht="12.75" x14ac:dyDescent="0.2">
      <c r="A50" s="7"/>
      <c r="B50" s="109"/>
      <c r="C50" s="40"/>
      <c r="D50" s="197"/>
      <c r="E50" s="125"/>
      <c r="F50" s="194"/>
      <c r="G50" s="198"/>
      <c r="H50" s="198"/>
      <c r="I50" s="196"/>
      <c r="J50" s="196"/>
      <c r="K50" s="196"/>
      <c r="L50" s="197"/>
      <c r="M50" s="197"/>
      <c r="N50" s="197"/>
      <c r="O50" s="197"/>
      <c r="P50" s="198"/>
      <c r="Q50" s="194"/>
      <c r="R50" s="8"/>
      <c r="S50" s="80"/>
      <c r="T50" s="6"/>
      <c r="U50" s="6"/>
      <c r="V50" s="6"/>
      <c r="W50" s="6"/>
      <c r="X50" s="6"/>
      <c r="Y50" s="6"/>
      <c r="Z50" s="6"/>
      <c r="AA50" s="6"/>
      <c r="AB50" s="6"/>
      <c r="AC50" s="6"/>
      <c r="AD50" s="6"/>
      <c r="AE50" s="6"/>
      <c r="AF50" s="6"/>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c r="CC50" s="123"/>
    </row>
    <row r="51" spans="1:81" s="5" customFormat="1" ht="12.75" x14ac:dyDescent="0.2">
      <c r="A51" s="7"/>
      <c r="B51" s="109"/>
      <c r="C51" s="40"/>
      <c r="D51" s="197"/>
      <c r="E51" s="125"/>
      <c r="F51" s="194"/>
      <c r="G51" s="198"/>
      <c r="H51" s="198"/>
      <c r="I51" s="196"/>
      <c r="J51" s="196"/>
      <c r="K51" s="196"/>
      <c r="L51" s="197"/>
      <c r="M51" s="197"/>
      <c r="N51" s="197"/>
      <c r="O51" s="197"/>
      <c r="P51" s="198"/>
      <c r="Q51" s="194"/>
      <c r="R51" s="8"/>
      <c r="S51" s="80"/>
      <c r="T51" s="6"/>
      <c r="U51" s="6"/>
      <c r="V51" s="6"/>
      <c r="W51" s="6"/>
      <c r="X51" s="6"/>
      <c r="Y51" s="6"/>
      <c r="Z51" s="6"/>
      <c r="AA51" s="6"/>
      <c r="AB51" s="6"/>
      <c r="AC51" s="6"/>
      <c r="AD51" s="6"/>
      <c r="AE51" s="6"/>
      <c r="AF51" s="6"/>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3"/>
      <c r="BU51" s="123"/>
      <c r="BV51" s="123"/>
      <c r="BW51" s="123"/>
      <c r="BX51" s="123"/>
      <c r="BY51" s="123"/>
      <c r="BZ51" s="123"/>
      <c r="CA51" s="123"/>
      <c r="CB51" s="123"/>
      <c r="CC51" s="123"/>
    </row>
    <row r="52" spans="1:81" s="5" customFormat="1" ht="12.75" x14ac:dyDescent="0.2">
      <c r="A52" s="7"/>
      <c r="B52" s="109"/>
      <c r="C52" s="40"/>
      <c r="D52" s="197"/>
      <c r="E52" s="125"/>
      <c r="F52" s="194"/>
      <c r="G52" s="198"/>
      <c r="H52" s="198"/>
      <c r="I52" s="196"/>
      <c r="J52" s="196"/>
      <c r="K52" s="196"/>
      <c r="L52" s="197"/>
      <c r="M52" s="197"/>
      <c r="N52" s="197"/>
      <c r="O52" s="197"/>
      <c r="P52" s="198"/>
      <c r="Q52" s="194"/>
      <c r="R52" s="8"/>
      <c r="S52" s="80"/>
      <c r="T52" s="6"/>
      <c r="U52" s="6"/>
      <c r="V52" s="6"/>
      <c r="W52" s="6"/>
      <c r="X52" s="6"/>
      <c r="Y52" s="6"/>
      <c r="Z52" s="6"/>
      <c r="AA52" s="6"/>
      <c r="AB52" s="6"/>
      <c r="AC52" s="6"/>
      <c r="AD52" s="6"/>
      <c r="AE52" s="6"/>
      <c r="AF52" s="6"/>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row>
    <row r="53" spans="1:81" s="5" customFormat="1" ht="12.75" x14ac:dyDescent="0.2">
      <c r="A53" s="7"/>
      <c r="B53" s="109"/>
      <c r="C53" s="40"/>
      <c r="D53" s="197"/>
      <c r="E53" s="125"/>
      <c r="F53" s="194"/>
      <c r="G53" s="198"/>
      <c r="H53" s="198"/>
      <c r="I53" s="196"/>
      <c r="J53" s="196"/>
      <c r="K53" s="196"/>
      <c r="L53" s="197"/>
      <c r="M53" s="197"/>
      <c r="N53" s="197"/>
      <c r="O53" s="197"/>
      <c r="P53" s="198"/>
      <c r="Q53" s="194"/>
      <c r="R53" s="8"/>
      <c r="S53" s="80"/>
      <c r="T53" s="6"/>
      <c r="U53" s="6"/>
      <c r="V53" s="6"/>
      <c r="W53" s="6"/>
      <c r="X53" s="6"/>
      <c r="Y53" s="6"/>
      <c r="Z53" s="6"/>
      <c r="AA53" s="6"/>
      <c r="AB53" s="6"/>
      <c r="AC53" s="6"/>
      <c r="AD53" s="6"/>
      <c r="AE53" s="6"/>
      <c r="AF53" s="6"/>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3"/>
      <c r="CA53" s="123"/>
      <c r="CB53" s="123"/>
      <c r="CC53" s="123"/>
    </row>
    <row r="54" spans="1:81" s="5" customFormat="1" ht="12.75" x14ac:dyDescent="0.2">
      <c r="A54" s="7"/>
      <c r="B54" s="109"/>
      <c r="C54" s="40"/>
      <c r="D54" s="197"/>
      <c r="E54" s="125"/>
      <c r="F54" s="194"/>
      <c r="G54" s="198"/>
      <c r="H54" s="198"/>
      <c r="I54" s="196"/>
      <c r="J54" s="196"/>
      <c r="K54" s="196"/>
      <c r="L54" s="197"/>
      <c r="M54" s="197"/>
      <c r="N54" s="197"/>
      <c r="O54" s="197"/>
      <c r="P54" s="198"/>
      <c r="Q54" s="194"/>
      <c r="R54" s="8"/>
      <c r="S54" s="80"/>
      <c r="T54" s="6"/>
      <c r="U54" s="6"/>
      <c r="V54" s="6"/>
      <c r="W54" s="6"/>
      <c r="X54" s="6"/>
      <c r="Y54" s="6"/>
      <c r="Z54" s="6"/>
      <c r="AA54" s="6"/>
      <c r="AB54" s="6"/>
      <c r="AC54" s="6"/>
      <c r="AD54" s="6"/>
      <c r="AE54" s="6"/>
      <c r="AF54" s="6"/>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c r="BT54" s="123"/>
      <c r="BU54" s="123"/>
      <c r="BV54" s="123"/>
      <c r="BW54" s="123"/>
      <c r="BX54" s="123"/>
      <c r="BY54" s="123"/>
      <c r="BZ54" s="123"/>
      <c r="CA54" s="123"/>
      <c r="CB54" s="123"/>
      <c r="CC54" s="123"/>
    </row>
    <row r="55" spans="1:81" s="5" customFormat="1" ht="12.75" x14ac:dyDescent="0.2">
      <c r="A55" s="7"/>
      <c r="B55" s="109"/>
      <c r="C55" s="40"/>
      <c r="D55" s="197"/>
      <c r="E55" s="125"/>
      <c r="F55" s="194"/>
      <c r="G55" s="198"/>
      <c r="H55" s="198"/>
      <c r="I55" s="196"/>
      <c r="J55" s="196"/>
      <c r="K55" s="196"/>
      <c r="L55" s="197"/>
      <c r="M55" s="197"/>
      <c r="N55" s="197"/>
      <c r="O55" s="197"/>
      <c r="P55" s="198"/>
      <c r="Q55" s="194"/>
      <c r="R55" s="8"/>
      <c r="S55" s="80"/>
      <c r="T55" s="6"/>
      <c r="U55" s="6"/>
      <c r="V55" s="6"/>
      <c r="W55" s="6"/>
      <c r="X55" s="6"/>
      <c r="Y55" s="6"/>
      <c r="Z55" s="6"/>
      <c r="AA55" s="6"/>
      <c r="AB55" s="6"/>
      <c r="AC55" s="6"/>
      <c r="AD55" s="6"/>
      <c r="AE55" s="6"/>
      <c r="AF55" s="6"/>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row>
  </sheetData>
  <sheetProtection sheet="1" objects="1" scenarios="1"/>
  <autoFilter ref="A5:AF47"/>
  <mergeCells count="16">
    <mergeCell ref="A38:A40"/>
    <mergeCell ref="A41:A47"/>
    <mergeCell ref="B6:B10"/>
    <mergeCell ref="B11:B19"/>
    <mergeCell ref="B20:B23"/>
    <mergeCell ref="B24:B29"/>
    <mergeCell ref="B30:B33"/>
    <mergeCell ref="B34:B37"/>
    <mergeCell ref="B38:B40"/>
    <mergeCell ref="B41:B47"/>
    <mergeCell ref="A6:A10"/>
    <mergeCell ref="A11:A19"/>
    <mergeCell ref="A20:A23"/>
    <mergeCell ref="A24:A29"/>
    <mergeCell ref="A30:A33"/>
    <mergeCell ref="A34:A37"/>
  </mergeCells>
  <dataValidations disablePrompts="1" count="13">
    <dataValidation allowBlank="1" showInputMessage="1" showErrorMessage="1" prompt="Los indicadores de cumplimiento se clasifican en:_x000a_1. Indicadores de gestión._x000a_2. Indicadores de producto._x000a_3. Indicadores de resultado._x000a__x000a_Para mayor información consulte la Guía Metodológica de la DSEPP https://sinergia.dnp.gov.co/  _x000a_" sqref="E5"/>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D5"/>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B5:C5"/>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A5"/>
    <dataValidation allowBlank="1" showInputMessage="1" showErrorMessage="1" prompt="Escriba el valor y el año de la línea base de los indicadores que tienen disponibles dicha información. Recuerde que la línea base debe estar expresada en la misma unidad de la meta." sqref="R4"/>
    <dataValidation allowBlank="1" showInputMessage="1" showErrorMessage="1" prompt="Escriba el nombre completo de la persona responsable de reportar la ejecución de la acción." sqref="J5:K5"/>
    <dataValidation allowBlank="1" showInputMessage="1" showErrorMessage="1" prompt="Escriba la entidad responsable de la ejecución de la acción. Utilice nombres completos y no siglas." sqref="G5:H5"/>
    <dataValidation allowBlank="1" showInputMessage="1" showErrorMessage="1" prompt="Escriba el nombre de la Dirección, Subdirección, Grupo o Unidad encargada de la ejecución de la acción._x000a__x000a_Utilice nombres completos y no siglas." sqref="I5"/>
    <dataValidation allowBlank="1" showInputMessage="1" showErrorMessage="1" prompt="Escriba la fecha de inicio de la acción._x000a__x000a_Formato DD/MM/AAAA." sqref="L5"/>
    <dataValidation allowBlank="1" showInputMessage="1" showErrorMessage="1" prompt="Escriba la fecha de finalización de la acción._x000a__x000a_Formato DD/MM/AAAA." sqref="M5:O5"/>
    <dataValidation allowBlank="1" showInputMessage="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T5:AF5"/>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T4"/>
    <dataValidation allowBlank="1" showInputMessage="1" showErrorMessage="1" prompt="Escriba la fórmula de cálculo del indicador, teniendo en cuenta las indicaciones de la DSEPP consignadas en su Guía Metodológica. " sqref="P5:Q5"/>
  </dataValidations>
  <pageMargins left="0.7" right="0.7" top="0.75" bottom="0.75" header="0.3" footer="0.3"/>
  <pageSetup orientation="portrait"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zoomScale="120" zoomScaleNormal="120" workbookViewId="0">
      <pane xSplit="1" ySplit="2" topLeftCell="B3" activePane="bottomRight" state="frozen"/>
      <selection pane="topRight" activeCell="B1" sqref="B1"/>
      <selection pane="bottomLeft" activeCell="A2" sqref="A2"/>
      <selection pane="bottomRight"/>
    </sheetView>
  </sheetViews>
  <sheetFormatPr baseColWidth="10" defaultColWidth="11.42578125" defaultRowHeight="15" x14ac:dyDescent="0.25"/>
  <cols>
    <col min="1" max="1" width="46" style="87" customWidth="1"/>
    <col min="2" max="2" width="17.42578125" style="86" customWidth="1"/>
    <col min="3" max="15" width="11.85546875" style="87" customWidth="1"/>
    <col min="16" max="16384" width="11.42578125" style="87"/>
  </cols>
  <sheetData>
    <row r="1" spans="1:15" ht="15.75" x14ac:dyDescent="0.25">
      <c r="C1" s="223">
        <v>2020</v>
      </c>
      <c r="D1" s="223">
        <v>2021</v>
      </c>
      <c r="E1" s="223">
        <v>2022</v>
      </c>
      <c r="F1" s="223">
        <v>2023</v>
      </c>
      <c r="G1" s="223">
        <v>2024</v>
      </c>
      <c r="H1" s="223">
        <v>2025</v>
      </c>
      <c r="I1" s="223">
        <v>2026</v>
      </c>
      <c r="J1" s="223">
        <v>2027</v>
      </c>
      <c r="K1" s="223">
        <v>2028</v>
      </c>
      <c r="L1" s="223">
        <v>2029</v>
      </c>
      <c r="M1" s="223">
        <v>2030</v>
      </c>
      <c r="N1" s="223">
        <v>2031</v>
      </c>
      <c r="O1" s="205" t="s">
        <v>224</v>
      </c>
    </row>
    <row r="2" spans="1:15" s="85" customFormat="1" x14ac:dyDescent="0.25">
      <c r="A2" s="205" t="s">
        <v>156</v>
      </c>
      <c r="B2" s="206" t="s">
        <v>134</v>
      </c>
      <c r="C2" s="224" t="s">
        <v>135</v>
      </c>
      <c r="D2" s="224" t="s">
        <v>136</v>
      </c>
      <c r="E2" s="224" t="s">
        <v>137</v>
      </c>
      <c r="F2" s="224" t="s">
        <v>138</v>
      </c>
      <c r="G2" s="224" t="s">
        <v>139</v>
      </c>
      <c r="H2" s="224" t="s">
        <v>140</v>
      </c>
      <c r="I2" s="224" t="s">
        <v>141</v>
      </c>
      <c r="J2" s="224" t="s">
        <v>142</v>
      </c>
      <c r="K2" s="224" t="s">
        <v>143</v>
      </c>
      <c r="L2" s="224" t="s">
        <v>144</v>
      </c>
      <c r="M2" s="224" t="s">
        <v>145</v>
      </c>
      <c r="N2" s="224" t="s">
        <v>146</v>
      </c>
      <c r="O2" s="205" t="s">
        <v>225</v>
      </c>
    </row>
    <row r="3" spans="1:15" ht="51" x14ac:dyDescent="0.25">
      <c r="A3" s="207" t="s">
        <v>95</v>
      </c>
      <c r="B3" s="208" t="s">
        <v>147</v>
      </c>
      <c r="C3" s="209">
        <v>300520</v>
      </c>
      <c r="D3" s="209">
        <v>32200</v>
      </c>
      <c r="E3" s="209">
        <v>32200</v>
      </c>
      <c r="F3" s="209">
        <v>32200</v>
      </c>
      <c r="G3" s="209">
        <v>41375</v>
      </c>
      <c r="H3" s="209">
        <v>41375</v>
      </c>
      <c r="I3" s="209">
        <v>41375</v>
      </c>
      <c r="J3" s="209">
        <v>41375</v>
      </c>
      <c r="K3" s="209">
        <v>49415</v>
      </c>
      <c r="L3" s="209">
        <v>49415</v>
      </c>
      <c r="M3" s="209">
        <v>49415</v>
      </c>
      <c r="N3" s="209">
        <v>49415</v>
      </c>
      <c r="O3" s="225">
        <f>SUM(C3:N3)</f>
        <v>760280</v>
      </c>
    </row>
    <row r="4" spans="1:15" ht="76.5" x14ac:dyDescent="0.25">
      <c r="A4" s="210" t="s">
        <v>96</v>
      </c>
      <c r="B4" s="208" t="s">
        <v>149</v>
      </c>
      <c r="C4" s="209">
        <v>735105</v>
      </c>
      <c r="D4" s="209">
        <v>243705</v>
      </c>
      <c r="E4" s="209">
        <v>217305</v>
      </c>
      <c r="F4" s="209">
        <v>217305</v>
      </c>
      <c r="G4" s="209">
        <v>382490</v>
      </c>
      <c r="H4" s="209">
        <v>488390</v>
      </c>
      <c r="I4" s="209">
        <v>255490</v>
      </c>
      <c r="J4" s="209">
        <v>445990</v>
      </c>
      <c r="K4" s="209">
        <v>295850</v>
      </c>
      <c r="L4" s="209">
        <v>573025</v>
      </c>
      <c r="M4" s="209">
        <v>299025</v>
      </c>
      <c r="N4" s="209">
        <v>299025</v>
      </c>
      <c r="O4" s="225">
        <f t="shared" ref="O4:O11" si="0">SUM(C4:N4)</f>
        <v>4452705</v>
      </c>
    </row>
    <row r="5" spans="1:15" ht="89.25" x14ac:dyDescent="0.25">
      <c r="A5" s="211" t="s">
        <v>97</v>
      </c>
      <c r="B5" s="208" t="s">
        <v>148</v>
      </c>
      <c r="C5" s="209">
        <v>1350100</v>
      </c>
      <c r="D5" s="209">
        <v>262430</v>
      </c>
      <c r="E5" s="209">
        <v>268780</v>
      </c>
      <c r="F5" s="209">
        <v>268780</v>
      </c>
      <c r="G5" s="209">
        <v>564300</v>
      </c>
      <c r="H5" s="209">
        <v>419600</v>
      </c>
      <c r="I5" s="209">
        <v>306100</v>
      </c>
      <c r="J5" s="209">
        <v>306100</v>
      </c>
      <c r="K5" s="209">
        <v>792000</v>
      </c>
      <c r="L5" s="209">
        <v>349500</v>
      </c>
      <c r="M5" s="209">
        <v>457500</v>
      </c>
      <c r="N5" s="209">
        <v>351500</v>
      </c>
      <c r="O5" s="225">
        <f t="shared" si="0"/>
        <v>5696690</v>
      </c>
    </row>
    <row r="6" spans="1:15" ht="76.5" x14ac:dyDescent="0.25">
      <c r="A6" s="212" t="s">
        <v>98</v>
      </c>
      <c r="B6" s="208" t="s">
        <v>150</v>
      </c>
      <c r="C6" s="209">
        <v>317700</v>
      </c>
      <c r="D6" s="209">
        <v>0</v>
      </c>
      <c r="E6" s="209">
        <v>204500</v>
      </c>
      <c r="F6" s="209">
        <v>133350</v>
      </c>
      <c r="G6" s="209">
        <v>352050</v>
      </c>
      <c r="H6" s="209">
        <v>20000</v>
      </c>
      <c r="I6" s="209">
        <v>0</v>
      </c>
      <c r="J6" s="209">
        <v>0</v>
      </c>
      <c r="K6" s="209">
        <v>82200</v>
      </c>
      <c r="L6" s="209">
        <v>0</v>
      </c>
      <c r="M6" s="209">
        <v>0</v>
      </c>
      <c r="N6" s="209">
        <v>0</v>
      </c>
      <c r="O6" s="225">
        <f t="shared" si="0"/>
        <v>1109800</v>
      </c>
    </row>
    <row r="7" spans="1:15" ht="102" x14ac:dyDescent="0.25">
      <c r="A7" s="213" t="s">
        <v>99</v>
      </c>
      <c r="B7" s="208" t="s">
        <v>154</v>
      </c>
      <c r="C7" s="209">
        <v>1239555</v>
      </c>
      <c r="D7" s="209">
        <v>235775</v>
      </c>
      <c r="E7" s="209">
        <v>311975</v>
      </c>
      <c r="F7" s="209">
        <v>576275</v>
      </c>
      <c r="G7" s="209">
        <v>453990</v>
      </c>
      <c r="H7" s="209">
        <v>146250</v>
      </c>
      <c r="I7" s="209">
        <v>146250</v>
      </c>
      <c r="J7" s="209">
        <v>486750</v>
      </c>
      <c r="K7" s="209">
        <v>414515</v>
      </c>
      <c r="L7" s="209">
        <v>182975</v>
      </c>
      <c r="M7" s="209">
        <v>182975</v>
      </c>
      <c r="N7" s="209">
        <v>182975</v>
      </c>
      <c r="O7" s="225">
        <f t="shared" si="0"/>
        <v>4560260</v>
      </c>
    </row>
    <row r="8" spans="1:15" ht="102" x14ac:dyDescent="0.25">
      <c r="A8" s="214" t="s">
        <v>100</v>
      </c>
      <c r="B8" s="208" t="s">
        <v>153</v>
      </c>
      <c r="C8" s="209">
        <v>86200</v>
      </c>
      <c r="D8" s="209">
        <v>43100</v>
      </c>
      <c r="E8" s="209">
        <v>43100</v>
      </c>
      <c r="F8" s="209">
        <v>43100</v>
      </c>
      <c r="G8" s="209">
        <v>0</v>
      </c>
      <c r="H8" s="209">
        <v>0</v>
      </c>
      <c r="I8" s="209">
        <v>0</v>
      </c>
      <c r="J8" s="209">
        <v>0</v>
      </c>
      <c r="K8" s="209">
        <v>0</v>
      </c>
      <c r="L8" s="209">
        <v>0</v>
      </c>
      <c r="M8" s="209">
        <v>0</v>
      </c>
      <c r="N8" s="209">
        <v>0</v>
      </c>
      <c r="O8" s="225">
        <f t="shared" si="0"/>
        <v>215500</v>
      </c>
    </row>
    <row r="9" spans="1:15" ht="45" x14ac:dyDescent="0.25">
      <c r="A9" s="215" t="s">
        <v>101</v>
      </c>
      <c r="B9" s="208" t="s">
        <v>151</v>
      </c>
      <c r="C9" s="209">
        <v>1575771.8413307152</v>
      </c>
      <c r="D9" s="209">
        <v>794729.58474438381</v>
      </c>
      <c r="E9" s="209">
        <v>992629.94468059123</v>
      </c>
      <c r="F9" s="209">
        <v>1531321.7224922478</v>
      </c>
      <c r="G9" s="209">
        <v>2690865</v>
      </c>
      <c r="H9" s="209">
        <v>2085972.1605909464</v>
      </c>
      <c r="I9" s="209">
        <v>2405496.7220455245</v>
      </c>
      <c r="J9" s="209">
        <v>2462209.59582863</v>
      </c>
      <c r="K9" s="209">
        <v>2699843</v>
      </c>
      <c r="L9" s="209">
        <v>2548488.2109562848</v>
      </c>
      <c r="M9" s="209">
        <v>2574835.5916978256</v>
      </c>
      <c r="N9" s="209">
        <v>2602126.1168832402</v>
      </c>
      <c r="O9" s="225">
        <f t="shared" si="0"/>
        <v>24964289.491250388</v>
      </c>
    </row>
    <row r="10" spans="1:15" ht="45" x14ac:dyDescent="0.25">
      <c r="A10" s="216" t="s">
        <v>102</v>
      </c>
      <c r="B10" s="208" t="s">
        <v>152</v>
      </c>
      <c r="C10" s="209">
        <v>312095</v>
      </c>
      <c r="D10" s="209">
        <v>175095</v>
      </c>
      <c r="E10" s="209">
        <v>175095</v>
      </c>
      <c r="F10" s="209">
        <v>175095</v>
      </c>
      <c r="G10" s="209">
        <v>72150</v>
      </c>
      <c r="H10" s="209">
        <v>0</v>
      </c>
      <c r="I10" s="209">
        <v>0</v>
      </c>
      <c r="J10" s="209">
        <v>0</v>
      </c>
      <c r="K10" s="209">
        <v>60150</v>
      </c>
      <c r="L10" s="209">
        <v>0</v>
      </c>
      <c r="M10" s="209">
        <v>0</v>
      </c>
      <c r="N10" s="209">
        <v>0</v>
      </c>
      <c r="O10" s="225">
        <f t="shared" si="0"/>
        <v>969680</v>
      </c>
    </row>
    <row r="11" spans="1:15" s="88" customFormat="1" x14ac:dyDescent="0.25">
      <c r="A11" s="217"/>
      <c r="B11" s="218" t="s">
        <v>155</v>
      </c>
      <c r="C11" s="226">
        <f t="shared" ref="C11:N11" si="1">SUM(C3:C10)</f>
        <v>5917046.8413307155</v>
      </c>
      <c r="D11" s="226">
        <f t="shared" si="1"/>
        <v>1787034.5847443838</v>
      </c>
      <c r="E11" s="226">
        <f t="shared" si="1"/>
        <v>2245584.9446805911</v>
      </c>
      <c r="F11" s="226">
        <f t="shared" si="1"/>
        <v>2977426.7224922478</v>
      </c>
      <c r="G11" s="226">
        <f t="shared" si="1"/>
        <v>4557220</v>
      </c>
      <c r="H11" s="226">
        <f t="shared" si="1"/>
        <v>3201587.1605909467</v>
      </c>
      <c r="I11" s="226">
        <f t="shared" si="1"/>
        <v>3154711.7220455245</v>
      </c>
      <c r="J11" s="226">
        <f t="shared" si="1"/>
        <v>3742424.59582863</v>
      </c>
      <c r="K11" s="226">
        <f t="shared" si="1"/>
        <v>4393973</v>
      </c>
      <c r="L11" s="226">
        <f t="shared" si="1"/>
        <v>3703403.2109562848</v>
      </c>
      <c r="M11" s="226">
        <f t="shared" si="1"/>
        <v>3563750.5916978256</v>
      </c>
      <c r="N11" s="226">
        <f t="shared" si="1"/>
        <v>3485041.1168832402</v>
      </c>
      <c r="O11" s="226">
        <f t="shared" si="0"/>
        <v>42729204.491250396</v>
      </c>
    </row>
  </sheetData>
  <sheetProtection sheet="1" objects="1" scenarios="1"/>
  <pageMargins left="0.7" right="0.7" top="0.75" bottom="0.75" header="0.3" footer="0.3"/>
  <pageSetup orientation="portrait" horizontalDpi="4294967294"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zoomScale="110" zoomScaleNormal="110" workbookViewId="0">
      <pane xSplit="1" ySplit="1" topLeftCell="C2" activePane="bottomRight" state="frozen"/>
      <selection pane="topRight" activeCell="B1" sqref="B1"/>
      <selection pane="bottomLeft" activeCell="A2" sqref="A2"/>
      <selection pane="bottomRight" activeCell="I5" sqref="I5"/>
    </sheetView>
  </sheetViews>
  <sheetFormatPr baseColWidth="10" defaultColWidth="11.42578125" defaultRowHeight="15.75" x14ac:dyDescent="0.25"/>
  <cols>
    <col min="1" max="1" width="46" style="87" customWidth="1"/>
    <col min="2" max="2" width="17.42578125" style="86" hidden="1" customWidth="1"/>
    <col min="3" max="6" width="15.7109375" style="294" customWidth="1"/>
    <col min="7" max="16384" width="11.42578125" style="87"/>
  </cols>
  <sheetData>
    <row r="1" spans="1:6" s="85" customFormat="1" ht="32.25" thickBot="1" x14ac:dyDescent="0.3">
      <c r="A1" s="227" t="s">
        <v>156</v>
      </c>
      <c r="B1" s="228" t="s">
        <v>134</v>
      </c>
      <c r="C1" s="229" t="s">
        <v>226</v>
      </c>
      <c r="D1" s="229" t="s">
        <v>227</v>
      </c>
      <c r="E1" s="230" t="s">
        <v>228</v>
      </c>
      <c r="F1" s="229" t="s">
        <v>229</v>
      </c>
    </row>
    <row r="2" spans="1:6" ht="51" x14ac:dyDescent="0.25">
      <c r="A2" s="231" t="s">
        <v>95</v>
      </c>
      <c r="B2" s="232" t="s">
        <v>147</v>
      </c>
      <c r="C2" s="233">
        <v>397120</v>
      </c>
      <c r="D2" s="233">
        <v>165500</v>
      </c>
      <c r="E2" s="233">
        <v>197660</v>
      </c>
      <c r="F2" s="295">
        <f>SUM(C2:E2)</f>
        <v>760280</v>
      </c>
    </row>
    <row r="3" spans="1:6" ht="76.5" x14ac:dyDescent="0.25">
      <c r="A3" s="234" t="s">
        <v>96</v>
      </c>
      <c r="B3" s="208" t="s">
        <v>149</v>
      </c>
      <c r="C3" s="235">
        <v>1413420</v>
      </c>
      <c r="D3" s="235">
        <v>1572360</v>
      </c>
      <c r="E3" s="235">
        <v>1466925</v>
      </c>
      <c r="F3" s="296">
        <f t="shared" ref="F3:F9" si="0">SUM(C3:E3)</f>
        <v>4452705</v>
      </c>
    </row>
    <row r="4" spans="1:6" ht="89.25" x14ac:dyDescent="0.25">
      <c r="A4" s="236" t="s">
        <v>97</v>
      </c>
      <c r="B4" s="208" t="s">
        <v>148</v>
      </c>
      <c r="C4" s="235">
        <v>2150090</v>
      </c>
      <c r="D4" s="235">
        <v>1596100</v>
      </c>
      <c r="E4" s="235">
        <v>1950500</v>
      </c>
      <c r="F4" s="296">
        <f t="shared" si="0"/>
        <v>5696690</v>
      </c>
    </row>
    <row r="5" spans="1:6" ht="76.5" x14ac:dyDescent="0.25">
      <c r="A5" s="237" t="s">
        <v>98</v>
      </c>
      <c r="B5" s="208" t="s">
        <v>150</v>
      </c>
      <c r="C5" s="235">
        <v>655550</v>
      </c>
      <c r="D5" s="235">
        <v>372050</v>
      </c>
      <c r="E5" s="235">
        <v>82200</v>
      </c>
      <c r="F5" s="296">
        <f t="shared" si="0"/>
        <v>1109800</v>
      </c>
    </row>
    <row r="6" spans="1:6" ht="102" x14ac:dyDescent="0.25">
      <c r="A6" s="238" t="s">
        <v>99</v>
      </c>
      <c r="B6" s="208" t="s">
        <v>154</v>
      </c>
      <c r="C6" s="235">
        <v>2363580</v>
      </c>
      <c r="D6" s="235">
        <v>1233240</v>
      </c>
      <c r="E6" s="235">
        <v>963440</v>
      </c>
      <c r="F6" s="296">
        <f t="shared" si="0"/>
        <v>4560260</v>
      </c>
    </row>
    <row r="7" spans="1:6" ht="102" x14ac:dyDescent="0.25">
      <c r="A7" s="239" t="s">
        <v>100</v>
      </c>
      <c r="B7" s="208" t="s">
        <v>153</v>
      </c>
      <c r="C7" s="235">
        <v>215500</v>
      </c>
      <c r="D7" s="240" t="s">
        <v>230</v>
      </c>
      <c r="E7" s="240" t="s">
        <v>231</v>
      </c>
      <c r="F7" s="296">
        <f t="shared" si="0"/>
        <v>215500</v>
      </c>
    </row>
    <row r="8" spans="1:6" ht="45" x14ac:dyDescent="0.25">
      <c r="A8" s="241" t="s">
        <v>101</v>
      </c>
      <c r="B8" s="208" t="s">
        <v>151</v>
      </c>
      <c r="C8" s="235">
        <v>4894453</v>
      </c>
      <c r="D8" s="235">
        <v>9644543</v>
      </c>
      <c r="E8" s="235">
        <v>10425293</v>
      </c>
      <c r="F8" s="296">
        <f t="shared" si="0"/>
        <v>24964289</v>
      </c>
    </row>
    <row r="9" spans="1:6" ht="45" x14ac:dyDescent="0.25">
      <c r="A9" s="242" t="s">
        <v>102</v>
      </c>
      <c r="B9" s="208" t="s">
        <v>152</v>
      </c>
      <c r="C9" s="235">
        <v>837380</v>
      </c>
      <c r="D9" s="235">
        <v>72150</v>
      </c>
      <c r="E9" s="235">
        <v>60150</v>
      </c>
      <c r="F9" s="296">
        <f t="shared" si="0"/>
        <v>969680</v>
      </c>
    </row>
    <row r="10" spans="1:6" s="88" customFormat="1" ht="16.5" thickBot="1" x14ac:dyDescent="0.3">
      <c r="A10" s="243"/>
      <c r="B10" s="244" t="s">
        <v>155</v>
      </c>
      <c r="C10" s="297">
        <f>SUM(C2:C9)</f>
        <v>12927093</v>
      </c>
      <c r="D10" s="297">
        <f>SUM(D2:D9)</f>
        <v>14655943</v>
      </c>
      <c r="E10" s="297">
        <f>SUM(E2:E9)</f>
        <v>15146168</v>
      </c>
      <c r="F10" s="298">
        <f>SUM(F2:F9)</f>
        <v>42729204</v>
      </c>
    </row>
  </sheetData>
  <sheetProtection sheet="1" objects="1" scenarios="1"/>
  <pageMargins left="0.7" right="0.7" top="0.75" bottom="0.75" header="0.3" footer="0.3"/>
  <pageSetup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Menú</vt:lpstr>
      <vt:lpstr>ANEXO A - PAS</vt:lpstr>
      <vt:lpstr>ANEXO B - PAS Costos Política</vt:lpstr>
      <vt:lpstr>ANEXO C - PAS Costos Cuatrienio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Ximena</dc:creator>
  <cp:lastModifiedBy>Asistente5_Usuario</cp:lastModifiedBy>
  <dcterms:created xsi:type="dcterms:W3CDTF">2019-07-04T02:56:21Z</dcterms:created>
  <dcterms:modified xsi:type="dcterms:W3CDTF">2019-10-07T17:55:41Z</dcterms:modified>
</cp:coreProperties>
</file>