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sesor Ambiental\PDA Residuos Solidos\Residuos\"/>
    </mc:Choice>
  </mc:AlternateContent>
  <bookViews>
    <workbookView xWindow="0" yWindow="0" windowWidth="20490" windowHeight="7455"/>
  </bookViews>
  <sheets>
    <sheet name="ANEXO A - PAS" sheetId="2" r:id="rId1"/>
    <sheet name="Metas Fisica Trim I y II 2024" sheetId="1" r:id="rId2"/>
  </sheets>
  <externalReferences>
    <externalReference r:id="rId3"/>
    <externalReference r:id="rId4"/>
    <externalReference r:id="rId5"/>
  </externalReferences>
  <definedNames>
    <definedName name="_xlnm._FilterDatabase" localSheetId="0" hidden="1">'ANEXO A - PAS'!$A$5:$AE$47</definedName>
    <definedName name="_Order1" hidden="1">0</definedName>
    <definedName name="Altura">[1]planta!$D$4</definedName>
    <definedName name="CDT_p">[2]CDT!$C$3</definedName>
    <definedName name="CRT_aislados">'[2]COSTOS AJUSTADOS'!$C$13</definedName>
    <definedName name="CTE_p">[2]CTE!$C$5</definedName>
    <definedName name="Dens.">[1]planta!$T$1</definedName>
    <definedName name="densidad">'[3]RCD peq'!$B$18</definedName>
    <definedName name="wrn.resumen." hidden="1">{"total",#N/A,FALSE,"TD 0% ";"total",#N/A,FALSE,"TD 12%";"total",#N/A,FALSE,"TD 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K6" i="2" l="1"/>
  <c r="BG6" i="2"/>
  <c r="AX32" i="2" l="1"/>
  <c r="AX33" i="2"/>
  <c r="AX34" i="2"/>
  <c r="BB34" i="2" s="1"/>
  <c r="BC34" i="2" s="1"/>
  <c r="AX35" i="2"/>
  <c r="BB35" i="2" s="1"/>
  <c r="AX36" i="2"/>
  <c r="AX37" i="2"/>
  <c r="AX38" i="2"/>
  <c r="BB38" i="2" s="1"/>
  <c r="BC38" i="2" s="1"/>
  <c r="AX39" i="2"/>
  <c r="BB39" i="2" s="1"/>
  <c r="AX40" i="2"/>
  <c r="AX41" i="2"/>
  <c r="AX42" i="2"/>
  <c r="BB42" i="2" s="1"/>
  <c r="AX43" i="2"/>
  <c r="BB43" i="2" s="1"/>
  <c r="AX44" i="2"/>
  <c r="AX45" i="2"/>
  <c r="AX46" i="2"/>
  <c r="BB46" i="2" s="1"/>
  <c r="AX47" i="2"/>
  <c r="BB47" i="2" s="1"/>
  <c r="AX31" i="2"/>
  <c r="AX13" i="2"/>
  <c r="BB13" i="2" s="1"/>
  <c r="AX14" i="2"/>
  <c r="BB14" i="2" s="1"/>
  <c r="AX15" i="2"/>
  <c r="BB15" i="2" s="1"/>
  <c r="AX16" i="2"/>
  <c r="BB16" i="2" s="1"/>
  <c r="BB17" i="2"/>
  <c r="BB18" i="2"/>
  <c r="BB19" i="2"/>
  <c r="BB20" i="2"/>
  <c r="BC20" i="2" s="1"/>
  <c r="BB21" i="2"/>
  <c r="BB22" i="2"/>
  <c r="BB23" i="2"/>
  <c r="BB24" i="2"/>
  <c r="BB25" i="2"/>
  <c r="BB26" i="2"/>
  <c r="BB27" i="2"/>
  <c r="BC24" i="2" s="1"/>
  <c r="BB28" i="2"/>
  <c r="BB29" i="2"/>
  <c r="BB30" i="2"/>
  <c r="BB31" i="2"/>
  <c r="BC30" i="2" s="1"/>
  <c r="BB32" i="2"/>
  <c r="BB33" i="2"/>
  <c r="BB36" i="2"/>
  <c r="BB37" i="2"/>
  <c r="BB40" i="2"/>
  <c r="BB41" i="2"/>
  <c r="BC41" i="2" s="1"/>
  <c r="BB44" i="2"/>
  <c r="BB45" i="2"/>
  <c r="AX12" i="2"/>
  <c r="BB12" i="2" s="1"/>
  <c r="AX11" i="2" l="1"/>
  <c r="BB11" i="2" s="1"/>
  <c r="BC11" i="2" s="1"/>
  <c r="AX9" i="2"/>
  <c r="BB9" i="2" s="1"/>
  <c r="AX10" i="2"/>
  <c r="BB10" i="2" s="1"/>
  <c r="AX8" i="2"/>
  <c r="AX7" i="2"/>
  <c r="AX6" i="2"/>
  <c r="Q45" i="2"/>
  <c r="BB8" i="2"/>
  <c r="BB7"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6" i="2"/>
  <c r="B48" i="2" l="1"/>
  <c r="BB6" i="2" l="1"/>
  <c r="BC6" i="2" l="1"/>
  <c r="BC48" i="2" s="1"/>
  <c r="BB48" i="2"/>
  <c r="F48" i="2" l="1"/>
  <c r="AE47" i="2"/>
  <c r="AE46" i="2"/>
  <c r="G46" i="2"/>
  <c r="G47" i="2" s="1"/>
  <c r="AE45" i="2"/>
  <c r="AE44" i="2"/>
  <c r="AE43" i="2"/>
  <c r="AE42" i="2"/>
  <c r="AE41" i="2"/>
  <c r="AE40" i="2"/>
  <c r="AE39" i="2"/>
  <c r="AE38" i="2"/>
  <c r="AE37" i="2"/>
  <c r="AE36" i="2"/>
  <c r="AE35" i="2"/>
  <c r="AE34" i="2"/>
  <c r="AE33" i="2"/>
  <c r="AE32" i="2"/>
  <c r="AE31" i="2"/>
  <c r="AE30" i="2"/>
  <c r="AE29" i="2"/>
  <c r="AE28" i="2"/>
  <c r="AE27" i="2"/>
  <c r="AE26" i="2"/>
  <c r="G26" i="2"/>
  <c r="AD25" i="2"/>
  <c r="AE25" i="2" s="1"/>
  <c r="AC25" i="2"/>
  <c r="AB25" i="2"/>
  <c r="AA25" i="2"/>
  <c r="Z25" i="2"/>
  <c r="Y25" i="2"/>
  <c r="X25" i="2"/>
  <c r="W25" i="2"/>
  <c r="T25" i="2"/>
  <c r="U25" i="2" s="1"/>
  <c r="V25" i="2" s="1"/>
  <c r="AE24" i="2"/>
  <c r="AE23" i="2"/>
  <c r="R23" i="2"/>
  <c r="AE22" i="2"/>
  <c r="AE21" i="2"/>
  <c r="AE20" i="2"/>
  <c r="AE19" i="2"/>
  <c r="AE18" i="2"/>
  <c r="Z17" i="2"/>
  <c r="AD17" i="2" s="1"/>
  <c r="Y17" i="2"/>
  <c r="AC17" i="2" s="1"/>
  <c r="X17" i="2"/>
  <c r="AB17" i="2" s="1"/>
  <c r="W17" i="2"/>
  <c r="AA17" i="2" s="1"/>
  <c r="Z16" i="2"/>
  <c r="AD16" i="2" s="1"/>
  <c r="Y16" i="2"/>
  <c r="AC16" i="2" s="1"/>
  <c r="X16" i="2"/>
  <c r="AB16" i="2" s="1"/>
  <c r="W16" i="2"/>
  <c r="Z15" i="2"/>
  <c r="AD15" i="2" s="1"/>
  <c r="Y15" i="2"/>
  <c r="AC15" i="2" s="1"/>
  <c r="X15" i="2"/>
  <c r="AB15" i="2" s="1"/>
  <c r="W15" i="2"/>
  <c r="AA15" i="2" s="1"/>
  <c r="G15" i="2"/>
  <c r="G23" i="2" s="1"/>
  <c r="Z14" i="2"/>
  <c r="AD14" i="2" s="1"/>
  <c r="Y14" i="2"/>
  <c r="AC14" i="2" s="1"/>
  <c r="X14" i="2"/>
  <c r="AB14" i="2" s="1"/>
  <c r="W14" i="2"/>
  <c r="AA14" i="2" s="1"/>
  <c r="AE13" i="2"/>
  <c r="AE12" i="2"/>
  <c r="P12" i="2"/>
  <c r="AE11" i="2"/>
  <c r="AE10" i="2"/>
  <c r="AE9" i="2"/>
  <c r="AE8" i="2"/>
  <c r="L8" i="2"/>
  <c r="N8" i="2" s="1"/>
  <c r="AE7" i="2"/>
  <c r="L7" i="2"/>
  <c r="AE6" i="2"/>
  <c r="M7" i="2" l="1"/>
  <c r="N7" i="2" s="1"/>
  <c r="AE14" i="2"/>
  <c r="AE15" i="2"/>
  <c r="AA16" i="2"/>
  <c r="AE16" i="2" s="1"/>
  <c r="AE17" i="2"/>
  <c r="L9" i="2" l="1"/>
  <c r="N9" i="2" s="1"/>
</calcChain>
</file>

<file path=xl/sharedStrings.xml><?xml version="1.0" encoding="utf-8"?>
<sst xmlns="http://schemas.openxmlformats.org/spreadsheetml/2006/main" count="543" uniqueCount="401">
  <si>
    <t>ARTICULACIÓN Y FORMULACIÓN DE LA POLÍTICA DE PRODUCCIÓN, CONSUMO SOSTENIBLE Y GESTIÓN INTEGRAL DE ASEO EN EL DEPARTAMENTO</t>
  </si>
  <si>
    <t>PLAN DE ACCIÓN Y SEGUIMIENTO - PAS</t>
  </si>
  <si>
    <t>Metas temporales</t>
  </si>
  <si>
    <t>METAS DE RESULTADO</t>
  </si>
  <si>
    <t>METAS DE AVANCE ESPERADO (%)</t>
  </si>
  <si>
    <t>Objetivo</t>
  </si>
  <si>
    <t>Importancia relativa del objetivo (%)</t>
  </si>
  <si>
    <t>Acción</t>
  </si>
  <si>
    <t>Importancia relativa de la acción (%)</t>
  </si>
  <si>
    <t>Tipo Acción</t>
  </si>
  <si>
    <t>Acciones relacionadas</t>
  </si>
  <si>
    <t xml:space="preserve">Área </t>
  </si>
  <si>
    <t>Persona de contacto</t>
  </si>
  <si>
    <t>Correo electrónico</t>
  </si>
  <si>
    <t>Inicio</t>
  </si>
  <si>
    <t>Fin</t>
  </si>
  <si>
    <t>Duración esperada (años)</t>
  </si>
  <si>
    <t>Periodica</t>
  </si>
  <si>
    <t>Prueba de cumplimiento</t>
  </si>
  <si>
    <t>Cantidad</t>
  </si>
  <si>
    <t>Año base</t>
  </si>
  <si>
    <t>Meta
Final (%)</t>
  </si>
  <si>
    <t>Objetivo 1. Lograr la articulación interinstitucional e intersectorial de tal manera que se definan responsabilidades específicas enfocadas al cumplimiento de la política departamental.</t>
  </si>
  <si>
    <t>1.1 Socializar la política y establecer las voluntades de los municipios para participar, como resultado de esta actividad se debe lograr un documento que plasme el acuerdo de entendimiento y compromisos entre los municipios</t>
  </si>
  <si>
    <t>Gestión</t>
  </si>
  <si>
    <t>1.5,  2.7, 4.1, 4.5, 5.2, 5.4, 6.1, 7.3, 8.4</t>
  </si>
  <si>
    <t>[Actas de reunión]
Acuerdo de voluntades</t>
  </si>
  <si>
    <t>Producto</t>
  </si>
  <si>
    <t>1.1</t>
  </si>
  <si>
    <t>Manual de competencias y responsabilidades</t>
  </si>
  <si>
    <t>[Actas de reunión]
Resoluciones actualización PGIRS municipal</t>
  </si>
  <si>
    <t>4.5, 5.1, 5.2, 5.4, 6.2</t>
  </si>
  <si>
    <t>Acuerdo del Concejo municipal con ajuste POT/EOT/PBOT</t>
  </si>
  <si>
    <t>1.5 Armonizar los planes y programas ambientales que desarrollan las entidades públicas y privadas con los principios de la Política departamental de producción, consumo sostenible y gestión integral de aseo, a través de la implementación de mesas técnicas.</t>
  </si>
  <si>
    <t>7.1, 7.2, 7.3</t>
  </si>
  <si>
    <t>c/4 años</t>
  </si>
  <si>
    <t>[Actas de reunión]
Acuerdo de voluntades con cronograma de trabajo de los gremios</t>
  </si>
  <si>
    <t>Objetivo 2. Promover la educación y cultura de todos los generadores de residuos del Departamento del Quindío como base para fomentar la prevención, reutilización, adecuada separación en la fuente, presentación y entrega al prestador del servicio público de aseo o gestor autorizado según corresponda.</t>
  </si>
  <si>
    <t>2.1 Desincentivar el consumo de icopor y plásticos de un solo uso (desechables) en el sector de la hotelería, entidades gubernamentales, oficinas, establecimientos educativos, entre otros, para el expendio y consumo de alimentos, con reducción progresiva hasta la eliminación de su consumo.</t>
  </si>
  <si>
    <t>Resultado</t>
  </si>
  <si>
    <t>NO</t>
  </si>
  <si>
    <t>ACUM.</t>
  </si>
  <si>
    <t>Informe anual de avance</t>
  </si>
  <si>
    <r>
      <t xml:space="preserve">2.2 Desincentivar el uso de </t>
    </r>
    <r>
      <rPr>
        <u/>
        <sz val="10"/>
        <color theme="1"/>
        <rFont val="Arial Narrow"/>
        <family val="2"/>
      </rPr>
      <t>papel</t>
    </r>
    <r>
      <rPr>
        <sz val="10"/>
        <color theme="1"/>
        <rFont val="Arial Narrow"/>
        <family val="2"/>
      </rPr>
      <t xml:space="preserve"> para la generación de documentos en el marco de la directriz “Cero papel en la administración pública” del Ministerio de las TIC y fomentar que dicha práctica se amplíe a todos los estamentos de la sociedad quindiana.</t>
    </r>
  </si>
  <si>
    <t>2.3 Diseñar un manual para el manejo diferenciado de residuos por corrientes para la utilización de los diferentes generadores, Por intermedio del PAP-PDA como entidad líder de la política en el departamento.</t>
  </si>
  <si>
    <t>Manual para el manejo diferenciado de residuos por corrientes</t>
  </si>
  <si>
    <r>
      <t xml:space="preserve">2.4 </t>
    </r>
    <r>
      <rPr>
        <u/>
        <sz val="10"/>
        <color theme="1"/>
        <rFont val="Arial Narrow"/>
        <family val="2"/>
      </rPr>
      <t xml:space="preserve">Difundir las buenas prácticas </t>
    </r>
    <r>
      <rPr>
        <sz val="10"/>
        <color theme="1"/>
        <rFont val="Arial Narrow"/>
        <family val="2"/>
      </rPr>
      <t>para el manejo de residuos sólidos masivamente en el territorio del departamento, a través de la publicación en medios digitales y escritos a nivel regional sobre las acciones que debe implementar la población.</t>
    </r>
  </si>
  <si>
    <t>2.5, 2.6</t>
  </si>
  <si>
    <t>Informe anual de actividades del plan de comunicaciones</t>
  </si>
  <si>
    <r>
      <t>2.5 E</t>
    </r>
    <r>
      <rPr>
        <u/>
        <sz val="10"/>
        <color theme="1"/>
        <rFont val="Arial Narrow"/>
        <family val="2"/>
      </rPr>
      <t>ducar a la población</t>
    </r>
    <r>
      <rPr>
        <sz val="10"/>
        <color theme="1"/>
        <rFont val="Arial Narrow"/>
        <family val="2"/>
      </rPr>
      <t xml:space="preserve"> sobre el manejo diferenciado de residuos según su corriente, que involucre metas de aprendizaje e interiorización, informando a la comunidad qué residuos se deben entregar a la empresa que presta el servicio de aseo, cuáles al reciclador de oficio y cuáles a los gestores autorizados.</t>
    </r>
  </si>
  <si>
    <t>2.4, 2.6</t>
  </si>
  <si>
    <t>Informe anual de actividades del plan de educación</t>
  </si>
  <si>
    <t>2.4, 2.5</t>
  </si>
  <si>
    <t>Informe anual de actividades del plan de capacitación</t>
  </si>
  <si>
    <t xml:space="preserve">2.7 Implementar un programa de gestión interna de residuos de obligatorio cumplimiento para las entidades públicas, mediante la expedición de normatividad departamental. </t>
  </si>
  <si>
    <t>Informe anual de actividades del PIGA</t>
  </si>
  <si>
    <t>2.8 Propiciar entre los artesanos quindianos el diseño de productos en materiales amigables con el medio ambiente o de larga duración, para la sustitución de bolsas y recipientes plásticos en general.</t>
  </si>
  <si>
    <t>2.1</t>
  </si>
  <si>
    <t>Informe anual de artesanos capacitados</t>
  </si>
  <si>
    <t>2.9 Incentivar entre los comerciantes de abarrotes y productos de aseo, la venta de productos a granel y su empaque en recipientes retornables.</t>
  </si>
  <si>
    <t>Informe anual de comerciantes vinculados</t>
  </si>
  <si>
    <t>Objetivo 3. Formalizar y fortalecer a los recicladores de oficio del Departamento del Quindío como personas prestadoras de la actividad de aprovechamiento en el servicio público de aseo y como actores clave en la minimización de residuos que van a disposición final y que contribuyen al cumplimiento de los principios de economía circular.</t>
  </si>
  <si>
    <t>3.2, 3.4</t>
  </si>
  <si>
    <t>Informe del Censo (c/ 4 años)</t>
  </si>
  <si>
    <t>3.1, 3.4</t>
  </si>
  <si>
    <t>Informe anual de formalización de recicladores</t>
  </si>
  <si>
    <t>3.1, 3.2</t>
  </si>
  <si>
    <t>Informe anual de reconocimiento de recicladores</t>
  </si>
  <si>
    <t>2.5</t>
  </si>
  <si>
    <t>Informe anual decapacitación de recicladores</t>
  </si>
  <si>
    <t>Objetivo 4. Fortalecer la prestación del servicio público de aseo, de tal manera que los residuos sólidos ordinarios se recojan de manera separada según las principales corrientes diferenciadas (residuos orgánicos aprovechables, residuos inorgánicos aprovechables y residuos no aprovechables)</t>
  </si>
  <si>
    <r>
      <t xml:space="preserve">4.1. </t>
    </r>
    <r>
      <rPr>
        <u/>
        <sz val="10"/>
        <color theme="1"/>
        <rFont val="Arial Narrow"/>
        <family val="2"/>
      </rPr>
      <t>Estructurar la cadena de valor</t>
    </r>
    <r>
      <rPr>
        <sz val="10"/>
        <color theme="1"/>
        <rFont val="Arial Narrow"/>
        <family val="2"/>
      </rPr>
      <t xml:space="preserve"> de aprovechamiento de residuos sólidos orgánicos a partir de los grandes generadores como plazas de mercados y FRUVER, así como residuos de corte de césped y poda de árboles e incorporación gradual de residuos orgánicos de origen domiciliario. </t>
    </r>
  </si>
  <si>
    <t>Producto RESULTADO</t>
  </si>
  <si>
    <t>Informes de estructuración de la cadena de valor de RSO</t>
  </si>
  <si>
    <r>
      <t>4.2. Propiciar, con los prestadores del servicio ordinario, la r</t>
    </r>
    <r>
      <rPr>
        <u/>
        <sz val="10"/>
        <color theme="1"/>
        <rFont val="Arial Narrow"/>
        <family val="2"/>
      </rPr>
      <t>ecolección selectiva de los residuos orgánicos,</t>
    </r>
    <r>
      <rPr>
        <sz val="10"/>
        <color theme="1"/>
        <rFont val="Arial Narrow"/>
        <family val="2"/>
      </rPr>
      <t xml:space="preserve"> para garantizar el suministro de calidad, a las infraestructuras de tratamiento que se implementen en la región y extenderlo progresivamente a los usuarios domiciliarios, en concordancia con el PGIRS.</t>
    </r>
  </si>
  <si>
    <t>Gestión Producto</t>
  </si>
  <si>
    <t>4.3, 8.2</t>
  </si>
  <si>
    <t>[Actas comité coordinador PGIRS] 
Municipios con recolección selectiva de RSO</t>
  </si>
  <si>
    <t xml:space="preserve">4.3. Fortalecer la recolección selectiva de residuos aprovechables inorgánicos a cargo de las organizaciones de recicladores, para que estas sean realizadas de manera costo-efectiva. </t>
  </si>
  <si>
    <t>4.2</t>
  </si>
  <si>
    <t>Municipios con recolección selectiva, cantidad de MPR recolectadas</t>
  </si>
  <si>
    <t xml:space="preserve">4.4. Hacer seguimiento a los centros de acopio municipales operados por las organizaciones de recicladores y velar porque la infraestructura y equipos permanezcan en adecuadas condiciones de funcionamiento.  </t>
  </si>
  <si>
    <t>4.2, 4.3</t>
  </si>
  <si>
    <t>[Actas comité coordinador PGIRS] 
Informes de seguimiento a los CAM y num. que opera adecuadamente</t>
  </si>
  <si>
    <t xml:space="preserve">4.5. Verificar que los PGIRS y POT garanticen la disponibilidad de áreas con condiciones adecuadas para ubicación de sitos de disposición final de residuos sólidos no aprovechables. </t>
  </si>
  <si>
    <t>1.1, 1.4, 4.5</t>
  </si>
  <si>
    <t>[Actas comité coordinador PGIRS] 
Pgirs q' incluyen zonas aptas acordes POT</t>
  </si>
  <si>
    <t xml:space="preserve">4.6. Llevar registros de cantidades de residuos aprovechados, por corriente (orgánico e inorgánico) y por municipio, con el fin de generar indicadores y evaluar la efectividad de la política.	</t>
  </si>
  <si>
    <t>5.1, 6.4, 8.5</t>
  </si>
  <si>
    <t>Informe anual de cantidades aprovechadas</t>
  </si>
  <si>
    <t>Objetivo 5. Impulsar la gestión adecuada de residuos de construcción y demolición, RCD, realizada por gestores autorizados y privilegiando estrategias que consideren la jerarquía de residuos: 1) Prevención de la generación, 2) Reducción con estrategias como la reutilización y la segregación en fuente 3) Aprovechamiento y tratamiento, 4) Disposición final, con eficiencia ambiental, económica y financiera.</t>
  </si>
  <si>
    <r>
      <t xml:space="preserve">5.1 Elaborar estudios de caracterización y </t>
    </r>
    <r>
      <rPr>
        <u/>
        <sz val="10"/>
        <color theme="1"/>
        <rFont val="Arial Narrow"/>
        <family val="2"/>
      </rPr>
      <t>cuantificación de RCD</t>
    </r>
    <r>
      <rPr>
        <sz val="10"/>
        <color theme="1"/>
        <rFont val="Arial Narrow"/>
        <family val="2"/>
      </rPr>
      <t xml:space="preserve">  que permitan obtener indicadores con el fin de dimensionar la demanda de los sitios de aprovechamiento y disposición final, a mediano y largo plazo </t>
    </r>
  </si>
  <si>
    <t>1.4, 4.6, 6.4, 8.5</t>
  </si>
  <si>
    <t>Estudios de caracterización y cuantificación</t>
  </si>
  <si>
    <t xml:space="preserve">5.2 Verificar que los municipios en sus PGIRS y POT garanticen la disponibilidad de áreas con condiciones adecuadas para ubicación de puntos limpios y sitios de disposición final de RCD, acorde con los requerimientos de la autoridad ambiental. </t>
  </si>
  <si>
    <t>1.1, 1.4</t>
  </si>
  <si>
    <t>5.3 Aunar esfuerzos entre la administración pública, CAMACOL y demás gremios interesados, para fomentar proyectos de gestión integral de RCD y consolidación de gestores especializados en el departamento.</t>
  </si>
  <si>
    <t>[actas de reunión]
Proyectos de gestión de RCD formulados y viabilizados</t>
  </si>
  <si>
    <t>5.4 Divulgar la oferta de gestores y sitios autorizados para el manejo de los RCD, y coordinar acciones con la policía y demás las autoridades, para sancionar el arrojo clandestino.</t>
  </si>
  <si>
    <t>[Actas comité coordinador PGIRS] 
Informe anual de gestión</t>
  </si>
  <si>
    <t>Objetivo 6. Gestionar estrategias posconsumo y de responsabilidad extendida del productor como actor fundamental en la priorización de la gestión de residuos por jerarquías: 1) Prevención de la generación, 2) Reducción con estrategias como la segregación en fuente 3) Aprovechamiento y tratamiento, 4) Eliminación y disposición final, con eficiencia ambiental, económica y financiera.</t>
  </si>
  <si>
    <t xml:space="preserve">6.1 Conformar una mesa técnica para la coordinación de las acciones de los programas de residuos posconsumo a nivel departamental. </t>
  </si>
  <si>
    <t>1.1.</t>
  </si>
  <si>
    <t>[Actas de reunión]
Acuerdos sectoriales</t>
  </si>
  <si>
    <t>1 por sector</t>
  </si>
  <si>
    <t>1.4</t>
  </si>
  <si>
    <t>Infiorme anual de actividades del plan de comunicación masiva</t>
  </si>
  <si>
    <t>1 por corriente</t>
  </si>
  <si>
    <t xml:space="preserve">6.3 Promover la habilitación de al menos un punto de recolección de residuos posconsumo en cada municipio, con el fin de ampliar la cobertura de los programas realizados por los gestores. </t>
  </si>
  <si>
    <t>Puntos de recolección habilitados</t>
  </si>
  <si>
    <t xml:space="preserve">6.4 Llevar estadísticas por corriente y municipio de todos los programas de gestión posconsumo adelantados en el departamento, con el fin de estimar la demanda y adecuar en consonancia los puntos de recolección y la frecuencia.  </t>
  </si>
  <si>
    <t>4.6, 5.1</t>
  </si>
  <si>
    <t>Informe anual de cantidades recolectadas, por corriente y por municipio</t>
  </si>
  <si>
    <t xml:space="preserve">Objetivo 7. Fortalecer las relaciones entre la industria, la academia y las organizaciones de recicladores con el fin de ampliar su portafolio de bienes y servicios </t>
  </si>
  <si>
    <t>7.1 Desarrollar convenios entre las organizaciones de recicladores y la industria que compra el material recuperado, con el fin de garantizar las mejores condiciones de precio, frecuencia y calidad.</t>
  </si>
  <si>
    <t>1.1, 1.5, 7.2, 7.3</t>
  </si>
  <si>
    <t>[Actas de reunión] 
Convenios suscritos con la industria</t>
  </si>
  <si>
    <t xml:space="preserve">7.2 Desarrollar convenios entre la industria, la academia y las organizaciones de recicladores con el fin de implementar nuevas tecnologías para la elaboración de productos con material recuperado. </t>
  </si>
  <si>
    <t>1.1, 1.5, 7.1, 7.3</t>
  </si>
  <si>
    <t>[Actas de reunión] 
Convenios suscritos industria-academia-org. Recic.</t>
  </si>
  <si>
    <t>7.3 Convocar a los gremios para generar nuevos proyectos que permitan la integración de las organizaciones de recicladores a la gestión interna de los residuos.</t>
  </si>
  <si>
    <t>1.1, 1.5, 7.1, 7.2</t>
  </si>
  <si>
    <t>[Actas de reunión] 
Convenios suscritos gremiso-org. Recic.</t>
  </si>
  <si>
    <t>Objetivo 8. Fortalecer la gestión integral de los residuos sólidos en la zona rural del departamento.</t>
  </si>
  <si>
    <t>8.1 implementar campañas de sensibilización y educación sanitaria y ambiental sobre el adecuado manejo interno de los residuos sólidos y la importancia de entregarlos al servicio de recolección cuando este se encuentre disponible.</t>
  </si>
  <si>
    <t>2.4, 2.5, 2.6</t>
  </si>
  <si>
    <t>Informe anual de actividades del plan de sensibilización y educación en zona rural</t>
  </si>
  <si>
    <t>8.2 identificar los centros poblados y áreas rurales que, por su ubicación, conectividad y demanda cumplan las condiciones para contar con un servicio de recolección que resulte financieramente sostenible según los objetivos del prestador del servicio.</t>
  </si>
  <si>
    <t>[Actas comité coordinador PGIRS] 
Pgirs identifican zonas aptas para recolección</t>
  </si>
  <si>
    <t>8.3 Fomentar alianzas estratégicas para capacitar a los habitantes de la zona rural en tecnología apropiadas de aprovechamiento de RSO.</t>
  </si>
  <si>
    <t>[Actas de reunión]
Convenios de capacitación suscritos</t>
  </si>
  <si>
    <t xml:space="preserve">8.4 Fomentar las buenas prácticas para el manejo de residuos peligrosos resultantes de la actividad agropecuaria. </t>
  </si>
  <si>
    <t>[Actas de reunión] 
Informe anual de actividades</t>
  </si>
  <si>
    <r>
      <t xml:space="preserve">8.5 Llevar estadísticas por corriente y municipio de todos los programas de gestión </t>
    </r>
    <r>
      <rPr>
        <u/>
        <sz val="10"/>
        <color theme="1"/>
        <rFont val="Arial Narrow"/>
        <family val="2"/>
      </rPr>
      <t>posconsumo</t>
    </r>
    <r>
      <rPr>
        <sz val="10"/>
        <color theme="1"/>
        <rFont val="Arial Narrow"/>
        <family val="2"/>
      </rPr>
      <t xml:space="preserve"> aplicados en el </t>
    </r>
    <r>
      <rPr>
        <u/>
        <sz val="10"/>
        <color theme="1"/>
        <rFont val="Arial Narrow"/>
        <family val="2"/>
      </rPr>
      <t xml:space="preserve">área rural </t>
    </r>
    <r>
      <rPr>
        <sz val="10"/>
        <color theme="1"/>
        <rFont val="Arial Narrow"/>
        <family val="2"/>
      </rPr>
      <t xml:space="preserve">del departamento, con el fin de estimar la demanda y adecuar en consonancia los puntos de acopio temporal y las frecuencias de recolección </t>
    </r>
  </si>
  <si>
    <t>4.6, 5.1, 6.4</t>
  </si>
  <si>
    <t>Informe anual de cantidades recolectadas</t>
  </si>
  <si>
    <r>
      <t xml:space="preserve">8.6 Identificar y coordinar acciones para la </t>
    </r>
    <r>
      <rPr>
        <u/>
        <sz val="10"/>
        <color theme="1"/>
        <rFont val="Arial Narrow"/>
        <family val="2"/>
      </rPr>
      <t>erradicación de puntos críticos</t>
    </r>
    <r>
      <rPr>
        <sz val="10"/>
        <color theme="1"/>
        <rFont val="Arial Narrow"/>
        <family val="2"/>
      </rPr>
      <t xml:space="preserve"> de arrojo clandestino de residuos sólidos.</t>
    </r>
  </si>
  <si>
    <t>Informe anual de actividades y cantidades recolectadas</t>
  </si>
  <si>
    <t xml:space="preserve">8.7 Coordinar acciones para implementar el acopio temporal de residuos reciclables y su transporte a los centros de acopio municipal. </t>
  </si>
  <si>
    <t>Total</t>
  </si>
  <si>
    <t xml:space="preserve">2024 I TRIMESTRE (FÍSICA) </t>
  </si>
  <si>
    <t xml:space="preserve">2024 I TRIMESTRE (ECONÓMICA) </t>
  </si>
  <si>
    <t>OBSERVACIONES</t>
  </si>
  <si>
    <t>PROGRAMADO</t>
  </si>
  <si>
    <t>EJECUTADO</t>
  </si>
  <si>
    <t>% CUMPLIMIENTO</t>
  </si>
  <si>
    <t>A la fecha el PDA No ha desarrollado oficios contundentes a los Municipios que desarrollen lineamienos para el MIRS Local.</t>
  </si>
  <si>
    <t>Ala fecha no se han realizado acercamientos con el sector comercio para desencentivar el consumos de materiales.</t>
  </si>
  <si>
    <t>A la fecha el PDA Quindio en su componente de Aseo no ha dado paso a la estructuracion de la Mesa Tecnica Postconsumo</t>
  </si>
  <si>
    <t>A la fecha el PDA Quindio en su componente de Aseo no inicia un proceso de articulacion con empresarios que permita fortalecer los RdeO.</t>
  </si>
  <si>
    <t>A la fecha el PDA Quindio en su componente de Aseo no inicia un proceso de articulacion de nuevas tecnologias para el MIRS.</t>
  </si>
  <si>
    <t>A la fecha el PDA Quindio en su componente de Aseo no inicia un proceso de articulacion con gremios para la GIRS interna en sus procesos.</t>
  </si>
  <si>
    <t>A la fecha el PDA Quindio en su componente de Aseo no articula el con la ESPa la intervencion en Centros Poblados.</t>
  </si>
  <si>
    <t>A la fecha el PDA Quindio no articula la generacion de registros de RSe y de Posconsumo con los programas de RyT de la CRQ.</t>
  </si>
  <si>
    <t xml:space="preserve">2024 II TRIMESTRE (FÍSICA) </t>
  </si>
  <si>
    <t xml:space="preserve">2024 II TRIMESTRE (ECONÓMICA) </t>
  </si>
  <si>
    <t>A la fecha no se han realizado seguimiento al plan de formalización de los recicladores en los Municipios.</t>
  </si>
  <si>
    <t>A la fecha no se ha realizado seguimiento al programa de reconocimiento social de los recicladores  en los Municipios.</t>
  </si>
  <si>
    <t>A la fecha el componente de Aseo del PDA realizo una visita de verificacion al Relleno Sanitario RSa que permitio constatar la vida Util del SDFRS.</t>
  </si>
  <si>
    <t>A la fecha el componente de Aseo del PDA no ha realizado reuniones con Camacol y Gremos que permitan gestionar proyectos de MIRS de RCD en el Departamento</t>
  </si>
  <si>
    <t>A la fecha la CRQ ha divulgado la oferta de gestores y sitios autorizados para el manejo de los RCD, con Policía Ambental y otras instituciones.</t>
  </si>
  <si>
    <t>6.2. Utilizar medios masivos para informar a la comunidad sobre las fechas y sitios de recepción de residuos posconsumo, con base en el calendario acordado con los gestores y la Autoridad ambiental.</t>
  </si>
  <si>
    <t>A la fecha el PDA Quindio en su componente de Aseo no a la articulacion con CRQ para la consoliadacion de registros de RSe y Posconsumo.</t>
  </si>
  <si>
    <t>A la fecha el PDA Quindio no articula con la Secretaria de Agricultura y Otras Instituciones del sector rural la intervencion en MIRS Organicos.</t>
  </si>
  <si>
    <t>A la fecha la CRQ y Municipios articulan con los Municipios, estrategias para el MIRSr que incluye el MIRespel rurales.</t>
  </si>
  <si>
    <t>Objetivo 1.</t>
  </si>
  <si>
    <t>Objetivo 2.</t>
  </si>
  <si>
    <t>Objetivo 3.</t>
  </si>
  <si>
    <t>Objetivo 4.</t>
  </si>
  <si>
    <t>Objetivo 5.</t>
  </si>
  <si>
    <t>Objetivo 6.</t>
  </si>
  <si>
    <t>Objetivo 7.</t>
  </si>
  <si>
    <t>Objetivo 8.</t>
  </si>
  <si>
    <t xml:space="preserve">Responsables </t>
  </si>
  <si>
    <t>Meta Fisica 2024. Trimestre I yII.</t>
  </si>
  <si>
    <t xml:space="preserve">Critico </t>
  </si>
  <si>
    <t xml:space="preserve">Bajo </t>
  </si>
  <si>
    <t xml:space="preserve">Medio </t>
  </si>
  <si>
    <t>Sobresaliente</t>
  </si>
  <si>
    <t>No Programado</t>
  </si>
  <si>
    <t xml:space="preserve">Total Actividades </t>
  </si>
  <si>
    <t>Objetivos</t>
  </si>
  <si>
    <t>TOTAL</t>
  </si>
  <si>
    <t>Alcaldias Gobernacion,  Comunidades, ORAs, OCAs.</t>
  </si>
  <si>
    <t>Gestores, Gremios, CRQ, Alcaldias, Gobernacion, …</t>
  </si>
  <si>
    <t>Gestores, Alcaldias, Gremios, CRQ, Alcaldias, Gobernacion.</t>
  </si>
  <si>
    <t>Total
Actividades</t>
  </si>
  <si>
    <t>Industria, Academia, Gremiso, Alcaldias, Gobernacion.</t>
  </si>
  <si>
    <t>Alcaldias, CRQ, Gobernacion, ESPa, CRQ, JAC Vredales.</t>
  </si>
  <si>
    <t>Importancia de  Cumplimiento de la accion con relacion a la meta</t>
  </si>
  <si>
    <t>3.1 Mantener actualizado el censo de recicladores del departamento, acorde con la normatividad vigente, al inicio del periodo constitucional del alcalde municipal, con la actualización del PGIRS</t>
  </si>
  <si>
    <t>Politica Publica de Produccion, Consumo Sostenible y Gestion Integral de Aseo en el Deparamento del Quindio. Indicadoresde Avance</t>
  </si>
  <si>
    <t>Nota: La mencionada Politica Publica fue adoptada bajo Ordenanza No: 003 de 30 de Marzo de 2023.</t>
  </si>
  <si>
    <t>Importancia relativa de la Actividad(%)</t>
  </si>
  <si>
    <t>Satisfactorio</t>
  </si>
  <si>
    <t>12 M/pios Informados</t>
  </si>
  <si>
    <t>3 Mpios firmantes</t>
  </si>
  <si>
    <t>Gobernacion, Alcaldias, ORAs, OCAs, CRQ, Concejos Municipales, Gremios, Comunidades.</t>
  </si>
  <si>
    <t>Estrategias IEC.</t>
  </si>
  <si>
    <t>Al momento los tecnicos del PDA del coponente de Aseo y Social vienen participando en procesos de formacion y cultura para el MIRS en grupos intervenidos.</t>
  </si>
  <si>
    <t>A la fecha no se han realizado actividades relacionadas con el MIRS en articulacion con los Artesanos del Departamento.</t>
  </si>
  <si>
    <t>Alcaldias Gobernacion, PDA, CRQ, Medios, Gremios, Artesanos, Bodegas de Reciclaje, Comunidades, ORAs</t>
  </si>
  <si>
    <t>Censo de RdeO</t>
  </si>
  <si>
    <t>A la fecha no se han realizado convenios con las Instituciones Educativas y Recuperadores de Oficio en los Municipios.</t>
  </si>
  <si>
    <t>ESPa, ORAs, Alcaldias, CRQ, Gobernacion, PDA, Comunidad.</t>
  </si>
  <si>
    <t>1a Reunion Equipo Coord</t>
  </si>
  <si>
    <t>CRQ Estadist RS Psconsum</t>
  </si>
  <si>
    <t>Socializ Alcaldes, Srios de Planeacion, Coord PGIRS, Concejos Mples, Instituciones del Sector (Camara de C, Aprovolquin, Camacol, Srias de Despacho Gobern (Cultura y T, Educacion, Agricultura, Planeac Dptal, Salud, …</t>
  </si>
  <si>
    <t>REALIZAR.</t>
  </si>
  <si>
    <t>POSIBLES ACTIVIDADES</t>
  </si>
  <si>
    <t>REALIZAR Oficio Recordatorio Alcaldias.</t>
  </si>
  <si>
    <t>Enviar Oficio a M/pios e Instituciones desincentivando el uso de papel en el Marco de la Directriz “Cero Papel en la Administración Pública” del Ministerio de las TIC</t>
  </si>
  <si>
    <t>SOPORTE´s</t>
  </si>
  <si>
    <t>Acuerdo de Voluntades Firmado por Alclades</t>
  </si>
  <si>
    <t>Oficios enviados y Motivacion de Charlas Presenciales a Actores de Interes</t>
  </si>
  <si>
    <t>Oficios enviados y Motivacion de Charlas Presenciales con Actores de Interes</t>
  </si>
  <si>
    <t xml:space="preserve">Definir Plan  y Estructura para su formulacion </t>
  </si>
  <si>
    <t>Proponer Estrategias de Divulgacion de Buenas Practicas en MIRS</t>
  </si>
  <si>
    <t xml:space="preserve">Actas y Compromisos con Actores de Interes </t>
  </si>
  <si>
    <t>Desarrollo de Mesas de Trabajo con los Coordinadores de PGIRS Local, para incluir en la Formulacion de las Estategias IEC para MIRS, Articularlas con el Plan de Gestion Social y Divulgarlas a traves de Campañas de Informacion, Educacion y Comunicacio/Particpacion (Compilado de Actores y Estrategias)</t>
  </si>
  <si>
    <t>Desarrollo de Mesas de Trabajo con Secretaria de Educacion, Salud, Cultura y Turismo que permita desarrollar Estrategias de Inclusion del MIRS en PRAEs y PROCEDA y realizar acompañamieno a los Colegios Escuelas Universidades y demas Instituciones</t>
  </si>
  <si>
    <t>Desarrollo de un Censo de Entidades Publicas que permita definir y Carcaterizar un Plan de Intervencion.  (Coord PGIRS). Formulacion PIGA/Mpio y SGA.</t>
  </si>
  <si>
    <t xml:space="preserve">Censo de Instituciones Publicas, Programa Estrategica </t>
  </si>
  <si>
    <t>Desarrollo de Censo y Productos Desarrolla2 .   Mesas de Trabajo Preaparatorio para el Dia Mundial del Reciclaje (17052025)</t>
  </si>
  <si>
    <t>Diagnostico de Empresas (Comerciantes y Abarrotes) de Productos de ASEO, Proponer la Inclusion de Incentivos.</t>
  </si>
  <si>
    <t>Diagnoticos e Incentivos Adoptados</t>
  </si>
  <si>
    <t>Oficio de Solicitud Anual</t>
  </si>
  <si>
    <t>Solicitud de Censo de RdeO a Mpios y Acompañamiento al Mpio en el Diagnostico del
No: de Asoc Coop o formas Asociativas de RdeO/Mpio y Dpto, y Cumpliemientos Normaivos</t>
  </si>
  <si>
    <t>Diagnostico del Plan de Formalizacion Carcaterizacion y Regularizacion de las ORAs (Decreto 1381 de 2024)</t>
  </si>
  <si>
    <t>Formatos de Seguimiento y Control</t>
  </si>
  <si>
    <t>Realizar Control y Sgto al Plan de Reconocimiento y Regularizacion Según PGIRS-R formulado</t>
  </si>
  <si>
    <t>Desarrollo de Convenios Interinstituconales SENA-UdelQ PDA-CRQ entre Otros para capacitar a los RdeO en Planes de Fortaleciemiento Empresarial y Competencias Laborales.</t>
  </si>
  <si>
    <t xml:space="preserve">No: de Convenios Insterinstitucionales desarrollados y  </t>
  </si>
  <si>
    <t>Desarrollar un Censo de Grandes Generadores de la FORM (Plazas de Mercado y Almacenes FRUVER) por Mpio y Dpto, y su Posterior Caracterizacion de RSO que permita Promediar la Cadena de Valor.</t>
  </si>
  <si>
    <t>Caracterizacion de la FORM y desarrollo de un Estudio de Alternatvas para Promediar la Cadena de Valor del Tto.</t>
  </si>
  <si>
    <t>??????????????????</t>
  </si>
  <si>
    <t xml:space="preserve">Mesas de trabajo con ESPa y Proponer Estrategias </t>
  </si>
  <si>
    <t xml:space="preserve">Realizar formato de Diagnostico para CAM y CAD </t>
  </si>
  <si>
    <t>Realizar Mesas de trabajo con ORAs y OCAs que permitan reconocer y ampliar las Rutas de RyT Selectivo</t>
  </si>
  <si>
    <t>Formatos de Seguimiento y Control Formulados</t>
  </si>
  <si>
    <r>
      <t>REALIZAR Oficio Recordatorio Alcaldias.</t>
    </r>
    <r>
      <rPr>
        <b/>
        <sz val="10"/>
        <color theme="1"/>
        <rFont val="Arial Narrow"/>
        <family val="2"/>
      </rPr>
      <t xml:space="preserve"> 
IGUAL que 1,4</t>
    </r>
  </si>
  <si>
    <r>
      <t xml:space="preserve">Oficio Enviados
</t>
    </r>
    <r>
      <rPr>
        <b/>
        <sz val="10"/>
        <color theme="1"/>
        <rFont val="Arial Narrow"/>
        <family val="2"/>
      </rPr>
      <t>IGUAL que 1,4</t>
    </r>
  </si>
  <si>
    <t>Formular Formatos de Control y Seguimiento para el Registro de las cantidades EAProv de las ORAsy OCAs Registradas en la SSPD - SUI, para todas las Corrientes de RS</t>
  </si>
  <si>
    <t>Formatos de Seguimiento y Control Formulados y en proceso con Indicadores ajustados.</t>
  </si>
  <si>
    <t>Articulacion del Estudio de Alternativas para la busqueda de un SDFRS en todas las Corrientes Diferenciadas con la caracterizacion de RCD</t>
  </si>
  <si>
    <t>Solicitar a Planeacion Dptal y a Mpios que se incluyan areas con condiciones adecuadas para ubicación de puntos limpios y sitios de disposición final de RCD, en sus PGIRS y POT.</t>
  </si>
  <si>
    <t>Mesas de trabajo con  Planeacion Dptal y a Mpios para la inclusion de áreas para ubicación de puntos limpios y sitios de disposición final de RCD.</t>
  </si>
  <si>
    <t>Proponer Mesa de Trabajo con Insituciones del Sector entre Otros para fomentar proyectos de GIRS de RCD y consolidación de gestores especializados</t>
  </si>
  <si>
    <t xml:space="preserve">Proponer a Mpios Srios de Planeacion (Coord PGIRS) el Condicionamiento de la LC a una DFRCD adecuada en Ptos Limpios y Alamcenaje de ESCOMB </t>
  </si>
  <si>
    <t>Mesas de trabajo con Mpios y su Consdiconamiento a traves de RESOLUCION</t>
  </si>
  <si>
    <t>Conformacion de la Mesa Tecnica de RSe y de Posconsumo y las Acciones a emprender</t>
  </si>
  <si>
    <t>Mesa Tecniva Conformada y Acciones Tecnicas Acordadas PDA/CRQ</t>
  </si>
  <si>
    <t xml:space="preserve">Desarrollo de Estrategias IEC en RSe y de Posconsumo  </t>
  </si>
  <si>
    <t>Gestionar un Sistema de Informacion en Base de Datos sobre las Estadísticas por Corriente y Mpio para todos los Programas PosConsumo que Permita Estimar la Frecuenciaen razona la Demanda.</t>
  </si>
  <si>
    <t>Mesa Tecniva Conformada y Acciones Tecnicas Acordadas PDA/CRQ/Gestores.</t>
  </si>
  <si>
    <t xml:space="preserve">Estudio/Proyecto de Fortalecimiento Empresarial para ORAs Estructurado en Aseguramiento o Fortaleciemiento </t>
  </si>
  <si>
    <t>Desarrollo de un Estudio/Proyecto de Fortalecimiento Empresarial con ORAs que Articule el papel de la Industria en el Mercado del Reciclaje.</t>
  </si>
  <si>
    <r>
      <rPr>
        <b/>
        <sz val="10"/>
        <color theme="1"/>
        <rFont val="Arial Narrow"/>
        <family val="2"/>
      </rPr>
      <t xml:space="preserve">IDEM al Anterior:  </t>
    </r>
    <r>
      <rPr>
        <sz val="10"/>
        <color theme="1"/>
        <rFont val="Arial Narrow"/>
        <family val="2"/>
      </rPr>
      <t xml:space="preserve">Estudio/Proyecto de Fortalecimiento Empresarial para ORAs Estructurado en Aseguramiento o Fortaleciemiento </t>
    </r>
  </si>
  <si>
    <r>
      <rPr>
        <b/>
        <sz val="10"/>
        <color theme="1"/>
        <rFont val="Arial Narrow"/>
        <family val="2"/>
      </rPr>
      <t xml:space="preserve">IDEM al Anterior: </t>
    </r>
    <r>
      <rPr>
        <sz val="10"/>
        <color theme="1"/>
        <rFont val="Arial Narrow"/>
        <family val="2"/>
      </rPr>
      <t xml:space="preserve">    Desarrollo de un Estudio/Proyecto de Fortalecimiento Empresarial con ORAs que Articule el papel de la Industria en el Mercado del Reciclaje.</t>
    </r>
  </si>
  <si>
    <t>Censo de Empresas, ORAs, Gremios e Instituciones Articuladas en la Generacion de Nuevos Proyectos que permita la GIRS Interna.</t>
  </si>
  <si>
    <t>Censo de Empresas, ORAs, Gremios e Instituciones Articuladas para la GIRS Interna.</t>
  </si>
  <si>
    <t>Desarrollar Estrategias IEC sobre MIRS en Coordinacion con La Sria de Educacion, Agricultura, Cultura y Turismo Salud, Comité de Cafeteros entre Otras, en  Colegios Escuelas Universidades, Comunidades (Separacion en la Fuente, Codigo de Colores, Cambio Climatico y Otros Sectores de Interes Ambiental).    Con Enfasis en lo Rural.</t>
  </si>
  <si>
    <t>Mesas de Trabajo  con Srias de Educacion, Agricultura, Salud, Cultura y Turismo, Comité de Cafeteros, Universidades, Gremios y Otros Actores de Interes.</t>
  </si>
  <si>
    <t>Identificar Centros Poblados y articularlos con el PGIRS en el Programa de RyT, Aprovechamiento, facilitando la Recoleccion de RS.   Fomentando la Creacion de OCAs</t>
  </si>
  <si>
    <t>Charlas tecnicas a Presidentes de JAL y JAC que deseen operar el Servicio de Aseo en Esquemas Diferenciales.</t>
  </si>
  <si>
    <r>
      <rPr>
        <b/>
        <sz val="10"/>
        <color theme="1"/>
        <rFont val="Arial Narrow"/>
        <family val="2"/>
      </rPr>
      <t>IDEM al 6,1, al 6,4,</t>
    </r>
    <r>
      <rPr>
        <sz val="10"/>
        <color theme="1"/>
        <rFont val="Arial Narrow"/>
        <family val="2"/>
      </rPr>
      <t xml:space="preserve">   en Articulacion con el Comité de Cafetros y Otros Actores de Interes para RESPEL.</t>
    </r>
  </si>
  <si>
    <r>
      <rPr>
        <b/>
        <sz val="10"/>
        <color theme="1"/>
        <rFont val="Arial Narrow"/>
        <family val="2"/>
      </rPr>
      <t>IDEM al 6,1, al 6,4,</t>
    </r>
    <r>
      <rPr>
        <sz val="10"/>
        <color theme="1"/>
        <rFont val="Arial Narrow"/>
        <family val="2"/>
      </rPr>
      <t xml:space="preserve">   en Articulacion con el Comité de Cafetros y Otros Actores de Interes para la FORM y Aprovechamiento.</t>
    </r>
  </si>
  <si>
    <t>Identificacion y Censo de Puntos Criticos para RS y Otras Corrientes en el Sector Rural, en coordinacion con el PGIRSL</t>
  </si>
  <si>
    <t>Censo de Puntos Criticos para RS y Otras Corrientes en el Sector Rural de los Mpios.</t>
  </si>
  <si>
    <t>Fomentar la Creacion de Puntos Estrategicos de Acopio Temporal en Veredas, que permitan impulsar el Aprovechamiento por OCAs en el Sector Rural de Mpios bajo Esquemas Diferenciales.</t>
  </si>
  <si>
    <t>Mesas de Trabajo con Presidentes de Juntas JAL y JAC en coordinacion con PGIRSL.</t>
  </si>
  <si>
    <r>
      <t xml:space="preserve">Socializ Alcaldes, Srios de Planeacion, Coord PGIRS, </t>
    </r>
    <r>
      <rPr>
        <sz val="10"/>
        <color rgb="FFFF0000"/>
        <rFont val="Arial Narrow"/>
        <family val="2"/>
      </rPr>
      <t>Concejos Mples.</t>
    </r>
  </si>
  <si>
    <r>
      <t xml:space="preserve">Mesas de trabajo con Mpios 
</t>
    </r>
    <r>
      <rPr>
        <sz val="10"/>
        <color rgb="FFFF0000"/>
        <rFont val="Arial Narrow"/>
        <family val="2"/>
      </rPr>
      <t>Tbm Mesa de W con Concejos Mpales</t>
    </r>
  </si>
  <si>
    <r>
      <t xml:space="preserve">Plan Ambiental, Plan de Gestion del Riesgo, </t>
    </r>
    <r>
      <rPr>
        <sz val="10"/>
        <color rgb="FFFF0000"/>
        <rFont val="Arial Narrow"/>
        <family val="2"/>
      </rPr>
      <t>PIGA,</t>
    </r>
    <r>
      <rPr>
        <sz val="10"/>
        <rFont val="Arial Narrow"/>
        <family val="2"/>
      </rPr>
      <t xml:space="preserve"> PRAES, PROCEDAS, </t>
    </r>
  </si>
  <si>
    <t xml:space="preserve">Solicitud de Copia de Planes  y Programas Ambientales formuladas por Entidades Publicas. </t>
  </si>
  <si>
    <t>Envio de Oficios a Mpios e Instituciones Motivando el cumplimiento de la Ley 2232 de 2019. Capacitacion a Escuelas Coelegios Universidades, (Sector Hoteleria). Desincentivando el Consumo de Icopor y Plásticos de un Solo Uso (Desechables).</t>
  </si>
  <si>
    <t xml:space="preserve">2024 III y IV TRIMESTRE (ECONÓMICA) </t>
  </si>
  <si>
    <t>En el Periodo inmediatamente anterior se solciito a los Mpios el Censo de Recuperadores de Oficio RdeO Local..</t>
  </si>
  <si>
    <t>En elaño 2023 se realizo acompañamiento a la Empresa ERA SAS en apoyo a un convenio Sena/Innova que buscaba determinar la viabilidad de la operación de los Residuos Solidos Organicos Limpios RSOL de Fruver y Plazas de Mercado.</t>
  </si>
  <si>
    <t>A la fecha no se han realizado acercamientos con Operadores ESPa para articular la Recoeleccion Selectiva y su Tratamiento Posterior.</t>
  </si>
  <si>
    <t>A la fecha la CRQ desarrolla una jornada Anual de recolección y transporte de RSe y de Posconsumo en los Mpios.</t>
  </si>
  <si>
    <t>A la fecha el PDA Quindio en su componente de Aseo no ha implementado nuevos Puntos de Recoleccion para RSe y Posconsumo.</t>
  </si>
  <si>
    <r>
      <t xml:space="preserve">CONSOLIDADO 2024 </t>
    </r>
    <r>
      <rPr>
        <sz val="10"/>
        <color theme="1"/>
        <rFont val="Arial Narrow"/>
        <family val="2"/>
      </rPr>
      <t>(A raiz de que en los 6 primeros meses de 2024, Plan de Desarrollo Dptal PDD, Luego. Armonización del Ppto).</t>
    </r>
  </si>
  <si>
    <t>A la fecha el PDA Quindio no articula undiagnostico con la necesidad de erradicacion de Puntos Criticos para el Sector Rural del Depatamento.</t>
  </si>
  <si>
    <t>NOMBRE DE LA VARIABLE PARA GRAFICAR</t>
  </si>
  <si>
    <t>Socializacion y Firma Acuerdo de Voluntades</t>
  </si>
  <si>
    <t>Ajuste de POT´s con Necesidad de Infraestructura para la GIRS</t>
  </si>
  <si>
    <t>Armonizacion de Planes y Programas Ambientales con la PP de GIRS-R.</t>
  </si>
  <si>
    <t>Manual de competencias y responsabilidades  según Organigrama Grup Coord.</t>
  </si>
  <si>
    <t>Mesa de Trabajo para Articular PGIRS Local con la PP de GIRS-R.</t>
  </si>
  <si>
    <t>Desencentivación de Plasticos de un Solo Uso  (Instituciones y Mpios)</t>
  </si>
  <si>
    <t>Desencentivación del Uso de Papel en (Instituciones y Mpios)</t>
  </si>
  <si>
    <t>Manual para el MIRS en todas las Corrientes de RS.</t>
  </si>
  <si>
    <t>Difusión Masiva del MIRS y sus Buenas Practicas en Medios Digitales en Pag Web.</t>
  </si>
  <si>
    <t>Implementacion de Estartegias IEC en MIRS a la Poblacion Gral.</t>
  </si>
  <si>
    <t>Desarrollo capacitación a docentes en MIRS articulando PRAE PEI y PROCEDA.</t>
  </si>
  <si>
    <t>Implementar Prog de GIRS en Instituciones Mpios en Articulación con el PIGA.</t>
  </si>
  <si>
    <t xml:space="preserve">Articulacion de Artesanos en el MIRS y Uso de Elementos MPA </t>
  </si>
  <si>
    <r>
      <t>Desarrollo de un Diagnostco de Empresas Artesanos que laboren Productos a partir de RSApr.</t>
    </r>
    <r>
      <rPr>
        <sz val="10"/>
        <color rgb="FFFF0000"/>
        <rFont val="Arial Narrow"/>
        <family val="2"/>
      </rPr>
      <t xml:space="preserve"> Y Otros Eventos</t>
    </r>
    <r>
      <rPr>
        <sz val="10"/>
        <rFont val="Arial Narrow"/>
        <family val="2"/>
      </rPr>
      <t>.</t>
    </r>
  </si>
  <si>
    <t>Incentivar a Comerciantes co Productos de Aseo provenientes del MIRS.</t>
  </si>
  <si>
    <t>Censo de RdeO Actualizado en los Mpios.</t>
  </si>
  <si>
    <t>Seguimiento al Plan de Formalizacion de ReO</t>
  </si>
  <si>
    <t>Implementacion y Seguimiento al Plan de Formalizacion y Regularización de RdeO.</t>
  </si>
  <si>
    <t>Formacion de RdeO en realización de Convenios InsterInstitucionales para Recuperacion de MPA</t>
  </si>
  <si>
    <t>Estructurar la cadena de V/r de la FORM (Grandes Generadores y FRUVER).</t>
  </si>
  <si>
    <t>Fortalecer la RyT Selectivo con ORA´s (Viable Costo/Efectivas).</t>
  </si>
  <si>
    <t>Evaluacion Y Seguimiento a CAM y CAD por ORA´s (Elemtos y Equipos)</t>
  </si>
  <si>
    <t>PGIRS y POT´s con Areas Adecuadas para la DFRS.</t>
  </si>
  <si>
    <t xml:space="preserve">Formatos de Registro Analiza2 y Valora2 del MPA (Inorg/Org) </t>
  </si>
  <si>
    <t>Desarrollo de un Estudio de Caracterizacion articulado a la formulacion de un proyecto de Estudio de Alternativas para la busqueda de un SDFRS en todas las Corrientes Diferenciadas</t>
  </si>
  <si>
    <t>Estudio de Carcaterizac de RCD y de Alternativas para Todas las Corrientes de RS.</t>
  </si>
  <si>
    <t>Verificacion de Inclusion de Areas para RCD y Otras Corrientes de RS.</t>
  </si>
  <si>
    <t>Aunar Esfuerzos Publico/Priva2 para GIRS de RCD/Gestores.</t>
  </si>
  <si>
    <t>Divulgar la Oferta de Gestores de RCD en el Dpto.</t>
  </si>
  <si>
    <t>Msa de Trabajo para Coordinar Acciones de RSe/Posconsumo.</t>
  </si>
  <si>
    <t xml:space="preserve">Desarrollo de Estrategias IEC en RSe y RS Posconsumo  </t>
  </si>
  <si>
    <t>Formatos de Registro Analiza2 y Valora2 de Todos los Programas de RSe y Posconsumo.</t>
  </si>
  <si>
    <t>Convenios ORA´s e Industria (Mejorar Condiciones de Precio).</t>
  </si>
  <si>
    <t>Convenios entre  ORA´s/Industria/Academia (Mejores Tecnologias en MIRS.)</t>
  </si>
  <si>
    <t>Convocar Gremios para la GIRS Interna con ORA´s.</t>
  </si>
  <si>
    <t>Gestión de la GIRS en el Sector Rural (Org, Seco y al RSa).</t>
  </si>
  <si>
    <t>Identificacion de Centros Pobla2 y Areas Rurales que permita la PSPDa. (ESPa Pub, Priv, Mixt, ORA´s y OCA´s).</t>
  </si>
  <si>
    <t>Alianzas Estrategicas de EIEC para Tto de la Form.</t>
  </si>
  <si>
    <t>BPA para la GIRS en lo Rural</t>
  </si>
  <si>
    <t>Registro Analiza2 y Valora2 de Programas de RSe y Posconsumo y RESPEL en lo Rural.</t>
  </si>
  <si>
    <t>Acciones de Coordinanción para Erradicar Ptos Critikos en lo Rural.</t>
  </si>
  <si>
    <t>Aciones de Coordinacion en RyT para MPA a CAM y CAD.</t>
  </si>
  <si>
    <t>A la fecha el PDA Quindio no articula la RyT de MPA del sector rural a los Centros de Acoipio Municipal.</t>
  </si>
  <si>
    <t>Socializacion con el Componente Social del Plan de Gestión Social que permita la estructuracion de Estrategias de divulgacion</t>
  </si>
  <si>
    <t>Aun n o se articulan los planes y programas ambientales que desarrollan los Municipios y otras entidades públicas y privadas con los principios de la Política Departamental deAseo en el Dpto.</t>
  </si>
  <si>
    <r>
      <t xml:space="preserve">Oficio Enviados
</t>
    </r>
    <r>
      <rPr>
        <sz val="10"/>
        <color rgb="FFFF0000"/>
        <rFont val="Arial Narrow"/>
        <family val="2"/>
      </rPr>
      <t>Reiterar al Mpio la Articulacion de Infraestructura de PGIRS en los POT´s.</t>
    </r>
  </si>
  <si>
    <t>El Grupo de Gestion Social del PDA Quindio ha realizado 28 reuniones de 20 Progamadas en las Instituciones Educativas IE sobre el MIRS, con los Clubes Defensores del Agua.</t>
  </si>
  <si>
    <t>Propiciar con ESPa la RyT Selectivo de la FORM</t>
  </si>
  <si>
    <t>A la fecha se realizaron dos reuniones con el Equipo Coordinador de la PP con Recuperadores de Oficio para la Recoleccion selectiva.</t>
  </si>
  <si>
    <t>Meta Fisica 2024. Trimestre III yIV.</t>
  </si>
  <si>
    <t xml:space="preserve">PROHRAMADO </t>
  </si>
  <si>
    <t>5 Mpios firmantes</t>
  </si>
  <si>
    <t>1.2 Definir el manual de competencias y responsabilidades de las instituciones involucradas, el cual debe contener el Organigrama de la gestión departamental de residuos sólidos y procedimiento.</t>
  </si>
  <si>
    <r>
      <t>2.6 Desarrollar programas de c</t>
    </r>
    <r>
      <rPr>
        <u/>
        <sz val="10"/>
        <color theme="1"/>
        <rFont val="Arial Narrow"/>
        <family val="2"/>
      </rPr>
      <t xml:space="preserve">apacitación a docentes </t>
    </r>
    <r>
      <rPr>
        <sz val="10"/>
        <color theme="1"/>
        <rFont val="Arial Narrow"/>
        <family val="2"/>
      </rPr>
      <t>con el fin de incluir los principios de la política en la elaboración de los Programas Ambientales Escolares, PRAE, como medio para fomentar la gestión adecuada de residuos, a través de cursos dirigidos por la secretaria de educación departamental, con apoyo de la Autoridad ambiental regional CRQ y el PDA, como entidad promotora de la política.</t>
    </r>
  </si>
  <si>
    <t>Al momento no se han realizado procesos de formacion a docentes para que articulen la Politica Publica en los PRAES Y Procedas
Al fecha los tecnicos del PDA del componente de Aseo y Social participan en procesos de formacion y cultura para el MIRS en grupos intervenidos. con formacion a docentes en articulacion con la Politica Publica de PRAES Y Procedas</t>
  </si>
  <si>
    <t xml:space="preserve">2024 (FÍSICA) </t>
  </si>
  <si>
    <t>A traves del PIGA se espera articular las necesidades según Normas tecnicas de ICONTEC para desincentivas el consumo de Plasticos e Icopor en las oficnas Institucionales.
Se realizo una reunion con el Plan Institucional de Gestion Ambietal PIGA para socializar y revisar el Plan de Accion del PIGA y proceder a su implementacion, con enfasis en la reduccion de papel e icopor en el Edificio de la Gobernacion.Se realizo Dos reuniones con el Plan Institucional de Gestion Ambiental PIGA para socializar su Plan de Accion y proceder a su implementacion, con enfasis en la reduccion de Papel e Icopor en el Edificio de la Gobernacion.</t>
  </si>
  <si>
    <t>.</t>
  </si>
  <si>
    <t>Aun no se realizan actividades enfocadas al cumplimeinto del Plan Institucional de Gestion Ambiental PIGA en el cumpliemiento del Plan de Accion relacionado con CERO PAPEL.
Se ha participado en una reunion con el Plan Institucional de Gestion Ambiental PIGA de la Gobernacion desarrollando el cumpliemiento de su Plan de Accion relacionado con CERO PAPELSe ha participado en una reunion con el Plan Institucional de Gestion Ambiental PIGA de la Gobernacion desarrollando el cumpliemiento de su Plan de Accion relacionado con CERO PAPEL.</t>
  </si>
  <si>
    <t>En el primer trimestre aun no se realizan actividades tendientes al diiseño de un Manual para el Manejo Diferenciado de Residuos por corrientes diferenciadas
En el ultimo  trimestre aun no se realizan actividades tendientes al diiseño de un Manual para el Manejo Diferenciado de Residuos por corrientes diferenciadasEn este trimestre aun no se realizan actividades tendientes al diiseño de un Manual para el Manejo Diferenciado de Residuos por corrientes diferenciadas.</t>
  </si>
  <si>
    <t>Para el primer trimestre  los Centros de Acopio no se les ha realizado un proceso de seguimiento y operación en articulacion con la PP de Aseo.
A la fecha los Centros de Acopio no se les ha realizado un proceso de seguimiento y control a la operación en articulacion con la PP de Aseo, pues estosestan a acargo dela CRQ.A la fecha los Centros de Acopio no se les ha realizado un proceso de seguimiento y control a la operación en articulacion con la PP de Aseo, pues estos estan a acargo dela CRQ.</t>
  </si>
  <si>
    <t>A la fechPara el primer trimestre el componente de Aseo del PDA consolida una serie de Indicadores que permitan seguir y controlar la implementacion d ela PP de GIRS-R
A la fecha el componente de Aseo del PDA consolida una serie de informacion de la Pag del SUI de la SSPD.a el componente de Aseo del PDA consolida una serie de informacion de la Pag del SUI de la SSPD.</t>
  </si>
  <si>
    <t>Para el primer trimestre  el componente de Aseo del PDA no prioriza la carcaterizacion de RCD para el Depto.A la fecha el componente de Aseo del PDA Priorizo Un Proyecto de RS para todas las Corrientes de RS en e Dpto, incluida la Caracterizacion de RCD en el Depto.</t>
  </si>
  <si>
    <t>Para el según trimestre  el componente de Aseo del PDA ha verificado que los Municipios con Escombrera son Buenavista.La Tebaida, Calarca y Montenegro, según fuentes de CRQ.
A la fecha el componente de Aseo del PDA ha verificado que los Municipios con Escombrera son Buenavista.La Tebaida, Calarca y Montenegro, según fuentes de CRQ.</t>
  </si>
  <si>
    <t xml:space="preserve">CUMPLIMIENTO IMPORTANCIA RELATIVA </t>
  </si>
  <si>
    <t>1.4 Ajustar los instrumentos de ordenamiento territorial (POT, EOT, PBOT) de los municipios, acorde con las necesidades de infraestructura para la GIRS del territorio.</t>
  </si>
  <si>
    <t>3.2 Implementar y hacer seguimiento al Plan de formalización de los recicladores</t>
  </si>
  <si>
    <t xml:space="preserve">3.4 Capacitar a los recicladores de oficio, mediante convenios entre las organizaciones de recicladores y las entidades educativas del departamento, a través de la gestión del PAP-PDA como líder de la Politica Pública </t>
  </si>
  <si>
    <t>A la fecha el PDA Quindio en su componente de Aseo no articula el sector rural en la Implementacion de la PP</t>
  </si>
  <si>
    <t>1.3 Desarrollar mesa de trabajo con los municipios para armonizar la política con los planes municipales que los entes territoriales deben actualizar cada 4 años.</t>
  </si>
  <si>
    <t>3.3 Implementar y hacer seguimiento al programa de reconocimiento social de los Recicladores</t>
  </si>
  <si>
    <t xml:space="preserve">Dado el inicio de la actual Administracion  Departamental, el proceso se encuentra en articulacion con la estructuracion del Plan Departamental de Desarrollo PDD. A la fecha se ha estructurado y socializado un Modelo de Acuerdo de Voluntades para la Revision, Ajuste y Actualizacion del PGIRS Local y su articulacion con la Politica Publica de Aseo. A lo largo del periodo se enviaron Oficios a los Alcaldes y Secretarios  de Planeacion, logrando que firmaran ocho (8) de los doce (12) municipios el departamento del Quindío,  cumpliendo esta actividad en un 0,7 de la cantidad establecida en la meta resultado correspondiente a uno (1), es por ello que se establece un porcentaje de cumplimeito de sesenta y seis punto siete  (66,7%) de cumplimiento. 
</t>
  </si>
  <si>
    <t>Aún no se da inicio a la formulacion del Manual de Funciones de las istituciones responables de la implementacion de la Politica Publica de GIRS-R..</t>
  </si>
  <si>
    <t xml:space="preserve">Esta actividad se desarrollo en el primer trimestre del año 2024 con la necesidad de articular el PGIRS de cada municipio con la Politica Pública de Aseo. Se envio correspondencia a cada uno de los municpios del departamento del Quindío, mostrando la necesidad de articular el PGIRS-local con  la Politica Publica de Aseo PPA,logrando desarrollar meses de trabajo con ocho (8) de los doce (12) municipios el departamento del Quindío,  cumpliendo esta actividad en un esenta y seis punto siete (66,7%) de la cantidad establecida en la meta resultado correspondiente a doce (12), es por ello que se establece un porcentaje de cumplimeito de s  (66,7%) de cumplimiento. </t>
  </si>
  <si>
    <t>A pesar de enviarse oficio a los Municipios en la necesidad de articular los instrumentos de Ordenamiento con la Ubicacion de Infraestructura del Sector de Aseo, aun no se estructuran los EOT, PBOTy POT.</t>
  </si>
  <si>
    <t>Importancia de  Cumplimiento de la acción con relación a la meta</t>
  </si>
  <si>
    <t>A la fecha se ha estructurado y socializado un Modelo de Acuerdo de Voluntades para la Revisión, Ajuste y Actualización del PGIRS Local y su articulación con la Política Publica de Aseo.</t>
  </si>
  <si>
    <t>Esta actividad se desarrollo en el primer trimestre del año con la necesidad de articular el PGIRS-local con el PGIRS-R.</t>
  </si>
  <si>
    <t>En oficio enviado a los Municipios se ha hecho énfasis en la necesidad de articular los instrumentos de Ordenamiento con la Ubicación de Infraestructura del Sector de Aseo.</t>
  </si>
  <si>
    <t>Aun n o se articulan los planes y programas ambientales que desarrollan los Municipios y otras entidades públicas y privadas con los principios de la Política departamental de Aseo en el Dpto.</t>
  </si>
  <si>
    <t>Se realizo una reunión con el Plan Institucional de Gestión Ambiental PIGA para socializar y revisar el Plan de Acción del PIGA y proceder a su implementación, con énfasis en la reducción de papel e icopor en el Edificio de la Gobernación.</t>
  </si>
  <si>
    <t>Se ha participado en una reunión con el Plan Institucional de Gestión Ambiental PIGA de la Gobernación desarrollando el cumplimiento de su Plan de Acción relacionado con CERO PAPEL.</t>
  </si>
  <si>
    <t>En este trimestre aun no se realizan actividades tendientes al diseño de un Manual para el Manejo Diferenciado de Residuos por corrientes diferenciadas.</t>
  </si>
  <si>
    <t>A pesar de que el Grupo de Apoyo del PDA Quindío ha realizado reuniones en las Instituciones Educativas sobre el MIRS, aun no se emprenden buenas practicas masivas para el MIRS.</t>
  </si>
  <si>
    <t>Al momento los técnicos del PDA del componente de Aseo y Social vienen participando en procesos de formación y cultura para el MIRS en grupos intervenidos.</t>
  </si>
  <si>
    <t>Al fecha técnicos del PDA del componente de Aseo y Social participan en procesos de formación y cultura para el MIRS en grupos intervenidos. con formación a docentes en articulación con la Política Publica de PRAES Y Procedas</t>
  </si>
  <si>
    <t>A la fecha el PDA No ha desarrollado oficios contundentes a los Municipios que desarrollen lineamientos para el MIRS Local.</t>
  </si>
  <si>
    <t>A la fecha no se han realizado actividades relacionadas con el MIRS en articulación con los Artesanos del Departamento.</t>
  </si>
  <si>
    <t>Ala fecha no se han realizado acercamientos con el sector comercio para desincentivar el consumos de materiales.</t>
  </si>
  <si>
    <t>A la fecha no se han realizado oficios a los Municipios relacionados con el Censo de Recuperadores de Oficio RdeO.</t>
  </si>
  <si>
    <t>En el año 2023 se realizo un acompañamiento a la Empresa ERA SAS en convenio Sena/Innova que buscaba determinar la viabilidad de la operación de los Residuos Solidos Orgánicos Limpios RSOL.</t>
  </si>
  <si>
    <t>A la fecha no se han realizado acercamientos con operadores ESPa para articular la Recolección Selectiva y Tratamiento Posterior.</t>
  </si>
  <si>
    <t>A la fecha se ha realizado una reunión del Equipo Coordinador de la PP con Recuperadores de Oficio para la Recuperación Selectiva.</t>
  </si>
  <si>
    <t>A la fecha los Centros de Acopio no se les ha realizado un proceso de seguimiento y control a la operación en articulación con la PP de Aseo, pues estos están a a cargo dela CRQ.</t>
  </si>
  <si>
    <t>A la fecha el componente de Aseo del PDA realizo una visita de verificación al Relleno Sanitario RSa que permitió constatar la vida Útil del SDFRS.</t>
  </si>
  <si>
    <t>A la fecha el componente de Aseo del PDA consolida una serie de información de la Pag del SUI de la SSPD.</t>
  </si>
  <si>
    <t>A la fecha el componente de Aseo del PDA no prioriza la caracterización de RCD para el Depto.</t>
  </si>
  <si>
    <t>A la fecha el componente de Aseo del PDA ha verificado que los Municipios con Escombrera son Buenavista. La Tebaida, Calarcá y Montenegro, según fuentes de CRQ.</t>
  </si>
  <si>
    <t>A la fecha el componente de Aseo del PDA no ha realizado reuniones con Camacol y Gremios que permitan gestionar proyectos de MIRS de RCD en el Departamento</t>
  </si>
  <si>
    <t>A la fecha la CRQ ha divulgado la oferta de gestores y sitios autorizados para el manejo de los RCD, con Policía Ambiental y otras instituciones.</t>
  </si>
  <si>
    <t>A la fecha el PDA Quindío en su componente de Aseo no ha dado paso a la estructuración de la Mesa Técnica Pos consumo</t>
  </si>
  <si>
    <t>A la fecha la CRQ desarrollo una jornada Anual de recolección y transporte de RSe y de Pos consumo.</t>
  </si>
  <si>
    <t>A la fecha el PDA Quindío en su componente de Aseo no ha dado implementado nuevos Puntos de Recolección para RSe y Pos consumo.</t>
  </si>
  <si>
    <t>A la fecha el PDA Quindío en su componente de Aseo no a la articulación con CRQ para la consolidación de registros de RSe y Pos consumo.</t>
  </si>
  <si>
    <t>A la fecha el PDA Quindío en su componente de Aseo no inicia un proceso de articulación con empresarios que permita fortalecer los RdeO.</t>
  </si>
  <si>
    <t>A la fecha el PDA Quindío en su componente de Aseo no inicia un proceso de articulación de nuevas tecnologías para el MIRS.</t>
  </si>
  <si>
    <t>A la fecha el PDA Quindío en su componente de Aseo no inicia un proceso de articulación con gremios para la GIRS interna en sus procesos.</t>
  </si>
  <si>
    <t>A la fecha el PDA Quindío en su componente de Aseo no articula el sector rural en la Implementación de la PP de GIRS-Regional.</t>
  </si>
  <si>
    <t>A la fecha el PDA Quindío en su componente de Aseo no articula el con la ESPa la intervención en Centros Poblados.</t>
  </si>
  <si>
    <t>A la fecha el PDA Quindío no articula con la Secretaria de Agricultura y Otras Instituciones del sector rural la intervención en MIRS Orgánicos.</t>
  </si>
  <si>
    <t>A la fecha el PDA Quindío no articula la generación de registros de RSe y de Pos consumo con los programas de RyT de la CRQ.</t>
  </si>
  <si>
    <t>A la fecha el PDA Quindío no articula la necesidad de erradicación de Puntos Críticos para el Sector Rural del Departamento.</t>
  </si>
  <si>
    <t>A la fecha el PDA Quindío no articula la RyT de RS aprovechables (RSA) del sector rural a los Centros de Acopio Municipal.</t>
  </si>
  <si>
    <t xml:space="preserve">2025 I TRIMESTRE (FÍSICA) </t>
  </si>
  <si>
    <t xml:space="preserve">2025 I TRIMESTRE (ECONÓMICA) </t>
  </si>
  <si>
    <t>Se realiza manual de funciones de acuerdo a losroles de cada una de las entidades que hacen parte del Comité Coordinador, socializado el día 21 de mayo del 2025, en donde serequierieron algunos ajustes realizadoe n la misma reunión. Posterior el día  xx se envía el documento de Manual de Competencias corregido a cada uno d elos miembros.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</si>
</sst>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yyyy"/>
    <numFmt numFmtId="166" formatCode="0.0"/>
  </numFmts>
  <fonts count="29" x14ac:knownFonts="1">
    <font>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sz val="11"/>
      <name val="Arial Narrow"/>
      <family val="2"/>
    </font>
    <font>
      <i/>
      <sz val="8"/>
      <name val="Arial Narrow"/>
      <family val="2"/>
    </font>
    <font>
      <b/>
      <sz val="10"/>
      <name val="Arial Narrow"/>
      <family val="2"/>
    </font>
    <font>
      <b/>
      <sz val="11"/>
      <name val="Arial Narrow"/>
      <family val="2"/>
    </font>
    <font>
      <sz val="12"/>
      <name val="Arial Narrow"/>
      <family val="2"/>
    </font>
    <font>
      <b/>
      <sz val="9"/>
      <name val="Arial Narrow"/>
      <family val="2"/>
    </font>
    <font>
      <b/>
      <i/>
      <sz val="8"/>
      <name val="Arial Narrow"/>
      <family val="2"/>
    </font>
    <font>
      <i/>
      <sz val="10"/>
      <name val="Arial Narrow"/>
      <family val="2"/>
    </font>
    <font>
      <b/>
      <u/>
      <sz val="10"/>
      <name val="Arial Narrow"/>
      <family val="2"/>
    </font>
    <font>
      <b/>
      <sz val="10"/>
      <color theme="1"/>
      <name val="Arial Narrow"/>
      <family val="2"/>
    </font>
    <font>
      <sz val="10"/>
      <color theme="1"/>
      <name val="Arial Narrow"/>
      <family val="2"/>
    </font>
    <font>
      <sz val="10"/>
      <name val="Arial Narrow"/>
      <family val="2"/>
    </font>
    <font>
      <u/>
      <sz val="10"/>
      <color theme="1"/>
      <name val="Arial Narrow"/>
      <family val="2"/>
    </font>
    <font>
      <i/>
      <sz val="9"/>
      <color theme="1"/>
      <name val="Arial Narrow"/>
      <family val="2"/>
    </font>
    <font>
      <sz val="9"/>
      <name val="Arial Narrow"/>
      <family val="2"/>
    </font>
    <font>
      <b/>
      <sz val="10"/>
      <color theme="1"/>
      <name val="Calibri"/>
      <family val="2"/>
    </font>
    <font>
      <sz val="11"/>
      <name val="Calibri"/>
      <family val="2"/>
    </font>
    <font>
      <sz val="10"/>
      <color theme="1"/>
      <name val="Arial"/>
      <family val="2"/>
    </font>
    <font>
      <b/>
      <sz val="11"/>
      <color theme="1"/>
      <name val="Calibri"/>
      <family val="2"/>
      <scheme val="minor"/>
    </font>
    <font>
      <sz val="8"/>
      <color theme="1"/>
      <name val="Calibri"/>
      <family val="2"/>
      <scheme val="minor"/>
    </font>
    <font>
      <b/>
      <sz val="9"/>
      <color theme="1"/>
      <name val="Calibri"/>
      <family val="2"/>
      <scheme val="minor"/>
    </font>
    <font>
      <sz val="11"/>
      <name val="Calibri"/>
      <family val="2"/>
      <scheme val="minor"/>
    </font>
    <font>
      <sz val="9"/>
      <color theme="1"/>
      <name val="Calibri"/>
      <family val="2"/>
      <scheme val="minor"/>
    </font>
    <font>
      <sz val="10"/>
      <color rgb="FFFF0000"/>
      <name val="Arial Narrow"/>
      <family val="2"/>
    </font>
    <font>
      <b/>
      <sz val="10"/>
      <color rgb="FFFF0000"/>
      <name val="Arial Narrow"/>
      <family val="2"/>
    </font>
  </fonts>
  <fills count="18">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0000"/>
        <bgColor indexed="64"/>
      </patternFill>
    </fill>
    <fill>
      <patternFill patternType="solid">
        <fgColor theme="9"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rgb="FF00B050"/>
        <bgColor indexed="64"/>
      </patternFill>
    </fill>
    <fill>
      <patternFill patternType="solid">
        <fgColor theme="8" tint="0.59999389629810485"/>
        <bgColor theme="5"/>
      </patternFill>
    </fill>
    <fill>
      <patternFill patternType="solid">
        <fgColor theme="8" tint="0.59999389629810485"/>
        <bgColor indexed="64"/>
      </patternFill>
    </fill>
    <fill>
      <patternFill patternType="solid">
        <fgColor theme="0"/>
        <bgColor indexed="64"/>
      </patternFill>
    </fill>
    <fill>
      <patternFill patternType="solid">
        <fgColor theme="4" tint="-0.249977111117893"/>
        <bgColor indexed="64"/>
      </patternFill>
    </fill>
  </fills>
  <borders count="4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rgb="FF000000"/>
      </left>
      <right/>
      <top style="medium">
        <color rgb="FF000000"/>
      </top>
      <bottom/>
      <diagonal/>
    </border>
    <border>
      <left style="medium">
        <color rgb="FF000000"/>
      </left>
      <right/>
      <top/>
      <bottom/>
      <diagonal/>
    </border>
    <border>
      <left style="medium">
        <color indexed="64"/>
      </left>
      <right/>
      <top/>
      <bottom style="medium">
        <color indexed="64"/>
      </bottom>
      <diagonal/>
    </border>
    <border>
      <left/>
      <right/>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07">
    <xf numFmtId="0" fontId="0" fillId="0" borderId="0" xfId="0"/>
    <xf numFmtId="9" fontId="9" fillId="0" borderId="6" xfId="1"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164" fontId="15" fillId="3" borderId="6" xfId="1" applyNumberFormat="1" applyFont="1" applyFill="1" applyBorder="1" applyAlignment="1">
      <alignment horizontal="center" vertical="center"/>
    </xf>
    <xf numFmtId="2" fontId="15" fillId="0" borderId="6" xfId="0" applyNumberFormat="1" applyFont="1" applyBorder="1" applyAlignment="1">
      <alignment horizontal="center" vertical="center"/>
    </xf>
    <xf numFmtId="164" fontId="15" fillId="3" borderId="7" xfId="1" applyNumberFormat="1" applyFont="1" applyFill="1" applyBorder="1" applyAlignment="1">
      <alignment horizontal="center" vertical="center"/>
    </xf>
    <xf numFmtId="1" fontId="15" fillId="0" borderId="9" xfId="0" applyNumberFormat="1" applyFont="1" applyBorder="1" applyAlignment="1">
      <alignment horizontal="center" vertical="center"/>
    </xf>
    <xf numFmtId="164" fontId="15" fillId="3" borderId="11" xfId="1" applyNumberFormat="1" applyFont="1" applyFill="1" applyBorder="1" applyAlignment="1">
      <alignment horizontal="center" vertical="center"/>
    </xf>
    <xf numFmtId="164" fontId="15" fillId="3" borderId="9" xfId="1" applyNumberFormat="1" applyFont="1" applyFill="1" applyBorder="1" applyAlignment="1">
      <alignment horizontal="center" vertical="center"/>
    </xf>
    <xf numFmtId="0" fontId="15" fillId="0" borderId="9" xfId="0" applyFont="1" applyFill="1" applyBorder="1" applyAlignment="1">
      <alignment vertical="center" wrapText="1"/>
    </xf>
    <xf numFmtId="0" fontId="15" fillId="0" borderId="9" xfId="0" applyFont="1" applyFill="1" applyBorder="1" applyAlignment="1">
      <alignment horizontal="center" vertical="center" wrapText="1"/>
    </xf>
    <xf numFmtId="9" fontId="14" fillId="0" borderId="9" xfId="1" applyFont="1" applyFill="1" applyBorder="1" applyAlignment="1">
      <alignment horizontal="right" vertical="center" wrapText="1"/>
    </xf>
    <xf numFmtId="1" fontId="15" fillId="0" borderId="8" xfId="0" applyNumberFormat="1" applyFont="1" applyBorder="1" applyAlignment="1">
      <alignment horizontal="center" vertical="center"/>
    </xf>
    <xf numFmtId="1" fontId="15" fillId="0" borderId="11" xfId="0" applyNumberFormat="1" applyFont="1" applyBorder="1" applyAlignment="1">
      <alignment horizontal="center" vertical="center"/>
    </xf>
    <xf numFmtId="166" fontId="15" fillId="0" borderId="9" xfId="0" applyNumberFormat="1" applyFont="1" applyBorder="1" applyAlignment="1">
      <alignment horizontal="center" vertical="center"/>
    </xf>
    <xf numFmtId="1" fontId="15" fillId="0" borderId="10" xfId="0" applyNumberFormat="1" applyFont="1" applyBorder="1" applyAlignment="1">
      <alignment horizontal="center" vertical="center"/>
    </xf>
    <xf numFmtId="0" fontId="14" fillId="0" borderId="6" xfId="0" applyFont="1" applyFill="1" applyBorder="1" applyAlignment="1">
      <alignment horizontal="center" vertical="center" wrapText="1"/>
    </xf>
    <xf numFmtId="0" fontId="22" fillId="4" borderId="6" xfId="0" applyFont="1" applyFill="1" applyBorder="1" applyAlignment="1">
      <alignment horizontal="center"/>
    </xf>
    <xf numFmtId="0" fontId="22" fillId="4" borderId="6" xfId="0" applyFont="1" applyFill="1" applyBorder="1" applyAlignment="1">
      <alignment horizontal="center" vertical="center"/>
    </xf>
    <xf numFmtId="0" fontId="0" fillId="2" borderId="6" xfId="0" applyFill="1" applyBorder="1" applyAlignment="1">
      <alignment horizontal="center" vertical="center"/>
    </xf>
    <xf numFmtId="0" fontId="22" fillId="4" borderId="26" xfId="0" applyFont="1" applyFill="1" applyBorder="1" applyAlignment="1">
      <alignment horizontal="center"/>
    </xf>
    <xf numFmtId="0" fontId="0" fillId="9" borderId="27" xfId="0" applyFont="1" applyFill="1" applyBorder="1" applyAlignment="1"/>
    <xf numFmtId="0" fontId="0" fillId="9" borderId="11" xfId="0" applyFont="1" applyFill="1" applyBorder="1" applyAlignment="1">
      <alignment horizontal="center" vertical="center"/>
    </xf>
    <xf numFmtId="0" fontId="23" fillId="9" borderId="11" xfId="0" applyFont="1" applyFill="1" applyBorder="1" applyAlignment="1">
      <alignment wrapText="1"/>
    </xf>
    <xf numFmtId="0" fontId="0" fillId="10" borderId="6" xfId="0" applyFill="1" applyBorder="1" applyAlignment="1">
      <alignment horizontal="center" vertical="center"/>
    </xf>
    <xf numFmtId="0" fontId="0" fillId="7" borderId="6" xfId="0" applyFill="1" applyBorder="1" applyAlignment="1">
      <alignment horizontal="center" vertical="center"/>
    </xf>
    <xf numFmtId="0" fontId="0" fillId="11" borderId="6" xfId="0" applyFill="1" applyBorder="1" applyAlignment="1">
      <alignment horizontal="center" vertical="center"/>
    </xf>
    <xf numFmtId="0" fontId="0" fillId="6" borderId="6" xfId="0" applyFill="1" applyBorder="1" applyAlignment="1">
      <alignment horizontal="center" vertical="center"/>
    </xf>
    <xf numFmtId="0" fontId="0" fillId="9" borderId="28" xfId="0" applyFont="1" applyFill="1" applyBorder="1" applyAlignment="1">
      <alignment horizontal="center" vertical="center"/>
    </xf>
    <xf numFmtId="0" fontId="25" fillId="10" borderId="6" xfId="0" applyFont="1" applyFill="1" applyBorder="1" applyAlignment="1">
      <alignment horizontal="center" vertical="center"/>
    </xf>
    <xf numFmtId="0" fontId="25" fillId="5" borderId="6" xfId="0" applyFont="1" applyFill="1" applyBorder="1" applyAlignment="1">
      <alignment horizontal="center" vertical="center"/>
    </xf>
    <xf numFmtId="0" fontId="0" fillId="2" borderId="6" xfId="0" applyFont="1" applyFill="1" applyBorder="1" applyAlignment="1">
      <alignment horizontal="center" vertical="center"/>
    </xf>
    <xf numFmtId="0" fontId="22" fillId="5" borderId="6" xfId="0" applyFont="1" applyFill="1" applyBorder="1" applyAlignment="1">
      <alignment horizontal="center"/>
    </xf>
    <xf numFmtId="0" fontId="22" fillId="10" borderId="6" xfId="0" applyFont="1" applyFill="1" applyBorder="1" applyAlignment="1">
      <alignment horizontal="center" vertical="center"/>
    </xf>
    <xf numFmtId="0" fontId="22" fillId="7" borderId="6" xfId="0" applyFont="1" applyFill="1" applyBorder="1" applyAlignment="1">
      <alignment horizontal="center"/>
    </xf>
    <xf numFmtId="0" fontId="22" fillId="11" borderId="6" xfId="0" applyFont="1" applyFill="1" applyBorder="1" applyAlignment="1">
      <alignment horizontal="center"/>
    </xf>
    <xf numFmtId="0" fontId="0" fillId="11" borderId="0" xfId="0" applyFill="1"/>
    <xf numFmtId="164" fontId="15" fillId="2" borderId="6" xfId="1" applyNumberFormat="1" applyFont="1" applyFill="1" applyBorder="1" applyAlignment="1">
      <alignment horizontal="center" vertical="center"/>
    </xf>
    <xf numFmtId="164" fontId="15" fillId="2" borderId="7" xfId="1" applyNumberFormat="1" applyFont="1" applyFill="1" applyBorder="1" applyAlignment="1">
      <alignment horizontal="center" vertical="center"/>
    </xf>
    <xf numFmtId="0" fontId="0" fillId="11" borderId="0" xfId="0" applyFill="1" applyBorder="1" applyAlignment="1">
      <alignment horizontal="center" vertical="center"/>
    </xf>
    <xf numFmtId="9" fontId="0" fillId="9" borderId="11" xfId="0" applyNumberFormat="1" applyFont="1" applyFill="1" applyBorder="1" applyAlignment="1">
      <alignment horizontal="center" vertical="center"/>
    </xf>
    <xf numFmtId="9" fontId="0" fillId="9" borderId="11" xfId="1" applyFont="1" applyFill="1" applyBorder="1" applyAlignment="1">
      <alignment horizontal="center" vertical="center"/>
    </xf>
    <xf numFmtId="0" fontId="0" fillId="4" borderId="26" xfId="0" applyFont="1" applyFill="1" applyBorder="1" applyAlignment="1">
      <alignment horizontal="center"/>
    </xf>
    <xf numFmtId="0" fontId="0" fillId="4" borderId="26" xfId="0" applyFont="1" applyFill="1" applyBorder="1" applyAlignment="1">
      <alignment horizontal="center" vertical="center"/>
    </xf>
    <xf numFmtId="1" fontId="0" fillId="12" borderId="6" xfId="0" applyNumberFormat="1" applyFill="1" applyBorder="1" applyAlignment="1">
      <alignment horizontal="center" vertical="center"/>
    </xf>
    <xf numFmtId="1" fontId="0" fillId="8" borderId="6" xfId="0" applyNumberFormat="1" applyFill="1" applyBorder="1" applyAlignment="1">
      <alignment horizontal="center" vertical="center"/>
    </xf>
    <xf numFmtId="9" fontId="0" fillId="6" borderId="6" xfId="0" applyNumberFormat="1" applyFont="1" applyFill="1" applyBorder="1" applyAlignment="1">
      <alignment horizontal="center"/>
    </xf>
    <xf numFmtId="1" fontId="0" fillId="12" borderId="6" xfId="0" applyNumberFormat="1" applyFont="1" applyFill="1" applyBorder="1" applyAlignment="1">
      <alignment horizontal="center" vertical="center"/>
    </xf>
    <xf numFmtId="0" fontId="0" fillId="6" borderId="6" xfId="0" applyFont="1" applyFill="1" applyBorder="1" applyAlignment="1">
      <alignment horizontal="center"/>
    </xf>
    <xf numFmtId="0" fontId="0" fillId="6" borderId="6" xfId="0" applyFont="1" applyFill="1" applyBorder="1" applyAlignment="1">
      <alignment horizontal="center" vertical="center"/>
    </xf>
    <xf numFmtId="9" fontId="0" fillId="7" borderId="6" xfId="0" applyNumberFormat="1" applyFill="1" applyBorder="1" applyAlignment="1">
      <alignment horizontal="center" vertical="center"/>
    </xf>
    <xf numFmtId="9" fontId="0" fillId="6" borderId="6" xfId="0" applyNumberFormat="1" applyFill="1" applyBorder="1" applyAlignment="1">
      <alignment horizontal="center" vertical="center"/>
    </xf>
    <xf numFmtId="1" fontId="15" fillId="0" borderId="6" xfId="0" applyNumberFormat="1" applyFont="1" applyBorder="1" applyAlignment="1">
      <alignment horizontal="center" vertical="center"/>
    </xf>
    <xf numFmtId="9" fontId="14" fillId="0" borderId="6" xfId="1" applyFont="1" applyFill="1" applyBorder="1" applyAlignment="1">
      <alignment horizontal="right" vertical="center" wrapText="1"/>
    </xf>
    <xf numFmtId="0" fontId="14" fillId="0" borderId="6" xfId="0" applyFont="1" applyFill="1" applyBorder="1" applyAlignment="1">
      <alignment horizontal="right" vertical="center" wrapText="1"/>
    </xf>
    <xf numFmtId="166" fontId="14" fillId="0" borderId="6" xfId="0" applyNumberFormat="1" applyFont="1" applyFill="1" applyBorder="1" applyAlignment="1">
      <alignment horizontal="center" vertical="center" wrapText="1"/>
    </xf>
    <xf numFmtId="0" fontId="22" fillId="4" borderId="6" xfId="0" applyFont="1" applyFill="1" applyBorder="1" applyAlignment="1">
      <alignment horizontal="center" vertical="center"/>
    </xf>
    <xf numFmtId="9" fontId="22" fillId="5" borderId="6" xfId="0" applyNumberFormat="1" applyFont="1" applyFill="1" applyBorder="1" applyAlignment="1">
      <alignment horizontal="center"/>
    </xf>
    <xf numFmtId="9" fontId="0" fillId="11" borderId="6" xfId="0" applyNumberFormat="1" applyFill="1" applyBorder="1" applyAlignment="1">
      <alignment horizontal="center" vertical="center"/>
    </xf>
    <xf numFmtId="9" fontId="15" fillId="0" borderId="6" xfId="1" applyFont="1" applyFill="1" applyBorder="1" applyAlignment="1">
      <alignment horizontal="left" vertical="top" wrapText="1"/>
    </xf>
    <xf numFmtId="0" fontId="2" fillId="0" borderId="0" xfId="0" applyFont="1" applyFill="1" applyAlignment="1">
      <alignment vertical="center"/>
    </xf>
    <xf numFmtId="9" fontId="3" fillId="0" borderId="0" xfId="1" applyFont="1" applyFill="1" applyAlignment="1">
      <alignment horizontal="center" vertical="center"/>
    </xf>
    <xf numFmtId="0" fontId="3" fillId="0" borderId="0" xfId="0" applyFont="1" applyFill="1" applyAlignment="1">
      <alignment vertical="top"/>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xf numFmtId="0" fontId="2" fillId="0" borderId="0" xfId="0" applyFont="1" applyFill="1" applyAlignment="1">
      <alignment horizontal="center" vertical="center" wrapText="1"/>
    </xf>
    <xf numFmtId="0" fontId="3" fillId="0" borderId="0" xfId="0" applyFont="1" applyFill="1" applyAlignment="1">
      <alignment horizontal="right" vertical="center" wrapText="1"/>
    </xf>
    <xf numFmtId="0" fontId="3" fillId="0" borderId="0" xfId="0" applyFont="1" applyFill="1" applyBorder="1"/>
    <xf numFmtId="0" fontId="3" fillId="0" borderId="0" xfId="0" applyFont="1" applyFill="1"/>
    <xf numFmtId="0" fontId="3" fillId="0" borderId="0" xfId="0" applyFont="1" applyFill="1" applyAlignment="1">
      <alignment vertical="center" wrapText="1"/>
    </xf>
    <xf numFmtId="9" fontId="3" fillId="0" borderId="0" xfId="1" applyFont="1" applyFill="1" applyAlignment="1">
      <alignment horizontal="center" vertical="center" wrapText="1"/>
    </xf>
    <xf numFmtId="0" fontId="3" fillId="0" borderId="0" xfId="0" applyFont="1" applyFill="1" applyAlignment="1">
      <alignment vertical="top" wrapText="1"/>
    </xf>
    <xf numFmtId="0" fontId="5" fillId="0" borderId="0" xfId="0" applyFont="1" applyFill="1" applyAlignment="1">
      <alignment vertical="center"/>
    </xf>
    <xf numFmtId="0" fontId="6" fillId="0" borderId="1" xfId="0" applyFont="1" applyFill="1" applyBorder="1" applyAlignment="1">
      <alignment horizontal="centerContinuous" vertical="center" wrapText="1"/>
    </xf>
    <xf numFmtId="0" fontId="6" fillId="0" borderId="4" xfId="0" applyFont="1" applyFill="1" applyBorder="1" applyAlignment="1">
      <alignment horizontal="centerContinuous" vertical="center" wrapText="1"/>
    </xf>
    <xf numFmtId="0" fontId="8" fillId="0" borderId="0" xfId="0" applyFont="1" applyFill="1" applyBorder="1" applyAlignment="1">
      <alignment vertical="center"/>
    </xf>
    <xf numFmtId="0" fontId="8" fillId="0" borderId="0" xfId="0" applyFont="1" applyFill="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6" fillId="0" borderId="6"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9" fillId="0" borderId="21"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9" fontId="14" fillId="0" borderId="6" xfId="1" applyFont="1" applyFill="1" applyBorder="1" applyAlignment="1">
      <alignment horizontal="left" vertical="top" wrapText="1"/>
    </xf>
    <xf numFmtId="164" fontId="15" fillId="0" borderId="6" xfId="1" applyNumberFormat="1" applyFont="1" applyFill="1" applyBorder="1" applyAlignment="1">
      <alignment horizontal="center" vertical="center"/>
    </xf>
    <xf numFmtId="0" fontId="5"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6" xfId="0" applyFont="1" applyFill="1" applyBorder="1" applyAlignment="1">
      <alignment wrapText="1"/>
    </xf>
    <xf numFmtId="0" fontId="15" fillId="0" borderId="6" xfId="0" applyFont="1" applyFill="1" applyBorder="1"/>
    <xf numFmtId="17" fontId="15" fillId="0" borderId="6" xfId="0" applyNumberFormat="1" applyFont="1" applyFill="1" applyBorder="1" applyAlignment="1">
      <alignment horizontal="center" vertical="center"/>
    </xf>
    <xf numFmtId="2" fontId="15" fillId="0" borderId="6" xfId="0" applyNumberFormat="1" applyFont="1" applyFill="1" applyBorder="1" applyAlignment="1">
      <alignment horizontal="center" vertical="center"/>
    </xf>
    <xf numFmtId="0" fontId="15" fillId="0" borderId="6" xfId="0" applyFont="1" applyFill="1" applyBorder="1" applyAlignment="1">
      <alignment vertical="center" wrapText="1"/>
    </xf>
    <xf numFmtId="0" fontId="13" fillId="0" borderId="6" xfId="0" applyFont="1" applyFill="1" applyBorder="1" applyAlignment="1">
      <alignment horizontal="center" vertical="center" wrapText="1"/>
    </xf>
    <xf numFmtId="0" fontId="15" fillId="0" borderId="6" xfId="0" applyFont="1" applyFill="1" applyBorder="1" applyAlignment="1">
      <alignment horizontal="right" vertical="center" wrapText="1"/>
    </xf>
    <xf numFmtId="9" fontId="13" fillId="0" borderId="6" xfId="0" applyNumberFormat="1" applyFont="1" applyFill="1" applyBorder="1" applyAlignment="1">
      <alignment horizontal="center" vertical="center" wrapText="1"/>
    </xf>
    <xf numFmtId="0" fontId="21" fillId="0" borderId="6" xfId="1"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6" xfId="0" applyFont="1" applyFill="1" applyBorder="1" applyAlignment="1">
      <alignment horizontal="left" vertical="top" wrapText="1"/>
    </xf>
    <xf numFmtId="1" fontId="21" fillId="0" borderId="6" xfId="1" applyNumberFormat="1" applyFont="1" applyFill="1" applyBorder="1" applyAlignment="1">
      <alignment horizontal="center" vertical="center" wrapText="1"/>
    </xf>
    <xf numFmtId="166" fontId="21" fillId="0" borderId="6" xfId="1" applyNumberFormat="1" applyFont="1" applyFill="1" applyBorder="1" applyAlignment="1">
      <alignment horizontal="center" vertical="center" wrapText="1"/>
    </xf>
    <xf numFmtId="166" fontId="14" fillId="0" borderId="6" xfId="0" applyNumberFormat="1" applyFont="1" applyFill="1" applyBorder="1" applyAlignment="1">
      <alignment horizontal="center" vertical="center"/>
    </xf>
    <xf numFmtId="0" fontId="14" fillId="0" borderId="6" xfId="0" applyFont="1" applyFill="1" applyBorder="1" applyAlignment="1">
      <alignment horizontal="left" vertical="center" wrapText="1"/>
    </xf>
    <xf numFmtId="0" fontId="14" fillId="0" borderId="0" xfId="0" applyFont="1" applyFill="1" applyBorder="1"/>
    <xf numFmtId="0" fontId="14" fillId="0" borderId="0" xfId="0" applyFont="1" applyFill="1"/>
    <xf numFmtId="9" fontId="28" fillId="0" borderId="6" xfId="1" applyFont="1" applyFill="1" applyBorder="1" applyAlignment="1">
      <alignment horizontal="center" vertical="center" wrapText="1"/>
    </xf>
    <xf numFmtId="0" fontId="15" fillId="0" borderId="6" xfId="0" applyFont="1" applyFill="1" applyBorder="1" applyAlignment="1">
      <alignment horizontal="center" vertical="center"/>
    </xf>
    <xf numFmtId="0" fontId="14" fillId="0" borderId="6" xfId="0" applyFont="1" applyFill="1" applyBorder="1" applyAlignment="1">
      <alignment vertical="top" wrapText="1"/>
    </xf>
    <xf numFmtId="165" fontId="15" fillId="0" borderId="6" xfId="0" applyNumberFormat="1" applyFont="1" applyFill="1" applyBorder="1" applyAlignment="1">
      <alignment horizontal="center" vertical="center"/>
    </xf>
    <xf numFmtId="0" fontId="14" fillId="0" borderId="1" xfId="0" applyFont="1" applyFill="1" applyBorder="1"/>
    <xf numFmtId="9" fontId="27" fillId="0" borderId="6" xfId="1" applyFont="1" applyFill="1" applyBorder="1" applyAlignment="1">
      <alignment horizontal="left" vertical="top" wrapText="1"/>
    </xf>
    <xf numFmtId="0" fontId="14" fillId="0" borderId="12" xfId="0" applyFont="1" applyFill="1" applyBorder="1"/>
    <xf numFmtId="9" fontId="14" fillId="0" borderId="9" xfId="1" applyFont="1" applyFill="1" applyBorder="1" applyAlignment="1">
      <alignment horizontal="left" vertical="top" wrapText="1"/>
    </xf>
    <xf numFmtId="164" fontId="15" fillId="0" borderId="9" xfId="1" applyNumberFormat="1" applyFont="1" applyFill="1" applyBorder="1" applyAlignment="1">
      <alignment horizontal="center" vertical="center"/>
    </xf>
    <xf numFmtId="0" fontId="5" fillId="0" borderId="9" xfId="0" applyFont="1" applyFill="1" applyBorder="1" applyAlignment="1">
      <alignment horizontal="center" vertical="center" wrapText="1"/>
    </xf>
    <xf numFmtId="9" fontId="15" fillId="0" borderId="9" xfId="1" applyFont="1" applyFill="1" applyBorder="1" applyAlignment="1">
      <alignment horizontal="center" vertical="center"/>
    </xf>
    <xf numFmtId="0" fontId="15" fillId="0" borderId="9" xfId="0" applyFont="1" applyFill="1" applyBorder="1"/>
    <xf numFmtId="165" fontId="15" fillId="0" borderId="9" xfId="0" applyNumberFormat="1" applyFont="1" applyFill="1" applyBorder="1" applyAlignment="1">
      <alignment horizontal="center" vertical="center"/>
    </xf>
    <xf numFmtId="1" fontId="15" fillId="0" borderId="9" xfId="0" applyNumberFormat="1" applyFont="1" applyFill="1" applyBorder="1" applyAlignment="1">
      <alignment horizontal="center" vertical="center"/>
    </xf>
    <xf numFmtId="0" fontId="13" fillId="0" borderId="9" xfId="0" applyFont="1" applyFill="1" applyBorder="1" applyAlignment="1">
      <alignment horizontal="center" vertical="center" wrapText="1"/>
    </xf>
    <xf numFmtId="9" fontId="13" fillId="0" borderId="9" xfId="0" applyNumberFormat="1" applyFont="1" applyFill="1" applyBorder="1" applyAlignment="1">
      <alignment horizontal="right" vertical="center" wrapText="1"/>
    </xf>
    <xf numFmtId="0" fontId="14" fillId="0" borderId="9" xfId="0" applyFont="1" applyFill="1" applyBorder="1" applyAlignment="1">
      <alignment horizontal="center" vertical="center" wrapText="1"/>
    </xf>
    <xf numFmtId="0" fontId="21" fillId="0" borderId="9" xfId="1" applyNumberFormat="1"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9" xfId="0" applyFont="1" applyFill="1" applyBorder="1" applyAlignment="1">
      <alignment horizontal="left" vertical="top" wrapText="1"/>
    </xf>
    <xf numFmtId="166" fontId="21" fillId="0" borderId="9" xfId="1" applyNumberFormat="1" applyFont="1" applyFill="1" applyBorder="1" applyAlignment="1">
      <alignment horizontal="center" vertical="center" wrapText="1"/>
    </xf>
    <xf numFmtId="9" fontId="13" fillId="0" borderId="6" xfId="0" applyNumberFormat="1" applyFont="1" applyFill="1" applyBorder="1" applyAlignment="1">
      <alignment horizontal="right" vertical="center" wrapText="1"/>
    </xf>
    <xf numFmtId="9" fontId="15" fillId="0" borderId="6" xfId="0" applyNumberFormat="1" applyFont="1" applyFill="1" applyBorder="1" applyAlignment="1">
      <alignment horizontal="right" vertical="center" wrapText="1"/>
    </xf>
    <xf numFmtId="9" fontId="15" fillId="0" borderId="6" xfId="1" applyFont="1" applyFill="1" applyBorder="1" applyAlignment="1">
      <alignment horizontal="right" vertical="center" wrapText="1"/>
    </xf>
    <xf numFmtId="2" fontId="15" fillId="0" borderId="9" xfId="0" applyNumberFormat="1" applyFont="1" applyFill="1" applyBorder="1" applyAlignment="1">
      <alignment horizontal="center" vertical="center"/>
    </xf>
    <xf numFmtId="9" fontId="14" fillId="0" borderId="7" xfId="1" applyFont="1" applyFill="1" applyBorder="1" applyAlignment="1">
      <alignment horizontal="left" vertical="top" wrapText="1"/>
    </xf>
    <xf numFmtId="164" fontId="15" fillId="0" borderId="7" xfId="1"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7" xfId="0" applyFont="1" applyFill="1" applyBorder="1"/>
    <xf numFmtId="165" fontId="15" fillId="0" borderId="7" xfId="0" applyNumberFormat="1" applyFont="1" applyFill="1" applyBorder="1" applyAlignment="1">
      <alignment horizontal="center" vertical="center"/>
    </xf>
    <xf numFmtId="1" fontId="15" fillId="0" borderId="8" xfId="0" applyNumberFormat="1" applyFont="1" applyFill="1" applyBorder="1" applyAlignment="1">
      <alignment horizontal="center" vertical="center"/>
    </xf>
    <xf numFmtId="0" fontId="15" fillId="0" borderId="7" xfId="0" applyFont="1" applyFill="1" applyBorder="1" applyAlignment="1">
      <alignment vertical="center" wrapText="1"/>
    </xf>
    <xf numFmtId="0" fontId="13" fillId="0" borderId="7" xfId="0" applyFont="1" applyFill="1" applyBorder="1" applyAlignment="1">
      <alignment horizontal="center" vertical="center" wrapText="1"/>
    </xf>
    <xf numFmtId="0" fontId="14" fillId="0" borderId="7" xfId="0" applyFont="1" applyFill="1" applyBorder="1" applyAlignment="1">
      <alignment horizontal="right" vertical="center" wrapText="1"/>
    </xf>
    <xf numFmtId="9" fontId="14" fillId="0" borderId="7" xfId="0" applyNumberFormat="1" applyFont="1" applyFill="1" applyBorder="1" applyAlignment="1">
      <alignment horizontal="right" vertical="center" wrapText="1"/>
    </xf>
    <xf numFmtId="9" fontId="13" fillId="0" borderId="7" xfId="0" applyNumberFormat="1" applyFont="1" applyFill="1" applyBorder="1" applyAlignment="1">
      <alignment horizontal="right" vertical="center" wrapText="1"/>
    </xf>
    <xf numFmtId="9" fontId="14" fillId="0" borderId="11" xfId="1" applyFont="1" applyFill="1" applyBorder="1" applyAlignment="1">
      <alignment horizontal="left" vertical="top" wrapText="1"/>
    </xf>
    <xf numFmtId="164" fontId="15" fillId="0" borderId="11" xfId="1" applyNumberFormat="1" applyFont="1" applyFill="1" applyBorder="1" applyAlignment="1">
      <alignment horizontal="center" vertical="center"/>
    </xf>
    <xf numFmtId="0" fontId="5" fillId="0" borderId="11" xfId="0" applyFont="1" applyFill="1" applyBorder="1" applyAlignment="1">
      <alignment horizontal="center" vertical="center" wrapText="1"/>
    </xf>
    <xf numFmtId="9" fontId="15" fillId="0" borderId="11" xfId="1" applyFont="1" applyFill="1" applyBorder="1" applyAlignment="1">
      <alignment horizontal="center" vertical="center"/>
    </xf>
    <xf numFmtId="0" fontId="15" fillId="0" borderId="11" xfId="0" applyFont="1" applyFill="1" applyBorder="1" applyAlignment="1">
      <alignment horizontal="center" vertical="center" wrapText="1"/>
    </xf>
    <xf numFmtId="0" fontId="15" fillId="0" borderId="11" xfId="0" applyFont="1" applyFill="1" applyBorder="1"/>
    <xf numFmtId="165" fontId="15" fillId="0" borderId="11" xfId="0" applyNumberFormat="1" applyFont="1" applyFill="1" applyBorder="1" applyAlignment="1">
      <alignment horizontal="center" vertical="center"/>
    </xf>
    <xf numFmtId="1" fontId="15" fillId="0" borderId="11" xfId="0" applyNumberFormat="1" applyFont="1" applyFill="1" applyBorder="1" applyAlignment="1">
      <alignment horizontal="center" vertical="center"/>
    </xf>
    <xf numFmtId="0" fontId="15" fillId="0" borderId="11" xfId="0" applyFont="1" applyFill="1" applyBorder="1" applyAlignment="1">
      <alignment vertical="center" wrapText="1"/>
    </xf>
    <xf numFmtId="0" fontId="13" fillId="0" borderId="11" xfId="0" applyFont="1" applyFill="1" applyBorder="1" applyAlignment="1">
      <alignment horizontal="center" vertical="center" wrapText="1"/>
    </xf>
    <xf numFmtId="0" fontId="14" fillId="0" borderId="11" xfId="0" applyFont="1" applyFill="1" applyBorder="1" applyAlignment="1">
      <alignment horizontal="right" vertical="center" wrapText="1"/>
    </xf>
    <xf numFmtId="9" fontId="14" fillId="0" borderId="11" xfId="1" applyFont="1" applyFill="1" applyBorder="1" applyAlignment="1">
      <alignment horizontal="right" vertical="center" wrapText="1"/>
    </xf>
    <xf numFmtId="9" fontId="13" fillId="0" borderId="11" xfId="0" applyNumberFormat="1" applyFont="1" applyFill="1" applyBorder="1" applyAlignment="1">
      <alignment horizontal="right" vertical="center" wrapText="1"/>
    </xf>
    <xf numFmtId="0" fontId="14" fillId="0" borderId="6" xfId="0" applyFont="1" applyFill="1" applyBorder="1" applyAlignment="1">
      <alignment vertical="center" wrapText="1"/>
    </xf>
    <xf numFmtId="0" fontId="15" fillId="0" borderId="8" xfId="0" applyFont="1" applyFill="1" applyBorder="1" applyAlignment="1">
      <alignment horizontal="center" vertical="center" wrapText="1"/>
    </xf>
    <xf numFmtId="0" fontId="15" fillId="0" borderId="8" xfId="0" applyFont="1" applyFill="1" applyBorder="1"/>
    <xf numFmtId="17" fontId="15" fillId="0" borderId="9" xfId="0" applyNumberFormat="1" applyFont="1" applyFill="1" applyBorder="1" applyAlignment="1">
      <alignment horizontal="center" vertical="center"/>
    </xf>
    <xf numFmtId="2" fontId="15" fillId="0" borderId="14" xfId="0" applyNumberFormat="1" applyFont="1" applyFill="1" applyBorder="1" applyAlignment="1">
      <alignment horizontal="center" vertical="center"/>
    </xf>
    <xf numFmtId="0" fontId="14" fillId="0" borderId="9" xfId="0" applyFont="1" applyFill="1" applyBorder="1" applyAlignment="1">
      <alignment horizontal="right" vertical="center" wrapText="1"/>
    </xf>
    <xf numFmtId="9" fontId="14" fillId="0" borderId="9" xfId="0" applyNumberFormat="1" applyFont="1" applyFill="1" applyBorder="1" applyAlignment="1">
      <alignment horizontal="right" vertical="center" wrapText="1"/>
    </xf>
    <xf numFmtId="9" fontId="14" fillId="0" borderId="6" xfId="0" applyNumberFormat="1" applyFont="1" applyFill="1" applyBorder="1" applyAlignment="1">
      <alignment horizontal="right" vertical="center" wrapText="1"/>
    </xf>
    <xf numFmtId="9" fontId="14" fillId="0" borderId="10" xfId="1" applyFont="1" applyFill="1" applyBorder="1" applyAlignment="1">
      <alignment horizontal="left" vertical="top" wrapText="1"/>
    </xf>
    <xf numFmtId="0" fontId="15" fillId="0" borderId="10" xfId="0" applyFont="1" applyFill="1" applyBorder="1" applyAlignment="1">
      <alignment horizontal="center" vertical="center"/>
    </xf>
    <xf numFmtId="2" fontId="15" fillId="0" borderId="10" xfId="0" applyNumberFormat="1" applyFont="1" applyFill="1" applyBorder="1" applyAlignment="1">
      <alignment horizontal="center" vertical="center"/>
    </xf>
    <xf numFmtId="0" fontId="15" fillId="0" borderId="10" xfId="0" applyFont="1" applyFill="1" applyBorder="1" applyAlignment="1">
      <alignment vertical="center" wrapText="1"/>
    </xf>
    <xf numFmtId="0" fontId="13" fillId="0" borderId="10" xfId="0" applyFont="1" applyFill="1" applyBorder="1" applyAlignment="1">
      <alignment horizontal="center" vertical="center" wrapText="1"/>
    </xf>
    <xf numFmtId="0" fontId="14" fillId="0" borderId="10" xfId="0" applyFont="1" applyFill="1" applyBorder="1" applyAlignment="1">
      <alignment horizontal="right" vertical="center" wrapText="1"/>
    </xf>
    <xf numFmtId="9" fontId="14" fillId="0" borderId="10" xfId="1" applyFont="1" applyFill="1" applyBorder="1" applyAlignment="1">
      <alignment horizontal="right" vertical="center" wrapText="1"/>
    </xf>
    <xf numFmtId="9" fontId="13" fillId="0" borderId="10" xfId="0" applyNumberFormat="1" applyFont="1" applyFill="1" applyBorder="1" applyAlignment="1">
      <alignment horizontal="right" vertical="center" wrapText="1"/>
    </xf>
    <xf numFmtId="9" fontId="17" fillId="0" borderId="6" xfId="0" applyNumberFormat="1" applyFont="1" applyFill="1" applyBorder="1" applyAlignment="1">
      <alignment horizontal="right" vertical="center" wrapText="1"/>
    </xf>
    <xf numFmtId="0" fontId="15" fillId="0" borderId="7" xfId="0" applyFont="1" applyFill="1" applyBorder="1" applyAlignment="1">
      <alignment horizontal="center" vertical="center"/>
    </xf>
    <xf numFmtId="9" fontId="14" fillId="0" borderId="7" xfId="1" applyFont="1" applyFill="1" applyBorder="1" applyAlignment="1">
      <alignment horizontal="right" vertical="center" wrapText="1"/>
    </xf>
    <xf numFmtId="9" fontId="14" fillId="0" borderId="8" xfId="0" applyNumberFormat="1" applyFont="1" applyFill="1" applyBorder="1" applyAlignment="1">
      <alignment horizontal="right" vertical="center" wrapText="1"/>
    </xf>
    <xf numFmtId="9" fontId="13" fillId="0" borderId="8" xfId="0" applyNumberFormat="1" applyFont="1" applyFill="1" applyBorder="1" applyAlignment="1">
      <alignment horizontal="right" vertical="center" wrapText="1"/>
    </xf>
    <xf numFmtId="9" fontId="14" fillId="0" borderId="11" xfId="0" applyNumberFormat="1" applyFont="1" applyFill="1" applyBorder="1" applyAlignment="1">
      <alignment horizontal="right"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right" vertical="center" wrapText="1"/>
    </xf>
    <xf numFmtId="9" fontId="13" fillId="0" borderId="6" xfId="1" applyFont="1" applyFill="1" applyBorder="1" applyAlignment="1">
      <alignment horizontal="center" vertical="center"/>
    </xf>
    <xf numFmtId="9" fontId="13" fillId="0" borderId="6" xfId="0" applyNumberFormat="1" applyFont="1" applyFill="1" applyBorder="1" applyAlignment="1">
      <alignment vertical="top"/>
    </xf>
    <xf numFmtId="164" fontId="6" fillId="0" borderId="6" xfId="0" applyNumberFormat="1" applyFont="1" applyFill="1" applyBorder="1" applyAlignment="1">
      <alignment horizontal="center" vertical="center"/>
    </xf>
    <xf numFmtId="0" fontId="15" fillId="0" borderId="0" xfId="0" applyFont="1" applyFill="1" applyAlignment="1">
      <alignment horizontal="center" vertical="center" wrapText="1"/>
    </xf>
    <xf numFmtId="0" fontId="15" fillId="0" borderId="0" xfId="0" applyFont="1" applyFill="1"/>
    <xf numFmtId="0" fontId="15" fillId="0" borderId="0" xfId="0" applyFont="1" applyFill="1" applyAlignment="1">
      <alignment horizontal="center" vertical="center"/>
    </xf>
    <xf numFmtId="0" fontId="15" fillId="0" borderId="0" xfId="0" applyFont="1" applyFill="1" applyAlignment="1">
      <alignment vertical="center" wrapText="1"/>
    </xf>
    <xf numFmtId="0" fontId="13" fillId="0" borderId="0" xfId="0" applyFont="1" applyFill="1" applyAlignment="1">
      <alignment horizontal="center" vertical="center" wrapText="1"/>
    </xf>
    <xf numFmtId="0" fontId="14" fillId="0" borderId="0" xfId="0" applyFont="1" applyFill="1" applyAlignment="1">
      <alignment horizontal="right" vertical="center" wrapText="1"/>
    </xf>
    <xf numFmtId="0" fontId="14" fillId="0" borderId="0" xfId="0" applyFont="1" applyFill="1" applyAlignment="1">
      <alignment vertical="center" wrapText="1"/>
    </xf>
    <xf numFmtId="9" fontId="14" fillId="0" borderId="0" xfId="1" applyFont="1" applyFill="1" applyAlignment="1">
      <alignment horizontal="center" vertical="center"/>
    </xf>
    <xf numFmtId="0" fontId="14" fillId="0" borderId="0" xfId="0" applyFont="1" applyFill="1" applyAlignment="1">
      <alignment vertical="top"/>
    </xf>
    <xf numFmtId="0" fontId="19" fillId="0" borderId="20" xfId="0" applyFont="1" applyFill="1" applyBorder="1" applyAlignment="1">
      <alignment horizontal="center" vertical="center" wrapText="1"/>
    </xf>
    <xf numFmtId="0" fontId="7" fillId="0" borderId="2" xfId="0" applyFont="1" applyFill="1" applyBorder="1" applyAlignment="1">
      <alignment horizontal="centerContinuous" vertical="center" wrapText="1"/>
    </xf>
    <xf numFmtId="166" fontId="14" fillId="0" borderId="9"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1" xfId="0" applyFont="1" applyFill="1" applyBorder="1" applyAlignment="1">
      <alignment horizontal="center" vertical="center" wrapText="1"/>
    </xf>
    <xf numFmtId="10" fontId="21" fillId="0" borderId="6" xfId="1" applyNumberFormat="1" applyFont="1" applyFill="1" applyBorder="1" applyAlignment="1">
      <alignment horizontal="center" vertical="center" wrapText="1"/>
    </xf>
    <xf numFmtId="164" fontId="21" fillId="0" borderId="6" xfId="1" applyNumberFormat="1" applyFont="1" applyFill="1" applyBorder="1" applyAlignment="1">
      <alignment horizontal="center" vertical="center" wrapText="1"/>
    </xf>
    <xf numFmtId="164" fontId="21" fillId="0" borderId="9" xfId="1" applyNumberFormat="1" applyFont="1" applyFill="1" applyBorder="1" applyAlignment="1">
      <alignment horizontal="center" vertical="center" wrapText="1"/>
    </xf>
    <xf numFmtId="166" fontId="14" fillId="7" borderId="6" xfId="0" applyNumberFormat="1" applyFont="1" applyFill="1" applyBorder="1" applyAlignment="1">
      <alignment horizontal="center" vertical="center"/>
    </xf>
    <xf numFmtId="166" fontId="14" fillId="5" borderId="6" xfId="0" applyNumberFormat="1" applyFont="1" applyFill="1" applyBorder="1" applyAlignment="1">
      <alignment horizontal="center" vertical="center"/>
    </xf>
    <xf numFmtId="166" fontId="14" fillId="13" borderId="6" xfId="0" applyNumberFormat="1" applyFont="1" applyFill="1" applyBorder="1" applyAlignment="1">
      <alignment horizontal="center" vertical="center"/>
    </xf>
    <xf numFmtId="10" fontId="13" fillId="0" borderId="6" xfId="2" applyNumberFormat="1" applyFont="1" applyFill="1" applyBorder="1" applyAlignment="1">
      <alignment horizontal="center" vertical="center"/>
    </xf>
    <xf numFmtId="164" fontId="13" fillId="0" borderId="6" xfId="1" applyNumberFormat="1" applyFont="1" applyFill="1" applyBorder="1" applyAlignment="1">
      <alignment horizontal="center" vertical="center"/>
    </xf>
    <xf numFmtId="0" fontId="19" fillId="14" borderId="21" xfId="0" applyFont="1" applyFill="1" applyBorder="1" applyAlignment="1">
      <alignment horizontal="center" vertical="center" wrapText="1"/>
    </xf>
    <xf numFmtId="0" fontId="19" fillId="14" borderId="20"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166" fontId="21" fillId="0" borderId="6" xfId="1" applyNumberFormat="1" applyFont="1" applyBorder="1" applyAlignment="1">
      <alignment horizontal="center" vertical="center" wrapText="1"/>
    </xf>
    <xf numFmtId="0" fontId="14" fillId="0" borderId="6" xfId="0" applyFont="1" applyBorder="1" applyAlignment="1">
      <alignment horizontal="left" vertical="top" wrapText="1"/>
    </xf>
    <xf numFmtId="0" fontId="21" fillId="6" borderId="6" xfId="1" applyNumberFormat="1" applyFont="1" applyFill="1" applyBorder="1" applyAlignment="1">
      <alignment horizontal="center" vertical="center" wrapText="1"/>
    </xf>
    <xf numFmtId="0" fontId="14" fillId="0" borderId="6" xfId="0" applyFont="1" applyBorder="1" applyAlignment="1">
      <alignment vertical="top" wrapText="1"/>
    </xf>
    <xf numFmtId="0" fontId="14" fillId="16" borderId="6" xfId="0" applyFont="1" applyFill="1" applyBorder="1" applyAlignment="1">
      <alignment horizontal="center" vertical="center" wrapText="1"/>
    </xf>
    <xf numFmtId="0" fontId="21" fillId="17" borderId="6" xfId="1" applyNumberFormat="1" applyFont="1" applyFill="1" applyBorder="1" applyAlignment="1">
      <alignment horizontal="center" vertical="center" wrapText="1"/>
    </xf>
    <xf numFmtId="0" fontId="14" fillId="0" borderId="9" xfId="0" applyFont="1" applyBorder="1" applyAlignment="1">
      <alignment horizontal="center" vertical="center" wrapText="1"/>
    </xf>
    <xf numFmtId="166" fontId="21" fillId="0" borderId="9" xfId="1" applyNumberFormat="1" applyFont="1" applyBorder="1" applyAlignment="1">
      <alignment horizontal="center" vertical="center" wrapText="1"/>
    </xf>
    <xf numFmtId="0" fontId="14" fillId="0" borderId="9" xfId="0" applyFont="1" applyBorder="1" applyAlignment="1">
      <alignment horizontal="center" vertical="center"/>
    </xf>
    <xf numFmtId="0" fontId="21" fillId="0" borderId="9" xfId="1" applyNumberFormat="1" applyFont="1" applyBorder="1" applyAlignment="1">
      <alignment horizontal="center" vertical="center" wrapText="1"/>
    </xf>
    <xf numFmtId="0" fontId="14" fillId="0" borderId="9" xfId="0" applyFont="1" applyBorder="1" applyAlignment="1">
      <alignment horizontal="left" vertical="top" wrapText="1"/>
    </xf>
    <xf numFmtId="0" fontId="21" fillId="0" borderId="6" xfId="1" applyNumberFormat="1" applyFont="1" applyBorder="1" applyAlignment="1">
      <alignment horizontal="center" vertical="center" wrapText="1"/>
    </xf>
    <xf numFmtId="0" fontId="14" fillId="7" borderId="6" xfId="0" applyFont="1" applyFill="1" applyBorder="1" applyAlignment="1">
      <alignment horizontal="center" vertical="center"/>
    </xf>
    <xf numFmtId="0" fontId="21" fillId="7" borderId="6" xfId="1" applyNumberFormat="1" applyFont="1" applyFill="1" applyBorder="1" applyAlignment="1">
      <alignment horizontal="center" vertical="center" wrapText="1"/>
    </xf>
    <xf numFmtId="0" fontId="14" fillId="7" borderId="6" xfId="0" applyFont="1" applyFill="1" applyBorder="1" applyAlignment="1">
      <alignment horizontal="left" vertical="top" wrapText="1"/>
    </xf>
    <xf numFmtId="0" fontId="14" fillId="0" borderId="6" xfId="0" applyFont="1" applyBorder="1" applyAlignment="1">
      <alignment vertical="center" wrapText="1"/>
    </xf>
    <xf numFmtId="0" fontId="21" fillId="16" borderId="6" xfId="1" applyNumberFormat="1" applyFont="1" applyFill="1" applyBorder="1" applyAlignment="1">
      <alignment horizontal="center" vertical="center" wrapText="1"/>
    </xf>
    <xf numFmtId="1" fontId="21" fillId="0" borderId="6" xfId="1" applyNumberFormat="1" applyFont="1" applyBorder="1" applyAlignment="1">
      <alignment horizontal="center" vertical="center" wrapText="1"/>
    </xf>
    <xf numFmtId="0" fontId="14" fillId="16" borderId="6" xfId="0" applyFont="1" applyFill="1" applyBorder="1" applyAlignment="1">
      <alignment vertical="center" wrapText="1"/>
    </xf>
    <xf numFmtId="0" fontId="14" fillId="0" borderId="6" xfId="0" applyFont="1" applyBorder="1" applyAlignment="1">
      <alignment horizontal="center" vertical="top" wrapText="1"/>
    </xf>
    <xf numFmtId="0" fontId="19" fillId="14" borderId="38" xfId="0" applyFont="1" applyFill="1" applyBorder="1" applyAlignment="1">
      <alignment horizontal="center" vertical="center" wrapText="1"/>
    </xf>
    <xf numFmtId="0" fontId="20" fillId="15" borderId="38" xfId="0" applyFont="1" applyFill="1" applyBorder="1"/>
    <xf numFmtId="0" fontId="20" fillId="15" borderId="39" xfId="0" applyFont="1" applyFill="1" applyBorder="1"/>
    <xf numFmtId="0" fontId="19" fillId="14" borderId="4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0" fillId="0" borderId="29" xfId="0" applyFill="1" applyBorder="1" applyAlignment="1"/>
    <xf numFmtId="0" fontId="19" fillId="14" borderId="20" xfId="0" applyFont="1" applyFill="1" applyBorder="1" applyAlignment="1">
      <alignment horizontal="center" vertical="center"/>
    </xf>
    <xf numFmtId="0" fontId="20" fillId="15" borderId="22" xfId="0" applyFont="1" applyFill="1" applyBorder="1"/>
    <xf numFmtId="0" fontId="3" fillId="0" borderId="0" xfId="0" applyFont="1" applyFill="1" applyBorder="1" applyAlignment="1">
      <alignment horizontal="center"/>
    </xf>
    <xf numFmtId="0" fontId="19" fillId="0" borderId="17" xfId="0" applyFont="1" applyFill="1" applyBorder="1" applyAlignment="1">
      <alignment horizontal="center" vertical="center" wrapText="1"/>
    </xf>
    <xf numFmtId="0" fontId="20" fillId="0" borderId="17" xfId="0" applyFont="1" applyFill="1" applyBorder="1"/>
    <xf numFmtId="0" fontId="20" fillId="0" borderId="18" xfId="0" applyFont="1" applyFill="1" applyBorder="1"/>
    <xf numFmtId="0" fontId="19" fillId="0" borderId="19" xfId="0" applyFont="1" applyFill="1" applyBorder="1" applyAlignment="1">
      <alignment horizontal="center" vertical="center" wrapText="1"/>
    </xf>
    <xf numFmtId="0" fontId="19" fillId="0" borderId="20" xfId="0" applyFont="1" applyFill="1" applyBorder="1" applyAlignment="1">
      <alignment horizontal="center" vertical="center"/>
    </xf>
    <xf numFmtId="0" fontId="20" fillId="0" borderId="22" xfId="0" applyFont="1" applyFill="1" applyBorder="1"/>
    <xf numFmtId="0" fontId="13" fillId="0" borderId="0" xfId="0" applyFont="1" applyFill="1" applyBorder="1" applyAlignment="1">
      <alignment horizontal="center" wrapText="1"/>
    </xf>
    <xf numFmtId="0" fontId="19" fillId="0" borderId="6"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3" fillId="0" borderId="7" xfId="0" applyFont="1" applyFill="1" applyBorder="1" applyAlignment="1">
      <alignment vertical="center" wrapText="1"/>
    </xf>
    <xf numFmtId="0" fontId="13" fillId="0" borderId="8" xfId="0" applyFont="1" applyFill="1" applyBorder="1" applyAlignment="1">
      <alignment vertical="center" wrapText="1"/>
    </xf>
    <xf numFmtId="0" fontId="13" fillId="0" borderId="9" xfId="0" applyFont="1" applyFill="1" applyBorder="1" applyAlignment="1">
      <alignment vertical="center" wrapText="1"/>
    </xf>
    <xf numFmtId="9" fontId="13" fillId="0" borderId="7" xfId="1" applyFont="1" applyFill="1" applyBorder="1" applyAlignment="1">
      <alignment horizontal="center" vertical="center" wrapText="1"/>
    </xf>
    <xf numFmtId="9" fontId="13" fillId="0" borderId="8" xfId="1" applyFont="1" applyFill="1" applyBorder="1" applyAlignment="1">
      <alignment horizontal="center" vertical="center" wrapText="1"/>
    </xf>
    <xf numFmtId="9" fontId="13" fillId="0" borderId="9" xfId="1" applyFont="1" applyFill="1" applyBorder="1" applyAlignment="1">
      <alignment horizontal="center" vertical="center" wrapText="1"/>
    </xf>
    <xf numFmtId="0" fontId="19" fillId="0" borderId="34" xfId="0" applyFont="1" applyFill="1" applyBorder="1" applyAlignment="1">
      <alignment horizontal="center" vertical="center"/>
    </xf>
    <xf numFmtId="0" fontId="20" fillId="0" borderId="35" xfId="0" applyFont="1" applyFill="1" applyBorder="1"/>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164" fontId="13" fillId="0" borderId="7" xfId="1" applyNumberFormat="1" applyFont="1" applyFill="1" applyBorder="1" applyAlignment="1">
      <alignment horizontal="center" vertical="center" wrapText="1"/>
    </xf>
    <xf numFmtId="164" fontId="13" fillId="0" borderId="8" xfId="1" applyNumberFormat="1" applyFont="1" applyFill="1" applyBorder="1" applyAlignment="1">
      <alignment horizontal="center" vertical="center" wrapText="1"/>
    </xf>
    <xf numFmtId="0" fontId="6" fillId="0" borderId="15"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13" fillId="0" borderId="6" xfId="0" applyFont="1" applyFill="1" applyBorder="1" applyAlignment="1">
      <alignment vertical="center" wrapText="1"/>
    </xf>
    <xf numFmtId="9" fontId="13" fillId="0" borderId="6" xfId="1" applyFont="1" applyFill="1" applyBorder="1" applyAlignment="1">
      <alignment horizontal="center" vertical="center" wrapText="1"/>
    </xf>
    <xf numFmtId="10" fontId="21" fillId="0" borderId="7" xfId="1" applyNumberFormat="1" applyFont="1" applyFill="1" applyBorder="1" applyAlignment="1">
      <alignment horizontal="center" vertical="center" wrapText="1"/>
    </xf>
    <xf numFmtId="10" fontId="21" fillId="0" borderId="8" xfId="1" applyNumberFormat="1" applyFont="1" applyFill="1" applyBorder="1" applyAlignment="1">
      <alignment horizontal="center" vertical="center" wrapText="1"/>
    </xf>
    <xf numFmtId="166" fontId="21" fillId="0" borderId="7" xfId="1" applyNumberFormat="1" applyFont="1" applyFill="1" applyBorder="1" applyAlignment="1">
      <alignment horizontal="center" vertical="center" wrapText="1"/>
    </xf>
    <xf numFmtId="166" fontId="21" fillId="0" borderId="8" xfId="1" applyNumberFormat="1" applyFont="1" applyFill="1" applyBorder="1" applyAlignment="1">
      <alignment horizontal="center" vertical="center" wrapText="1"/>
    </xf>
    <xf numFmtId="166" fontId="21" fillId="0" borderId="9" xfId="1" applyNumberFormat="1" applyFont="1" applyFill="1" applyBorder="1" applyAlignment="1">
      <alignment horizontal="center" vertical="center" wrapText="1"/>
    </xf>
    <xf numFmtId="10" fontId="21" fillId="0" borderId="9" xfId="1" applyNumberFormat="1" applyFont="1" applyFill="1" applyBorder="1" applyAlignment="1">
      <alignment horizontal="center" vertical="center" wrapText="1"/>
    </xf>
    <xf numFmtId="10" fontId="21" fillId="0" borderId="7" xfId="2" applyNumberFormat="1" applyFont="1" applyFill="1" applyBorder="1" applyAlignment="1">
      <alignment horizontal="center" vertical="center" wrapText="1"/>
    </xf>
    <xf numFmtId="43" fontId="21" fillId="0" borderId="8" xfId="2" applyFont="1" applyFill="1" applyBorder="1" applyAlignment="1">
      <alignment horizontal="center" vertical="center" wrapText="1"/>
    </xf>
    <xf numFmtId="43" fontId="21" fillId="0" borderId="9" xfId="2" applyFont="1" applyFill="1" applyBorder="1" applyAlignment="1">
      <alignment horizontal="center" vertical="center" wrapText="1"/>
    </xf>
    <xf numFmtId="0" fontId="22" fillId="2" borderId="31"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9" fontId="0" fillId="2" borderId="7" xfId="0" applyNumberForma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7" xfId="0" applyFont="1" applyFill="1" applyBorder="1" applyAlignment="1">
      <alignment horizontal="center" vertical="top" wrapText="1"/>
    </xf>
    <xf numFmtId="0" fontId="23" fillId="2" borderId="8" xfId="0" applyFont="1" applyFill="1" applyBorder="1" applyAlignment="1">
      <alignment horizontal="center" vertical="top" wrapText="1"/>
    </xf>
    <xf numFmtId="0" fontId="23" fillId="2" borderId="9" xfId="0" applyFont="1" applyFill="1" applyBorder="1" applyAlignment="1">
      <alignment horizontal="center" vertical="top" wrapText="1"/>
    </xf>
    <xf numFmtId="0" fontId="22" fillId="4" borderId="14" xfId="0" applyFont="1" applyFill="1" applyBorder="1" applyAlignment="1">
      <alignment horizontal="center" vertical="center" wrapText="1"/>
    </xf>
    <xf numFmtId="0" fontId="22" fillId="4" borderId="6" xfId="0" applyFont="1" applyFill="1" applyBorder="1" applyAlignment="1">
      <alignment horizontal="center" vertical="center"/>
    </xf>
    <xf numFmtId="0" fontId="22" fillId="4" borderId="14" xfId="0" applyFont="1" applyFill="1" applyBorder="1" applyAlignment="1">
      <alignment horizontal="center"/>
    </xf>
    <xf numFmtId="0" fontId="22" fillId="4" borderId="24" xfId="0" applyFont="1" applyFill="1" applyBorder="1" applyAlignment="1">
      <alignment horizontal="center"/>
    </xf>
    <xf numFmtId="0" fontId="22" fillId="2" borderId="36" xfId="0" applyFont="1" applyFill="1" applyBorder="1" applyAlignment="1">
      <alignment horizontal="center"/>
    </xf>
    <xf numFmtId="0" fontId="22" fillId="2" borderId="37" xfId="0" applyFont="1" applyFill="1" applyBorder="1" applyAlignment="1">
      <alignment horizontal="center"/>
    </xf>
    <xf numFmtId="0" fontId="22" fillId="4" borderId="14" xfId="0" applyFont="1" applyFill="1" applyBorder="1" applyAlignment="1">
      <alignment horizontal="center" vertical="center"/>
    </xf>
    <xf numFmtId="0" fontId="26" fillId="0" borderId="30" xfId="0" applyFont="1" applyBorder="1" applyAlignment="1">
      <alignment horizontal="left"/>
    </xf>
    <xf numFmtId="0" fontId="22" fillId="4" borderId="23" xfId="0" applyFont="1" applyFill="1" applyBorder="1" applyAlignment="1">
      <alignment horizontal="center" vertical="center"/>
    </xf>
    <xf numFmtId="0" fontId="22" fillId="4" borderId="2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9" xfId="0" applyFont="1" applyFill="1" applyBorder="1" applyAlignment="1">
      <alignment horizontal="center" vertical="center" wrapText="1"/>
    </xf>
  </cellXfs>
  <cellStyles count="3">
    <cellStyle name="Millares" xfId="2" builtinId="3"/>
    <cellStyle name="Normal" xfId="0" builtinId="0"/>
    <cellStyle name="Porcentaje" xfId="1" builtinId="5"/>
  </cellStyles>
  <dxfs count="12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975778159"/>
        <c:axId val="975763183"/>
      </c:barChart>
      <c:catAx>
        <c:axId val="97577815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5763183"/>
        <c:crosses val="autoZero"/>
        <c:auto val="1"/>
        <c:lblAlgn val="ctr"/>
        <c:lblOffset val="100"/>
        <c:noMultiLvlLbl val="0"/>
      </c:catAx>
      <c:valAx>
        <c:axId val="975763183"/>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57781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3200" b="0" i="0" u="none" strike="noStrike" kern="1200" spc="0" baseline="0">
                <a:solidFill>
                  <a:sysClr val="windowText" lastClr="000000">
                    <a:lumMod val="65000"/>
                    <a:lumOff val="35000"/>
                  </a:sysClr>
                </a:solidFill>
                <a:latin typeface="+mn-lt"/>
                <a:ea typeface="+mn-ea"/>
                <a:cs typeface="+mn-cs"/>
              </a:rPr>
              <a:t>Consolidado</a:t>
            </a:r>
            <a:r>
              <a:rPr lang="es-CO"/>
              <a:t> </a:t>
            </a:r>
            <a:r>
              <a:rPr lang="es-CO" sz="3200" b="0" i="0" u="none" strike="noStrike" kern="1200" spc="0" baseline="0">
                <a:solidFill>
                  <a:sysClr val="windowText" lastClr="000000">
                    <a:lumMod val="65000"/>
                    <a:lumOff val="35000"/>
                  </a:sysClr>
                </a:solidFill>
                <a:latin typeface="+mn-lt"/>
                <a:ea typeface="+mn-ea"/>
                <a:cs typeface="+mn-cs"/>
              </a:rPr>
              <a:t>ANUALDE ACCIONES OBJETIVO 4 PERIODO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'ANEXO A - PAS'!$AV$24:$AV$29</c:f>
              <c:numCache>
                <c:formatCode>General</c:formatCode>
                <c:ptCount val="6"/>
                <c:pt idx="0" formatCode="0.0">
                  <c:v>12</c:v>
                </c:pt>
                <c:pt idx="1">
                  <c:v>12</c:v>
                </c:pt>
                <c:pt idx="2" formatCode="0.0">
                  <c:v>12</c:v>
                </c:pt>
                <c:pt idx="3" formatCode="0.0">
                  <c:v>11</c:v>
                </c:pt>
                <c:pt idx="4" formatCode="0.0">
                  <c:v>12</c:v>
                </c:pt>
                <c:pt idx="5" formatCode="0.0">
                  <c:v>12</c:v>
                </c:pt>
              </c:numCache>
            </c:numRef>
          </c:val>
          <c:extLst>
            <c:ext xmlns:c15="http://schemas.microsoft.com/office/drawing/2012/chart" uri="{02D57815-91ED-43cb-92C2-25804820EDAC}">
              <c15:filteredCategoryTitle>
                <c15:cat>
                  <c:strRef>
                    <c:extLst>
                      <c:ext uri="{02D57815-91ED-43cb-92C2-25804820EDAC}">
                        <c15:formulaRef>
                          <c15:sqref>'ANEXO A - PAS'!$AU$24:$AU$29</c15:sqref>
                        </c15:formulaRef>
                      </c:ext>
                    </c:extLst>
                    <c:strCache>
                      <c:ptCount val="6"/>
                      <c:pt idx="0">
                        <c:v>Estructurar la cadena de V/r de la FORM (Grandes Generadores y FRUVER).</c:v>
                      </c:pt>
                      <c:pt idx="1">
                        <c:v>Propiciar con ESPa la RyT Selectivo de la FORM</c:v>
                      </c:pt>
                      <c:pt idx="2">
                        <c:v>Fortalecer la RyT Selectivo con ORA´s (Viable Costo/Efectivas).</c:v>
                      </c:pt>
                      <c:pt idx="3">
                        <c:v>Evaluacion Y Seguimiento a CAM y CAD por ORA´s (Elemtos y Equipos)</c:v>
                      </c:pt>
                      <c:pt idx="4">
                        <c:v>PGIRS y POT´s con Areas Adecuadas para la DFRS.</c:v>
                      </c:pt>
                      <c:pt idx="5">
                        <c:v>Formatos de Registro Analiza2 y Valora2 del MPA (Inorg/Org) </c:v>
                      </c:pt>
                    </c:strCache>
                  </c:strRef>
                </c15:cat>
              </c15:filteredCategoryTitle>
            </c:ext>
            <c:ext xmlns:c16="http://schemas.microsoft.com/office/drawing/2014/chart" uri="{C3380CC4-5D6E-409C-BE32-E72D297353CC}">
              <c16:uniqueId val="{00000000-D9C9-4198-82E4-E1504130F333}"/>
            </c:ext>
          </c:extLst>
        </c:ser>
        <c:ser>
          <c:idx val="1"/>
          <c:order val="1"/>
          <c:spPr>
            <a:solidFill>
              <a:schemeClr val="accent2"/>
            </a:solidFill>
            <a:ln>
              <a:noFill/>
            </a:ln>
            <a:effectLst/>
          </c:spPr>
          <c:invertIfNegative val="0"/>
          <c:val>
            <c:numRef>
              <c:f>'ANEXO A - PAS'!$AW$24:$AW$29</c:f>
              <c:numCache>
                <c:formatCode>0.0</c:formatCode>
                <c:ptCount val="6"/>
                <c:pt idx="0">
                  <c:v>0</c:v>
                </c:pt>
                <c:pt idx="1">
                  <c:v>0</c:v>
                </c:pt>
                <c:pt idx="2">
                  <c:v>0</c:v>
                </c:pt>
                <c:pt idx="3">
                  <c:v>0</c:v>
                </c:pt>
                <c:pt idx="4">
                  <c:v>0</c:v>
                </c:pt>
                <c:pt idx="5">
                  <c:v>0</c:v>
                </c:pt>
              </c:numCache>
            </c:numRef>
          </c:val>
          <c:extLst>
            <c:ext xmlns:c15="http://schemas.microsoft.com/office/drawing/2012/chart" uri="{02D57815-91ED-43cb-92C2-25804820EDAC}">
              <c15:filteredCategoryTitle>
                <c15:cat>
                  <c:strRef>
                    <c:extLst>
                      <c:ext uri="{02D57815-91ED-43cb-92C2-25804820EDAC}">
                        <c15:formulaRef>
                          <c15:sqref>'ANEXO A - PAS'!$AU$24:$AU$29</c15:sqref>
                        </c15:formulaRef>
                      </c:ext>
                    </c:extLst>
                    <c:strCache>
                      <c:ptCount val="6"/>
                      <c:pt idx="0">
                        <c:v>Estructurar la cadena de V/r de la FORM (Grandes Generadores y FRUVER).</c:v>
                      </c:pt>
                      <c:pt idx="1">
                        <c:v>Propiciar con ESPa la RyT Selectivo de la FORM</c:v>
                      </c:pt>
                      <c:pt idx="2">
                        <c:v>Fortalecer la RyT Selectivo con ORA´s (Viable Costo/Efectivas).</c:v>
                      </c:pt>
                      <c:pt idx="3">
                        <c:v>Evaluacion Y Seguimiento a CAM y CAD por ORA´s (Elemtos y Equipos)</c:v>
                      </c:pt>
                      <c:pt idx="4">
                        <c:v>PGIRS y POT´s con Areas Adecuadas para la DFRS.</c:v>
                      </c:pt>
                      <c:pt idx="5">
                        <c:v>Formatos de Registro Analiza2 y Valora2 del MPA (Inorg/Org) </c:v>
                      </c:pt>
                    </c:strCache>
                  </c:strRef>
                </c15:cat>
              </c15:filteredCategoryTitle>
            </c:ext>
            <c:ext xmlns:c16="http://schemas.microsoft.com/office/drawing/2014/chart" uri="{C3380CC4-5D6E-409C-BE32-E72D297353CC}">
              <c16:uniqueId val="{00000001-D9C9-4198-82E4-E1504130F333}"/>
            </c:ext>
          </c:extLst>
        </c:ser>
        <c:ser>
          <c:idx val="2"/>
          <c:order val="2"/>
          <c:spPr>
            <a:solidFill>
              <a:schemeClr val="accent3"/>
            </a:solidFill>
            <a:ln>
              <a:noFill/>
            </a:ln>
            <a:effectLst/>
          </c:spPr>
          <c:invertIfNegative val="0"/>
          <c:val>
            <c:numRef>
              <c:f>'ANEXO A - PAS'!$AX$24:$AX$29</c:f>
              <c:numCache>
                <c:formatCode>0.0</c:formatCode>
                <c:ptCount val="6"/>
                <c:pt idx="0">
                  <c:v>0</c:v>
                </c:pt>
                <c:pt idx="1">
                  <c:v>0</c:v>
                </c:pt>
                <c:pt idx="2">
                  <c:v>0</c:v>
                </c:pt>
                <c:pt idx="3">
                  <c:v>0</c:v>
                </c:pt>
                <c:pt idx="4">
                  <c:v>0</c:v>
                </c:pt>
                <c:pt idx="5">
                  <c:v>0</c:v>
                </c:pt>
              </c:numCache>
            </c:numRef>
          </c:val>
          <c:extLst>
            <c:ext xmlns:c15="http://schemas.microsoft.com/office/drawing/2012/chart" uri="{02D57815-91ED-43cb-92C2-25804820EDAC}">
              <c15:filteredCategoryTitle>
                <c15:cat>
                  <c:strRef>
                    <c:extLst>
                      <c:ext uri="{02D57815-91ED-43cb-92C2-25804820EDAC}">
                        <c15:formulaRef>
                          <c15:sqref>'ANEXO A - PAS'!$AU$24:$AU$29</c15:sqref>
                        </c15:formulaRef>
                      </c:ext>
                    </c:extLst>
                    <c:strCache>
                      <c:ptCount val="6"/>
                      <c:pt idx="0">
                        <c:v>Estructurar la cadena de V/r de la FORM (Grandes Generadores y FRUVER).</c:v>
                      </c:pt>
                      <c:pt idx="1">
                        <c:v>Propiciar con ESPa la RyT Selectivo de la FORM</c:v>
                      </c:pt>
                      <c:pt idx="2">
                        <c:v>Fortalecer la RyT Selectivo con ORA´s (Viable Costo/Efectivas).</c:v>
                      </c:pt>
                      <c:pt idx="3">
                        <c:v>Evaluacion Y Seguimiento a CAM y CAD por ORA´s (Elemtos y Equipos)</c:v>
                      </c:pt>
                      <c:pt idx="4">
                        <c:v>PGIRS y POT´s con Areas Adecuadas para la DFRS.</c:v>
                      </c:pt>
                      <c:pt idx="5">
                        <c:v>Formatos de Registro Analiza2 y Valora2 del MPA (Inorg/Org) </c:v>
                      </c:pt>
                    </c:strCache>
                  </c:strRef>
                </c15:cat>
              </c15:filteredCategoryTitle>
            </c:ext>
            <c:ext xmlns:c16="http://schemas.microsoft.com/office/drawing/2014/chart" uri="{C3380CC4-5D6E-409C-BE32-E72D297353CC}">
              <c16:uniqueId val="{00000002-D9C9-4198-82E4-E1504130F333}"/>
            </c:ext>
          </c:extLst>
        </c:ser>
        <c:ser>
          <c:idx val="3"/>
          <c:order val="3"/>
          <c:spPr>
            <a:solidFill>
              <a:schemeClr val="accent4"/>
            </a:solidFill>
            <a:ln>
              <a:noFill/>
            </a:ln>
            <a:effectLst/>
          </c:spPr>
          <c:invertIfNegative val="0"/>
          <c:val>
            <c:numRef>
              <c:f>'ANEXO A - PAS'!$AY$24:$AY$29</c:f>
            </c:numRef>
          </c:val>
          <c:extLst>
            <c:ext xmlns:c15="http://schemas.microsoft.com/office/drawing/2012/chart" uri="{02D57815-91ED-43cb-92C2-25804820EDAC}">
              <c15:filteredCategoryTitle>
                <c15:cat>
                  <c:strRef>
                    <c:extLst>
                      <c:ext uri="{02D57815-91ED-43cb-92C2-25804820EDAC}">
                        <c15:formulaRef>
                          <c15:sqref>'ANEXO A - PAS'!$AU$24:$AU$29</c15:sqref>
                        </c15:formulaRef>
                      </c:ext>
                    </c:extLst>
                    <c:strCache>
                      <c:ptCount val="6"/>
                      <c:pt idx="0">
                        <c:v>Estructurar la cadena de V/r de la FORM (Grandes Generadores y FRUVER).</c:v>
                      </c:pt>
                      <c:pt idx="1">
                        <c:v>Propiciar con ESPa la RyT Selectivo de la FORM</c:v>
                      </c:pt>
                      <c:pt idx="2">
                        <c:v>Fortalecer la RyT Selectivo con ORA´s (Viable Costo/Efectivas).</c:v>
                      </c:pt>
                      <c:pt idx="3">
                        <c:v>Evaluacion Y Seguimiento a CAM y CAD por ORA´s (Elemtos y Equipos)</c:v>
                      </c:pt>
                      <c:pt idx="4">
                        <c:v>PGIRS y POT´s con Areas Adecuadas para la DFRS.</c:v>
                      </c:pt>
                      <c:pt idx="5">
                        <c:v>Formatos de Registro Analiza2 y Valora2 del MPA (Inorg/Org) </c:v>
                      </c:pt>
                    </c:strCache>
                  </c:strRef>
                </c15:cat>
              </c15:filteredCategoryTitle>
            </c:ext>
            <c:ext xmlns:c16="http://schemas.microsoft.com/office/drawing/2014/chart" uri="{C3380CC4-5D6E-409C-BE32-E72D297353CC}">
              <c16:uniqueId val="{00000003-D9C9-4198-82E4-E1504130F333}"/>
            </c:ext>
          </c:extLst>
        </c:ser>
        <c:ser>
          <c:idx val="4"/>
          <c:order val="4"/>
          <c:spPr>
            <a:solidFill>
              <a:schemeClr val="accent5"/>
            </a:solidFill>
            <a:ln>
              <a:noFill/>
            </a:ln>
            <a:effectLst/>
          </c:spPr>
          <c:invertIfNegative val="0"/>
          <c:val>
            <c:numRef>
              <c:f>'ANEXO A - PAS'!$BB$24:$BB$29</c:f>
              <c:numCache>
                <c:formatCode>0.0%</c:formatCode>
                <c:ptCount val="6"/>
                <c:pt idx="0">
                  <c:v>0</c:v>
                </c:pt>
                <c:pt idx="1">
                  <c:v>0</c:v>
                </c:pt>
                <c:pt idx="2">
                  <c:v>0</c:v>
                </c:pt>
                <c:pt idx="3">
                  <c:v>0</c:v>
                </c:pt>
                <c:pt idx="4">
                  <c:v>0</c:v>
                </c:pt>
                <c:pt idx="5">
                  <c:v>0</c:v>
                </c:pt>
              </c:numCache>
            </c:numRef>
          </c:val>
          <c:extLst>
            <c:ext xmlns:c15="http://schemas.microsoft.com/office/drawing/2012/chart" uri="{02D57815-91ED-43cb-92C2-25804820EDAC}">
              <c15:filteredCategoryTitle>
                <c15:cat>
                  <c:strRef>
                    <c:extLst>
                      <c:ext uri="{02D57815-91ED-43cb-92C2-25804820EDAC}">
                        <c15:formulaRef>
                          <c15:sqref>'ANEXO A - PAS'!$AU$24:$AU$29</c15:sqref>
                        </c15:formulaRef>
                      </c:ext>
                    </c:extLst>
                    <c:strCache>
                      <c:ptCount val="6"/>
                      <c:pt idx="0">
                        <c:v>Estructurar la cadena de V/r de la FORM (Grandes Generadores y FRUVER).</c:v>
                      </c:pt>
                      <c:pt idx="1">
                        <c:v>Propiciar con ESPa la RyT Selectivo de la FORM</c:v>
                      </c:pt>
                      <c:pt idx="2">
                        <c:v>Fortalecer la RyT Selectivo con ORA´s (Viable Costo/Efectivas).</c:v>
                      </c:pt>
                      <c:pt idx="3">
                        <c:v>Evaluacion Y Seguimiento a CAM y CAD por ORA´s (Elemtos y Equipos)</c:v>
                      </c:pt>
                      <c:pt idx="4">
                        <c:v>PGIRS y POT´s con Areas Adecuadas para la DFRS.</c:v>
                      </c:pt>
                      <c:pt idx="5">
                        <c:v>Formatos de Registro Analiza2 y Valora2 del MPA (Inorg/Org) </c:v>
                      </c:pt>
                    </c:strCache>
                  </c:strRef>
                </c15:cat>
              </c15:filteredCategoryTitle>
            </c:ext>
            <c:ext xmlns:c16="http://schemas.microsoft.com/office/drawing/2014/chart" uri="{C3380CC4-5D6E-409C-BE32-E72D297353CC}">
              <c16:uniqueId val="{00000004-D9C9-4198-82E4-E1504130F333}"/>
            </c:ext>
          </c:extLst>
        </c:ser>
        <c:dLbls>
          <c:showLegendKey val="0"/>
          <c:showVal val="0"/>
          <c:showCatName val="0"/>
          <c:showSerName val="0"/>
          <c:showPercent val="0"/>
          <c:showBubbleSize val="0"/>
        </c:dLbls>
        <c:gapWidth val="150"/>
        <c:axId val="975769423"/>
        <c:axId val="975763599"/>
      </c:barChart>
      <c:catAx>
        <c:axId val="9757694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5763599"/>
        <c:crosses val="autoZero"/>
        <c:auto val="1"/>
        <c:lblAlgn val="ctr"/>
        <c:lblOffset val="100"/>
        <c:noMultiLvlLbl val="0"/>
      </c:catAx>
      <c:valAx>
        <c:axId val="975763599"/>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576942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3200" b="0" i="0" u="none" strike="noStrike" kern="1200" spc="0" baseline="0">
                <a:solidFill>
                  <a:sysClr val="windowText" lastClr="000000">
                    <a:lumMod val="65000"/>
                    <a:lumOff val="35000"/>
                  </a:sysClr>
                </a:solidFill>
                <a:latin typeface="+mn-lt"/>
                <a:ea typeface="+mn-ea"/>
                <a:cs typeface="+mn-cs"/>
              </a:rPr>
              <a:t>CONSOLIDADO ANUAL DE ACCIONES OBJETIVO 5 PERIODO 2024</a:t>
            </a:r>
          </a:p>
        </c:rich>
      </c:tx>
      <c:layout>
        <c:manualLayout>
          <c:xMode val="edge"/>
          <c:yMode val="edge"/>
          <c:x val="0.11599180620094145"/>
          <c:y val="1.79483187348178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'ANEXO A - PAS'!$AU$30</c:f>
              <c:strCache>
                <c:ptCount val="1"/>
                <c:pt idx="0">
                  <c:v>Estudio de Carcaterizac de RCD y de Alternativas para Todas las Corrientes de RS.</c:v>
                </c:pt>
              </c:strCache>
            </c:strRef>
          </c:tx>
          <c:spPr>
            <a:solidFill>
              <a:schemeClr val="accent1"/>
            </a:solidFill>
            <a:ln>
              <a:noFill/>
            </a:ln>
            <a:effectLst/>
          </c:spPr>
          <c:invertIfNegative val="0"/>
          <c:val>
            <c:numRef>
              <c:f>('ANEXO A - PAS'!$AV$30:$AX$30,'ANEXO A - PAS'!$BB$30)</c:f>
              <c:numCache>
                <c:formatCode>0.0</c:formatCode>
                <c:ptCount val="4"/>
                <c:pt idx="0">
                  <c:v>12</c:v>
                </c:pt>
                <c:pt idx="1">
                  <c:v>0</c:v>
                </c:pt>
                <c:pt idx="2">
                  <c:v>0</c:v>
                </c:pt>
                <c:pt idx="3" formatCode="0.0%">
                  <c:v>0</c:v>
                </c:pt>
              </c:numCache>
            </c:numRef>
          </c:val>
          <c:extLst>
            <c:ext xmlns:c16="http://schemas.microsoft.com/office/drawing/2014/chart" uri="{C3380CC4-5D6E-409C-BE32-E72D297353CC}">
              <c16:uniqueId val="{00000000-2843-429E-991E-BA97BF792270}"/>
            </c:ext>
          </c:extLst>
        </c:ser>
        <c:ser>
          <c:idx val="1"/>
          <c:order val="1"/>
          <c:tx>
            <c:strRef>
              <c:f>'ANEXO A - PAS'!$AU$31</c:f>
              <c:strCache>
                <c:ptCount val="1"/>
                <c:pt idx="0">
                  <c:v>Verificacion de Inclusion de Areas para RCD y Otras Corrientes de RS.</c:v>
                </c:pt>
              </c:strCache>
            </c:strRef>
          </c:tx>
          <c:spPr>
            <a:solidFill>
              <a:schemeClr val="accent2"/>
            </a:solidFill>
            <a:ln>
              <a:noFill/>
            </a:ln>
            <a:effectLst/>
          </c:spPr>
          <c:invertIfNegative val="0"/>
          <c:val>
            <c:numRef>
              <c:f>('ANEXO A - PAS'!$AV$31:$AX$31,'ANEXO A - PAS'!$BB$31)</c:f>
              <c:numCache>
                <c:formatCode>0.0</c:formatCode>
                <c:ptCount val="4"/>
                <c:pt idx="0">
                  <c:v>12</c:v>
                </c:pt>
                <c:pt idx="1">
                  <c:v>1</c:v>
                </c:pt>
                <c:pt idx="2">
                  <c:v>8.3333333333333339</c:v>
                </c:pt>
                <c:pt idx="3" formatCode="0.0%">
                  <c:v>2.0833333333333337E-3</c:v>
                </c:pt>
              </c:numCache>
            </c:numRef>
          </c:val>
          <c:extLst>
            <c:ext xmlns:c16="http://schemas.microsoft.com/office/drawing/2014/chart" uri="{C3380CC4-5D6E-409C-BE32-E72D297353CC}">
              <c16:uniqueId val="{00000001-2843-429E-991E-BA97BF792270}"/>
            </c:ext>
          </c:extLst>
        </c:ser>
        <c:ser>
          <c:idx val="2"/>
          <c:order val="2"/>
          <c:tx>
            <c:strRef>
              <c:f>'ANEXO A - PAS'!$AU$32</c:f>
              <c:strCache>
                <c:ptCount val="1"/>
                <c:pt idx="0">
                  <c:v>Aunar Esfuerzos Publico/Priva2 para GIRS de RCD/Gestores.</c:v>
                </c:pt>
              </c:strCache>
            </c:strRef>
          </c:tx>
          <c:spPr>
            <a:solidFill>
              <a:schemeClr val="accent3"/>
            </a:solidFill>
            <a:ln>
              <a:noFill/>
            </a:ln>
            <a:effectLst/>
          </c:spPr>
          <c:invertIfNegative val="0"/>
          <c:val>
            <c:numRef>
              <c:f>('ANEXO A - PAS'!$AV$32:$AX$32,'ANEXO A - PAS'!$BB$32)</c:f>
              <c:numCache>
                <c:formatCode>0.0</c:formatCode>
                <c:ptCount val="4"/>
                <c:pt idx="0">
                  <c:v>20</c:v>
                </c:pt>
                <c:pt idx="1">
                  <c:v>0</c:v>
                </c:pt>
                <c:pt idx="2">
                  <c:v>0</c:v>
                </c:pt>
                <c:pt idx="3" formatCode="0.0%">
                  <c:v>0</c:v>
                </c:pt>
              </c:numCache>
            </c:numRef>
          </c:val>
          <c:extLst>
            <c:ext xmlns:c16="http://schemas.microsoft.com/office/drawing/2014/chart" uri="{C3380CC4-5D6E-409C-BE32-E72D297353CC}">
              <c16:uniqueId val="{00000002-2843-429E-991E-BA97BF792270}"/>
            </c:ext>
          </c:extLst>
        </c:ser>
        <c:dLbls>
          <c:showLegendKey val="0"/>
          <c:showVal val="0"/>
          <c:showCatName val="0"/>
          <c:showSerName val="0"/>
          <c:showPercent val="0"/>
          <c:showBubbleSize val="0"/>
        </c:dLbls>
        <c:gapWidth val="150"/>
        <c:axId val="975798127"/>
        <c:axId val="975803951"/>
      </c:barChart>
      <c:catAx>
        <c:axId val="97579812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5803951"/>
        <c:crosses val="autoZero"/>
        <c:auto val="1"/>
        <c:lblAlgn val="ctr"/>
        <c:lblOffset val="100"/>
        <c:noMultiLvlLbl val="0"/>
      </c:catAx>
      <c:valAx>
        <c:axId val="975803951"/>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579812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3200" b="0" i="0" u="none" strike="noStrike" kern="1200" spc="0" baseline="0">
                <a:solidFill>
                  <a:sysClr val="windowText" lastClr="000000">
                    <a:lumMod val="65000"/>
                    <a:lumOff val="35000"/>
                  </a:sysClr>
                </a:solidFill>
                <a:latin typeface="+mn-lt"/>
                <a:ea typeface="+mn-ea"/>
                <a:cs typeface="+mn-cs"/>
              </a:rPr>
              <a:t>CONSOLIDADO</a:t>
            </a:r>
            <a:r>
              <a:rPr lang="es-CO"/>
              <a:t> </a:t>
            </a:r>
            <a:r>
              <a:rPr lang="es-CO" sz="3200" b="0" i="0" u="none" strike="noStrike" kern="1200" spc="0" baseline="0">
                <a:solidFill>
                  <a:sysClr val="windowText" lastClr="000000">
                    <a:lumMod val="65000"/>
                    <a:lumOff val="35000"/>
                  </a:sysClr>
                </a:solidFill>
                <a:latin typeface="+mn-lt"/>
                <a:ea typeface="+mn-ea"/>
                <a:cs typeface="+mn-cs"/>
              </a:rPr>
              <a:t>ANUAL DE ACCIONES OBJETIVO 6 PERIODO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'ANEXO A - PAS'!$AV$34:$AV$37</c:f>
              <c:numCache>
                <c:formatCode>0.0</c:formatCode>
                <c:ptCount val="4"/>
                <c:pt idx="0">
                  <c:v>1</c:v>
                </c:pt>
                <c:pt idx="1">
                  <c:v>1</c:v>
                </c:pt>
                <c:pt idx="2">
                  <c:v>12</c:v>
                </c:pt>
                <c:pt idx="3">
                  <c:v>12</c:v>
                </c:pt>
              </c:numCache>
            </c:numRef>
          </c:val>
          <c:extLst>
            <c:ext xmlns:c15="http://schemas.microsoft.com/office/drawing/2012/chart" uri="{02D57815-91ED-43cb-92C2-25804820EDAC}">
              <c15:filteredCategoryTitle>
                <c15:cat>
                  <c:strRef>
                    <c:extLst>
                      <c:ext uri="{02D57815-91ED-43cb-92C2-25804820EDAC}">
                        <c15:formulaRef>
                          <c15:sqref>'ANEXO A - PAS'!$AU$34:$AU$37</c15:sqref>
                        </c15:formulaRef>
                      </c:ext>
                    </c:extLst>
                    <c:strCache>
                      <c:ptCount val="4"/>
                      <c:pt idx="0">
                        <c:v>Msa de Trabajo para Coordinar Acciones de RSe/Posconsumo.</c:v>
                      </c:pt>
                      <c:pt idx="1">
                        <c:v>Desarrollo de Estrategias IEC en RSe y RS Posconsumo  </c:v>
                      </c:pt>
                      <c:pt idx="2">
                        <c:v>Desarrollo de Estrategias IEC en RSe y RS Posconsumo  </c:v>
                      </c:pt>
                      <c:pt idx="3">
                        <c:v>Formatos de Registro Analiza2 y Valora2 de Todos los Programas de RSe y Posconsumo.</c:v>
                      </c:pt>
                    </c:strCache>
                  </c:strRef>
                </c15:cat>
              </c15:filteredCategoryTitle>
            </c:ext>
            <c:ext xmlns:c16="http://schemas.microsoft.com/office/drawing/2014/chart" uri="{C3380CC4-5D6E-409C-BE32-E72D297353CC}">
              <c16:uniqueId val="{00000000-4945-47D9-BA71-4B54FE4BBF3F}"/>
            </c:ext>
          </c:extLst>
        </c:ser>
        <c:ser>
          <c:idx val="1"/>
          <c:order val="1"/>
          <c:spPr>
            <a:solidFill>
              <a:schemeClr val="accent2"/>
            </a:solidFill>
            <a:ln>
              <a:noFill/>
            </a:ln>
            <a:effectLst/>
          </c:spPr>
          <c:invertIfNegative val="0"/>
          <c:val>
            <c:numRef>
              <c:f>'ANEXO A - PAS'!$AW$34:$AW$37</c:f>
              <c:numCache>
                <c:formatCode>0.0</c:formatCode>
                <c:ptCount val="4"/>
                <c:pt idx="0">
                  <c:v>0</c:v>
                </c:pt>
                <c:pt idx="1">
                  <c:v>0</c:v>
                </c:pt>
                <c:pt idx="2">
                  <c:v>0</c:v>
                </c:pt>
                <c:pt idx="3">
                  <c:v>0</c:v>
                </c:pt>
              </c:numCache>
            </c:numRef>
          </c:val>
          <c:extLst>
            <c:ext xmlns:c15="http://schemas.microsoft.com/office/drawing/2012/chart" uri="{02D57815-91ED-43cb-92C2-25804820EDAC}">
              <c15:filteredCategoryTitle>
                <c15:cat>
                  <c:strRef>
                    <c:extLst>
                      <c:ext uri="{02D57815-91ED-43cb-92C2-25804820EDAC}">
                        <c15:formulaRef>
                          <c15:sqref>'ANEXO A - PAS'!$AU$34:$AU$37</c15:sqref>
                        </c15:formulaRef>
                      </c:ext>
                    </c:extLst>
                    <c:strCache>
                      <c:ptCount val="4"/>
                      <c:pt idx="0">
                        <c:v>Msa de Trabajo para Coordinar Acciones de RSe/Posconsumo.</c:v>
                      </c:pt>
                      <c:pt idx="1">
                        <c:v>Desarrollo de Estrategias IEC en RSe y RS Posconsumo  </c:v>
                      </c:pt>
                      <c:pt idx="2">
                        <c:v>Desarrollo de Estrategias IEC en RSe y RS Posconsumo  </c:v>
                      </c:pt>
                      <c:pt idx="3">
                        <c:v>Formatos de Registro Analiza2 y Valora2 de Todos los Programas de RSe y Posconsumo.</c:v>
                      </c:pt>
                    </c:strCache>
                  </c:strRef>
                </c15:cat>
              </c15:filteredCategoryTitle>
            </c:ext>
            <c:ext xmlns:c16="http://schemas.microsoft.com/office/drawing/2014/chart" uri="{C3380CC4-5D6E-409C-BE32-E72D297353CC}">
              <c16:uniqueId val="{00000001-4945-47D9-BA71-4B54FE4BBF3F}"/>
            </c:ext>
          </c:extLst>
        </c:ser>
        <c:ser>
          <c:idx val="2"/>
          <c:order val="2"/>
          <c:spPr>
            <a:solidFill>
              <a:schemeClr val="accent3"/>
            </a:solidFill>
            <a:ln>
              <a:noFill/>
            </a:ln>
            <a:effectLst/>
          </c:spPr>
          <c:invertIfNegative val="0"/>
          <c:val>
            <c:numRef>
              <c:f>'ANEXO A - PAS'!$AX$34:$AX$37</c:f>
              <c:numCache>
                <c:formatCode>0.0</c:formatCode>
                <c:ptCount val="4"/>
                <c:pt idx="0">
                  <c:v>0</c:v>
                </c:pt>
                <c:pt idx="1">
                  <c:v>0</c:v>
                </c:pt>
                <c:pt idx="2">
                  <c:v>0</c:v>
                </c:pt>
                <c:pt idx="3">
                  <c:v>0</c:v>
                </c:pt>
              </c:numCache>
            </c:numRef>
          </c:val>
          <c:extLst>
            <c:ext xmlns:c15="http://schemas.microsoft.com/office/drawing/2012/chart" uri="{02D57815-91ED-43cb-92C2-25804820EDAC}">
              <c15:filteredCategoryTitle>
                <c15:cat>
                  <c:strRef>
                    <c:extLst>
                      <c:ext uri="{02D57815-91ED-43cb-92C2-25804820EDAC}">
                        <c15:formulaRef>
                          <c15:sqref>'ANEXO A - PAS'!$AU$34:$AU$37</c15:sqref>
                        </c15:formulaRef>
                      </c:ext>
                    </c:extLst>
                    <c:strCache>
                      <c:ptCount val="4"/>
                      <c:pt idx="0">
                        <c:v>Msa de Trabajo para Coordinar Acciones de RSe/Posconsumo.</c:v>
                      </c:pt>
                      <c:pt idx="1">
                        <c:v>Desarrollo de Estrategias IEC en RSe y RS Posconsumo  </c:v>
                      </c:pt>
                      <c:pt idx="2">
                        <c:v>Desarrollo de Estrategias IEC en RSe y RS Posconsumo  </c:v>
                      </c:pt>
                      <c:pt idx="3">
                        <c:v>Formatos de Registro Analiza2 y Valora2 de Todos los Programas de RSe y Posconsumo.</c:v>
                      </c:pt>
                    </c:strCache>
                  </c:strRef>
                </c15:cat>
              </c15:filteredCategoryTitle>
            </c:ext>
            <c:ext xmlns:c16="http://schemas.microsoft.com/office/drawing/2014/chart" uri="{C3380CC4-5D6E-409C-BE32-E72D297353CC}">
              <c16:uniqueId val="{00000002-4945-47D9-BA71-4B54FE4BBF3F}"/>
            </c:ext>
          </c:extLst>
        </c:ser>
        <c:ser>
          <c:idx val="3"/>
          <c:order val="3"/>
          <c:spPr>
            <a:solidFill>
              <a:schemeClr val="accent4"/>
            </a:solidFill>
            <a:ln>
              <a:noFill/>
            </a:ln>
            <a:effectLst/>
          </c:spPr>
          <c:invertIfNegative val="0"/>
          <c:val>
            <c:numRef>
              <c:f>'ANEXO A - PAS'!$BB$34:$BB$37</c:f>
              <c:numCache>
                <c:formatCode>0.0%</c:formatCode>
                <c:ptCount val="4"/>
                <c:pt idx="0">
                  <c:v>0</c:v>
                </c:pt>
                <c:pt idx="1">
                  <c:v>0</c:v>
                </c:pt>
                <c:pt idx="2">
                  <c:v>0</c:v>
                </c:pt>
                <c:pt idx="3">
                  <c:v>0</c:v>
                </c:pt>
              </c:numCache>
            </c:numRef>
          </c:val>
          <c:extLst>
            <c:ext xmlns:c15="http://schemas.microsoft.com/office/drawing/2012/chart" uri="{02D57815-91ED-43cb-92C2-25804820EDAC}">
              <c15:filteredCategoryTitle>
                <c15:cat>
                  <c:strRef>
                    <c:extLst>
                      <c:ext uri="{02D57815-91ED-43cb-92C2-25804820EDAC}">
                        <c15:formulaRef>
                          <c15:sqref>'ANEXO A - PAS'!$AU$34:$AU$37</c15:sqref>
                        </c15:formulaRef>
                      </c:ext>
                    </c:extLst>
                    <c:strCache>
                      <c:ptCount val="4"/>
                      <c:pt idx="0">
                        <c:v>Msa de Trabajo para Coordinar Acciones de RSe/Posconsumo.</c:v>
                      </c:pt>
                      <c:pt idx="1">
                        <c:v>Desarrollo de Estrategias IEC en RSe y RS Posconsumo  </c:v>
                      </c:pt>
                      <c:pt idx="2">
                        <c:v>Desarrollo de Estrategias IEC en RSe y RS Posconsumo  </c:v>
                      </c:pt>
                      <c:pt idx="3">
                        <c:v>Formatos de Registro Analiza2 y Valora2 de Todos los Programas de RSe y Posconsumo.</c:v>
                      </c:pt>
                    </c:strCache>
                  </c:strRef>
                </c15:cat>
              </c15:filteredCategoryTitle>
            </c:ext>
            <c:ext xmlns:c16="http://schemas.microsoft.com/office/drawing/2014/chart" uri="{C3380CC4-5D6E-409C-BE32-E72D297353CC}">
              <c16:uniqueId val="{00000003-4945-47D9-BA71-4B54FE4BBF3F}"/>
            </c:ext>
          </c:extLst>
        </c:ser>
        <c:dLbls>
          <c:showLegendKey val="0"/>
          <c:showVal val="0"/>
          <c:showCatName val="0"/>
          <c:showSerName val="0"/>
          <c:showPercent val="0"/>
          <c:showBubbleSize val="0"/>
        </c:dLbls>
        <c:gapWidth val="150"/>
        <c:axId val="975823503"/>
        <c:axId val="975824751"/>
      </c:barChart>
      <c:catAx>
        <c:axId val="975823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5824751"/>
        <c:crosses val="autoZero"/>
        <c:auto val="1"/>
        <c:lblAlgn val="ctr"/>
        <c:lblOffset val="100"/>
        <c:noMultiLvlLbl val="0"/>
      </c:catAx>
      <c:valAx>
        <c:axId val="975824751"/>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582350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37</xdr:col>
      <xdr:colOff>1630744</xdr:colOff>
      <xdr:row>97</xdr:row>
      <xdr:rowOff>188530</xdr:rowOff>
    </xdr:from>
    <xdr:to>
      <xdr:col>41</xdr:col>
      <xdr:colOff>635546</xdr:colOff>
      <xdr:row>110</xdr:row>
      <xdr:rowOff>156342</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399063</xdr:colOff>
      <xdr:row>53</xdr:row>
      <xdr:rowOff>122840</xdr:rowOff>
    </xdr:from>
    <xdr:to>
      <xdr:col>30</xdr:col>
      <xdr:colOff>131379</xdr:colOff>
      <xdr:row>80</xdr:row>
      <xdr:rowOff>164224</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464754</xdr:colOff>
      <xdr:row>53</xdr:row>
      <xdr:rowOff>122839</xdr:rowOff>
    </xdr:from>
    <xdr:to>
      <xdr:col>37</xdr:col>
      <xdr:colOff>2331982</xdr:colOff>
      <xdr:row>81</xdr:row>
      <xdr:rowOff>0</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38</xdr:col>
      <xdr:colOff>70613</xdr:colOff>
      <xdr:row>53</xdr:row>
      <xdr:rowOff>147800</xdr:rowOff>
    </xdr:from>
    <xdr:to>
      <xdr:col>46</xdr:col>
      <xdr:colOff>410560</xdr:colOff>
      <xdr:row>81</xdr:row>
      <xdr:rowOff>0</xdr:rowOff>
    </xdr:to>
    <xdr:graphicFrame macro="">
      <xdr:nvGraphicFramePr>
        <xdr:cNvPr id="15" name="Gráfico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14</xdr:col>
      <xdr:colOff>79375</xdr:colOff>
      <xdr:row>58</xdr:row>
      <xdr:rowOff>47624</xdr:rowOff>
    </xdr:from>
    <xdr:to>
      <xdr:col>18</xdr:col>
      <xdr:colOff>347374</xdr:colOff>
      <xdr:row>70</xdr:row>
      <xdr:rowOff>95249</xdr:rowOff>
    </xdr:to>
    <xdr:pic>
      <xdr:nvPicPr>
        <xdr:cNvPr id="3" name="Imagen 2"/>
        <xdr:cNvPicPr>
          <a:picLocks noChangeAspect="1"/>
        </xdr:cNvPicPr>
      </xdr:nvPicPr>
      <xdr:blipFill>
        <a:blip xmlns:r="http://schemas.openxmlformats.org/officeDocument/2006/relationships" r:embed="rId5"/>
        <a:stretch>
          <a:fillRect/>
        </a:stretch>
      </xdr:blipFill>
      <xdr:spPr>
        <a:xfrm>
          <a:off x="7175500" y="48767999"/>
          <a:ext cx="3907909" cy="2333625"/>
        </a:xfrm>
        <a:prstGeom prst="rect">
          <a:avLst/>
        </a:prstGeom>
      </xdr:spPr>
    </xdr:pic>
    <xdr:clientData/>
  </xdr:twoCellAnchor>
  <xdr:twoCellAnchor editAs="oneCell">
    <xdr:from>
      <xdr:col>2</xdr:col>
      <xdr:colOff>1428750</xdr:colOff>
      <xdr:row>58</xdr:row>
      <xdr:rowOff>15876</xdr:rowOff>
    </xdr:from>
    <xdr:to>
      <xdr:col>2</xdr:col>
      <xdr:colOff>3959679</xdr:colOff>
      <xdr:row>69</xdr:row>
      <xdr:rowOff>72151</xdr:rowOff>
    </xdr:to>
    <xdr:pic>
      <xdr:nvPicPr>
        <xdr:cNvPr id="4" name="Imagen 3"/>
        <xdr:cNvPicPr>
          <a:picLocks noChangeAspect="1"/>
        </xdr:cNvPicPr>
      </xdr:nvPicPr>
      <xdr:blipFill>
        <a:blip xmlns:r="http://schemas.openxmlformats.org/officeDocument/2006/relationships" r:embed="rId6"/>
        <a:stretch>
          <a:fillRect/>
        </a:stretch>
      </xdr:blipFill>
      <xdr:spPr>
        <a:xfrm>
          <a:off x="3905250" y="48736251"/>
          <a:ext cx="2524125" cy="2151775"/>
        </a:xfrm>
        <a:prstGeom prst="rect">
          <a:avLst/>
        </a:prstGeom>
      </xdr:spPr>
    </xdr:pic>
    <xdr:clientData/>
  </xdr:twoCellAnchor>
  <xdr:twoCellAnchor editAs="oneCell">
    <xdr:from>
      <xdr:col>0</xdr:col>
      <xdr:colOff>0</xdr:colOff>
      <xdr:row>58</xdr:row>
      <xdr:rowOff>0</xdr:rowOff>
    </xdr:from>
    <xdr:to>
      <xdr:col>2</xdr:col>
      <xdr:colOff>1374929</xdr:colOff>
      <xdr:row>65</xdr:row>
      <xdr:rowOff>47625</xdr:rowOff>
    </xdr:to>
    <xdr:pic>
      <xdr:nvPicPr>
        <xdr:cNvPr id="5" name="Imagen 4"/>
        <xdr:cNvPicPr>
          <a:picLocks noChangeAspect="1"/>
        </xdr:cNvPicPr>
      </xdr:nvPicPr>
      <xdr:blipFill>
        <a:blip xmlns:r="http://schemas.openxmlformats.org/officeDocument/2006/relationships" r:embed="rId7"/>
        <a:stretch>
          <a:fillRect/>
        </a:stretch>
      </xdr:blipFill>
      <xdr:spPr>
        <a:xfrm>
          <a:off x="0" y="48720375"/>
          <a:ext cx="3851429" cy="1381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Clara/Documents/Cydep/2019%20Quindio/viejos/COSTOS%20MP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3datcal/comercial/Comercial%20Aseo/Marco%20regulario2006/ESTIMACION%20TARIFAS/Modelo%20TARIFARIO%20Palmi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istente5_Usuario/Documents/Actual/Proyecto%20Quind&#237;o/Informes/Producto%207%20V3/Anexos/Anexo%204.%20Proyecci&#243;n%20RCD-Pequ.Ge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T"/>
      <sheetName val="COSTOS AJUSTADOS"/>
      <sheetName val="CTE"/>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D peq"/>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CF111"/>
  <sheetViews>
    <sheetView showGridLines="0" tabSelected="1" topLeftCell="I1" zoomScale="70" zoomScaleNormal="70" zoomScaleSheetLayoutView="100" workbookViewId="0">
      <selection activeCell="L6" sqref="L6"/>
    </sheetView>
  </sheetViews>
  <sheetFormatPr baseColWidth="10" defaultColWidth="11.42578125" defaultRowHeight="16.5" outlineLevelCol="1" x14ac:dyDescent="0.3"/>
  <cols>
    <col min="1" max="1" width="23.5703125" style="73" customWidth="1"/>
    <col min="2" max="2" width="13.42578125" style="62" customWidth="1" outlineLevel="1"/>
    <col min="3" max="3" width="62.140625" style="63" bestFit="1" customWidth="1"/>
    <col min="4" max="4" width="50.5703125" style="63" hidden="1" customWidth="1"/>
    <col min="5" max="5" width="31.42578125" style="63" hidden="1" customWidth="1"/>
    <col min="6" max="6" width="32" style="64" bestFit="1" customWidth="1" outlineLevel="1"/>
    <col min="7" max="7" width="18.7109375" style="65" bestFit="1" customWidth="1" outlineLevel="1"/>
    <col min="8" max="8" width="17.85546875" style="66" bestFit="1" customWidth="1" outlineLevel="1"/>
    <col min="9" max="9" width="13" style="68" bestFit="1" customWidth="1" outlineLevel="1"/>
    <col min="10" max="10" width="28.140625" style="68" bestFit="1" customWidth="1" outlineLevel="1"/>
    <col min="11" max="11" width="25" style="68" bestFit="1" customWidth="1" outlineLevel="1"/>
    <col min="12" max="12" width="14" style="64" bestFit="1" customWidth="1"/>
    <col min="13" max="13" width="11.5703125" style="64" bestFit="1" customWidth="1"/>
    <col min="14" max="14" width="12.7109375" style="64" customWidth="1"/>
    <col min="15" max="15" width="8.85546875" style="64" customWidth="1"/>
    <col min="16" max="16" width="17" style="67" customWidth="1"/>
    <col min="17" max="17" width="10.7109375" style="66" customWidth="1"/>
    <col min="18" max="18" width="17.85546875" style="69" bestFit="1" customWidth="1"/>
    <col min="19" max="19" width="13.140625" style="70" bestFit="1" customWidth="1"/>
    <col min="20" max="20" width="12.85546875" style="70" bestFit="1" customWidth="1"/>
    <col min="21" max="29" width="13.140625" style="70" bestFit="1" customWidth="1"/>
    <col min="30" max="30" width="12.85546875" style="70" bestFit="1" customWidth="1"/>
    <col min="31" max="31" width="10.7109375" style="70" bestFit="1" customWidth="1"/>
    <col min="32" max="32" width="18.7109375" style="71" bestFit="1" customWidth="1"/>
    <col min="33" max="33" width="15.28515625" style="71" bestFit="1" customWidth="1"/>
    <col min="34" max="34" width="19.140625" style="71" bestFit="1" customWidth="1"/>
    <col min="35" max="35" width="18.5703125" style="71" bestFit="1" customWidth="1"/>
    <col min="36" max="36" width="15.28515625" style="71" bestFit="1" customWidth="1"/>
    <col min="37" max="37" width="21.5703125" style="71" bestFit="1" customWidth="1"/>
    <col min="38" max="38" width="21.140625" style="71" bestFit="1" customWidth="1"/>
    <col min="39" max="39" width="18.5703125" style="71" bestFit="1" customWidth="1"/>
    <col min="40" max="40" width="15.28515625" style="71" bestFit="1" customWidth="1"/>
    <col min="41" max="41" width="21.5703125" style="71" bestFit="1" customWidth="1"/>
    <col min="42" max="42" width="18.5703125" style="71" bestFit="1" customWidth="1"/>
    <col min="43" max="43" width="15.28515625" style="71" bestFit="1" customWidth="1"/>
    <col min="44" max="44" width="21.5703125" style="71" bestFit="1" customWidth="1"/>
    <col min="45" max="45" width="36.28515625" style="71" bestFit="1" customWidth="1"/>
    <col min="46" max="46" width="21.140625" style="71" bestFit="1" customWidth="1"/>
    <col min="47" max="47" width="44.28515625" style="71" bestFit="1" customWidth="1"/>
    <col min="48" max="48" width="14" style="71" customWidth="1"/>
    <col min="49" max="49" width="12.7109375" style="71" customWidth="1"/>
    <col min="50" max="50" width="12.42578125" style="71" customWidth="1"/>
    <col min="51" max="51" width="13.28515625" style="71" hidden="1" customWidth="1"/>
    <col min="52" max="52" width="12.7109375" style="71" hidden="1" customWidth="1"/>
    <col min="53" max="53" width="14.42578125" style="71" hidden="1" customWidth="1"/>
    <col min="54" max="54" width="17.28515625" style="71" customWidth="1"/>
    <col min="55" max="55" width="20.28515625" style="71" customWidth="1"/>
    <col min="56" max="56" width="66" style="71" customWidth="1"/>
    <col min="57" max="63" width="11.42578125" style="71"/>
    <col min="64" max="64" width="52.28515625" style="71" customWidth="1"/>
    <col min="65" max="84" width="11.42578125" style="71"/>
    <col min="85" max="16384" width="11.42578125" style="72"/>
  </cols>
  <sheetData>
    <row r="1" spans="1:84" x14ac:dyDescent="0.3">
      <c r="A1" s="61" t="s">
        <v>0</v>
      </c>
      <c r="AV1" s="247"/>
      <c r="AW1" s="247"/>
      <c r="AX1" s="247"/>
      <c r="AY1" s="247"/>
      <c r="AZ1" s="247"/>
      <c r="BA1" s="247"/>
    </row>
    <row r="2" spans="1:84" x14ac:dyDescent="0.3">
      <c r="A2" s="61" t="s">
        <v>1</v>
      </c>
    </row>
    <row r="3" spans="1:84" ht="18.75" customHeight="1" thickBot="1" x14ac:dyDescent="0.35">
      <c r="B3" s="74"/>
      <c r="C3" s="75"/>
      <c r="D3" s="75"/>
      <c r="E3" s="75"/>
      <c r="F3" s="67"/>
      <c r="H3" s="67"/>
      <c r="AU3" s="254" t="s">
        <v>282</v>
      </c>
      <c r="AV3" s="254"/>
      <c r="AW3" s="254"/>
      <c r="AX3" s="254"/>
      <c r="AY3" s="254"/>
      <c r="AZ3" s="254"/>
      <c r="BA3" s="254"/>
      <c r="BB3" s="254"/>
      <c r="BC3" s="254"/>
      <c r="BD3" s="254"/>
    </row>
    <row r="4" spans="1:84" s="80" customFormat="1" ht="28.5" customHeight="1" thickBot="1" x14ac:dyDescent="0.3">
      <c r="A4" s="73"/>
      <c r="B4" s="74"/>
      <c r="C4" s="75"/>
      <c r="D4" s="75"/>
      <c r="E4" s="75"/>
      <c r="F4" s="67"/>
      <c r="G4" s="76"/>
      <c r="H4" s="67"/>
      <c r="I4" s="67"/>
      <c r="J4" s="67"/>
      <c r="K4" s="67"/>
      <c r="L4" s="77" t="s">
        <v>2</v>
      </c>
      <c r="M4" s="77"/>
      <c r="N4" s="77"/>
      <c r="O4" s="67"/>
      <c r="P4" s="77" t="s">
        <v>3</v>
      </c>
      <c r="Q4" s="202"/>
      <c r="R4" s="78"/>
      <c r="S4" s="265" t="s">
        <v>4</v>
      </c>
      <c r="T4" s="266"/>
      <c r="U4" s="266"/>
      <c r="V4" s="266"/>
      <c r="W4" s="266"/>
      <c r="X4" s="266"/>
      <c r="Y4" s="266"/>
      <c r="Z4" s="266"/>
      <c r="AA4" s="266"/>
      <c r="AB4" s="266"/>
      <c r="AC4" s="266"/>
      <c r="AD4" s="267"/>
      <c r="AE4" s="270" t="s">
        <v>21</v>
      </c>
      <c r="AF4" s="248" t="s">
        <v>140</v>
      </c>
      <c r="AG4" s="249"/>
      <c r="AH4" s="250"/>
      <c r="AI4" s="251" t="s">
        <v>141</v>
      </c>
      <c r="AJ4" s="249"/>
      <c r="AK4" s="250"/>
      <c r="AL4" s="252" t="s">
        <v>142</v>
      </c>
      <c r="AM4" s="248" t="s">
        <v>154</v>
      </c>
      <c r="AN4" s="249"/>
      <c r="AO4" s="250"/>
      <c r="AP4" s="251" t="s">
        <v>155</v>
      </c>
      <c r="AQ4" s="249"/>
      <c r="AR4" s="250"/>
      <c r="AS4" s="243" t="s">
        <v>189</v>
      </c>
      <c r="AT4" s="263" t="s">
        <v>142</v>
      </c>
      <c r="AU4" s="255" t="s">
        <v>284</v>
      </c>
      <c r="AV4" s="248" t="s">
        <v>340</v>
      </c>
      <c r="AW4" s="249"/>
      <c r="AX4" s="250"/>
      <c r="AY4" s="251" t="s">
        <v>276</v>
      </c>
      <c r="AZ4" s="249"/>
      <c r="BA4" s="250"/>
      <c r="BB4" s="243" t="s">
        <v>189</v>
      </c>
      <c r="BC4" s="243" t="s">
        <v>349</v>
      </c>
      <c r="BD4" s="252" t="s">
        <v>142</v>
      </c>
      <c r="BE4" s="239" t="s">
        <v>398</v>
      </c>
      <c r="BF4" s="240"/>
      <c r="BG4" s="241"/>
      <c r="BH4" s="242" t="s">
        <v>399</v>
      </c>
      <c r="BI4" s="240"/>
      <c r="BJ4" s="241"/>
      <c r="BK4" s="243" t="s">
        <v>360</v>
      </c>
      <c r="BL4" s="245" t="s">
        <v>142</v>
      </c>
      <c r="BM4" s="79"/>
      <c r="BN4" s="79"/>
      <c r="BO4" s="79"/>
      <c r="BP4" s="79"/>
      <c r="BQ4" s="79"/>
      <c r="BR4" s="79"/>
      <c r="BS4" s="79"/>
      <c r="BT4" s="79"/>
      <c r="BU4" s="79"/>
      <c r="BV4" s="79"/>
      <c r="BW4" s="79"/>
      <c r="BX4" s="79"/>
      <c r="BY4" s="79"/>
      <c r="BZ4" s="79"/>
      <c r="CA4" s="79"/>
      <c r="CB4" s="79"/>
      <c r="CC4" s="79"/>
      <c r="CD4" s="79"/>
      <c r="CE4" s="79"/>
      <c r="CF4" s="79"/>
    </row>
    <row r="5" spans="1:84" s="90" customFormat="1" ht="59.25" customHeight="1" x14ac:dyDescent="0.25">
      <c r="A5" s="81" t="s">
        <v>5</v>
      </c>
      <c r="B5" s="1" t="s">
        <v>6</v>
      </c>
      <c r="C5" s="81" t="s">
        <v>7</v>
      </c>
      <c r="D5" s="82" t="s">
        <v>209</v>
      </c>
      <c r="E5" s="82" t="s">
        <v>212</v>
      </c>
      <c r="F5" s="2" t="s">
        <v>8</v>
      </c>
      <c r="G5" s="83" t="s">
        <v>9</v>
      </c>
      <c r="H5" s="84" t="s">
        <v>10</v>
      </c>
      <c r="I5" s="3" t="s">
        <v>11</v>
      </c>
      <c r="J5" s="3" t="s">
        <v>12</v>
      </c>
      <c r="K5" s="3" t="s">
        <v>13</v>
      </c>
      <c r="L5" s="81" t="s">
        <v>14</v>
      </c>
      <c r="M5" s="81" t="s">
        <v>15</v>
      </c>
      <c r="N5" s="84" t="s">
        <v>16</v>
      </c>
      <c r="O5" s="84" t="s">
        <v>17</v>
      </c>
      <c r="P5" s="81" t="s">
        <v>18</v>
      </c>
      <c r="Q5" s="84" t="s">
        <v>19</v>
      </c>
      <c r="R5" s="81" t="s">
        <v>20</v>
      </c>
      <c r="S5" s="85">
        <v>2020</v>
      </c>
      <c r="T5" s="85">
        <v>2021</v>
      </c>
      <c r="U5" s="85">
        <v>2022</v>
      </c>
      <c r="V5" s="86">
        <v>2023</v>
      </c>
      <c r="W5" s="85">
        <v>2024</v>
      </c>
      <c r="X5" s="85">
        <v>2025</v>
      </c>
      <c r="Y5" s="85">
        <v>2026</v>
      </c>
      <c r="Z5" s="86">
        <v>2027</v>
      </c>
      <c r="AA5" s="85">
        <v>2028</v>
      </c>
      <c r="AB5" s="85">
        <v>2029</v>
      </c>
      <c r="AC5" s="85">
        <v>2030</v>
      </c>
      <c r="AD5" s="86">
        <v>2031</v>
      </c>
      <c r="AE5" s="271"/>
      <c r="AF5" s="87" t="s">
        <v>143</v>
      </c>
      <c r="AG5" s="201" t="s">
        <v>144</v>
      </c>
      <c r="AH5" s="201" t="s">
        <v>145</v>
      </c>
      <c r="AI5" s="201" t="s">
        <v>143</v>
      </c>
      <c r="AJ5" s="201" t="s">
        <v>144</v>
      </c>
      <c r="AK5" s="201" t="s">
        <v>145</v>
      </c>
      <c r="AL5" s="253"/>
      <c r="AM5" s="87" t="s">
        <v>143</v>
      </c>
      <c r="AN5" s="201" t="s">
        <v>144</v>
      </c>
      <c r="AO5" s="201" t="s">
        <v>145</v>
      </c>
      <c r="AP5" s="201" t="s">
        <v>143</v>
      </c>
      <c r="AQ5" s="201" t="s">
        <v>144</v>
      </c>
      <c r="AR5" s="201" t="s">
        <v>145</v>
      </c>
      <c r="AS5" s="244"/>
      <c r="AT5" s="264"/>
      <c r="AU5" s="255"/>
      <c r="AV5" s="87" t="s">
        <v>143</v>
      </c>
      <c r="AW5" s="201" t="s">
        <v>144</v>
      </c>
      <c r="AX5" s="201" t="s">
        <v>145</v>
      </c>
      <c r="AY5" s="88" t="s">
        <v>143</v>
      </c>
      <c r="AZ5" s="88" t="s">
        <v>144</v>
      </c>
      <c r="BA5" s="88" t="s">
        <v>145</v>
      </c>
      <c r="BB5" s="244"/>
      <c r="BC5" s="256"/>
      <c r="BD5" s="253"/>
      <c r="BE5" s="215" t="s">
        <v>143</v>
      </c>
      <c r="BF5" s="216" t="s">
        <v>144</v>
      </c>
      <c r="BG5" s="216" t="s">
        <v>145</v>
      </c>
      <c r="BH5" s="216" t="s">
        <v>143</v>
      </c>
      <c r="BI5" s="216" t="s">
        <v>144</v>
      </c>
      <c r="BJ5" s="216" t="s">
        <v>145</v>
      </c>
      <c r="BK5" s="244"/>
      <c r="BL5" s="246"/>
      <c r="BM5" s="89"/>
      <c r="BN5" s="89"/>
      <c r="BO5" s="89"/>
      <c r="BP5" s="89"/>
      <c r="BQ5" s="89"/>
      <c r="BR5" s="89"/>
      <c r="BS5" s="89"/>
      <c r="BT5" s="89"/>
      <c r="BU5" s="89"/>
      <c r="BV5" s="89"/>
      <c r="BW5" s="89"/>
      <c r="BX5" s="89"/>
      <c r="BY5" s="89"/>
      <c r="BZ5" s="89"/>
      <c r="CA5" s="89"/>
      <c r="CB5" s="89"/>
      <c r="CC5" s="89"/>
      <c r="CD5" s="89"/>
      <c r="CE5" s="89"/>
      <c r="CF5" s="89"/>
    </row>
    <row r="6" spans="1:84" s="111" customFormat="1" ht="147.75" customHeight="1" x14ac:dyDescent="0.2">
      <c r="A6" s="272" t="s">
        <v>22</v>
      </c>
      <c r="B6" s="273">
        <v>0.12</v>
      </c>
      <c r="C6" s="60" t="s">
        <v>23</v>
      </c>
      <c r="D6" s="91" t="s">
        <v>207</v>
      </c>
      <c r="E6" s="91" t="s">
        <v>213</v>
      </c>
      <c r="F6" s="92">
        <v>0.02</v>
      </c>
      <c r="G6" s="93" t="s">
        <v>24</v>
      </c>
      <c r="H6" s="94" t="s">
        <v>25</v>
      </c>
      <c r="I6" s="95"/>
      <c r="J6" s="96"/>
      <c r="K6" s="96"/>
      <c r="L6" s="97">
        <v>43922</v>
      </c>
      <c r="M6" s="97">
        <v>43983</v>
      </c>
      <c r="N6" s="5">
        <f t="shared" ref="N6:N22" si="0">(M6-L6)/360</f>
        <v>0.16944444444444445</v>
      </c>
      <c r="O6" s="125" t="s">
        <v>41</v>
      </c>
      <c r="P6" s="99" t="s">
        <v>26</v>
      </c>
      <c r="Q6" s="94">
        <v>1</v>
      </c>
      <c r="R6" s="100"/>
      <c r="S6" s="54">
        <v>1</v>
      </c>
      <c r="T6" s="55"/>
      <c r="U6" s="55"/>
      <c r="V6" s="55"/>
      <c r="W6" s="55"/>
      <c r="X6" s="55"/>
      <c r="Y6" s="55"/>
      <c r="Z6" s="55"/>
      <c r="AA6" s="55"/>
      <c r="AB6" s="101"/>
      <c r="AC6" s="55"/>
      <c r="AD6" s="55"/>
      <c r="AE6" s="102">
        <f>SUM(S6:AD6)</f>
        <v>1</v>
      </c>
      <c r="AF6" s="17">
        <v>1</v>
      </c>
      <c r="AG6" s="17">
        <v>0</v>
      </c>
      <c r="AH6" s="103">
        <v>0</v>
      </c>
      <c r="AI6" s="104">
        <v>0</v>
      </c>
      <c r="AJ6" s="104">
        <v>0</v>
      </c>
      <c r="AK6" s="103">
        <v>0</v>
      </c>
      <c r="AL6" s="105"/>
      <c r="AM6" s="17"/>
      <c r="AN6" s="17"/>
      <c r="AO6" s="106">
        <v>100</v>
      </c>
      <c r="AP6" s="104">
        <v>0</v>
      </c>
      <c r="AQ6" s="104">
        <v>0</v>
      </c>
      <c r="AR6" s="107">
        <v>0</v>
      </c>
      <c r="AS6" s="92">
        <v>0.02</v>
      </c>
      <c r="AT6" s="105"/>
      <c r="AU6" s="105" t="s">
        <v>285</v>
      </c>
      <c r="AV6" s="108">
        <v>1</v>
      </c>
      <c r="AW6" s="108">
        <v>0.67</v>
      </c>
      <c r="AX6" s="210">
        <f>(8*AO6)/12</f>
        <v>66.666666666666671</v>
      </c>
      <c r="AY6" s="108">
        <v>0</v>
      </c>
      <c r="AZ6" s="108">
        <v>0</v>
      </c>
      <c r="BA6" s="108">
        <v>0</v>
      </c>
      <c r="BB6" s="207">
        <f>(AW6*AS6)</f>
        <v>1.34E-2</v>
      </c>
      <c r="BC6" s="274">
        <f>SUM(BB6:BB10)</f>
        <v>2.4066666666666667E-2</v>
      </c>
      <c r="BD6" s="109" t="s">
        <v>356</v>
      </c>
      <c r="BE6" s="108">
        <v>1</v>
      </c>
      <c r="BF6" s="108">
        <v>0.67</v>
      </c>
      <c r="BG6" s="210">
        <f>(8*AO6)/12</f>
        <v>66.666666666666671</v>
      </c>
      <c r="BH6" s="108">
        <v>0</v>
      </c>
      <c r="BI6" s="108">
        <v>0</v>
      </c>
      <c r="BJ6" s="108">
        <v>0</v>
      </c>
      <c r="BK6" s="207">
        <f>(AW6*AS6)</f>
        <v>1.34E-2</v>
      </c>
      <c r="BL6" s="220" t="s">
        <v>361</v>
      </c>
      <c r="BM6" s="110"/>
      <c r="BN6" s="110"/>
      <c r="BO6" s="110"/>
      <c r="BP6" s="110"/>
      <c r="BQ6" s="110"/>
      <c r="BR6" s="110"/>
      <c r="BS6" s="110"/>
      <c r="BT6" s="110"/>
      <c r="BU6" s="110"/>
      <c r="BV6" s="110"/>
      <c r="BW6" s="110"/>
      <c r="BX6" s="110"/>
      <c r="BY6" s="110"/>
      <c r="BZ6" s="110"/>
      <c r="CA6" s="110"/>
      <c r="CB6" s="110"/>
      <c r="CC6" s="110"/>
      <c r="CD6" s="110"/>
      <c r="CE6" s="110"/>
      <c r="CF6" s="110"/>
    </row>
    <row r="7" spans="1:84" s="111" customFormat="1" ht="90.75" customHeight="1" x14ac:dyDescent="0.2">
      <c r="A7" s="272"/>
      <c r="B7" s="273"/>
      <c r="C7" s="60" t="s">
        <v>337</v>
      </c>
      <c r="D7" s="112" t="s">
        <v>208</v>
      </c>
      <c r="E7" s="91" t="s">
        <v>216</v>
      </c>
      <c r="F7" s="92">
        <v>0.03</v>
      </c>
      <c r="G7" s="93" t="s">
        <v>27</v>
      </c>
      <c r="H7" s="94" t="s">
        <v>28</v>
      </c>
      <c r="I7" s="95"/>
      <c r="J7" s="96"/>
      <c r="K7" s="96"/>
      <c r="L7" s="97">
        <f>+M6</f>
        <v>43983</v>
      </c>
      <c r="M7" s="97">
        <f>+L7+90</f>
        <v>44073</v>
      </c>
      <c r="N7" s="5">
        <f t="shared" si="0"/>
        <v>0.25</v>
      </c>
      <c r="O7" s="125" t="s">
        <v>41</v>
      </c>
      <c r="P7" s="99" t="s">
        <v>29</v>
      </c>
      <c r="Q7" s="94">
        <v>1</v>
      </c>
      <c r="R7" s="100"/>
      <c r="S7" s="54">
        <v>1</v>
      </c>
      <c r="T7" s="55"/>
      <c r="U7" s="55"/>
      <c r="V7" s="55"/>
      <c r="W7" s="55"/>
      <c r="X7" s="55"/>
      <c r="Y7" s="55"/>
      <c r="Z7" s="55"/>
      <c r="AA7" s="55"/>
      <c r="AB7" s="55"/>
      <c r="AC7" s="55"/>
      <c r="AD7" s="55"/>
      <c r="AE7" s="102">
        <f>SUM(S7:AD7)</f>
        <v>1</v>
      </c>
      <c r="AF7" s="17">
        <v>1</v>
      </c>
      <c r="AG7" s="17">
        <v>0</v>
      </c>
      <c r="AH7" s="103">
        <v>0</v>
      </c>
      <c r="AI7" s="104">
        <v>0</v>
      </c>
      <c r="AJ7" s="104">
        <v>0</v>
      </c>
      <c r="AK7" s="103">
        <v>0</v>
      </c>
      <c r="AL7" s="114"/>
      <c r="AM7" s="17">
        <v>0</v>
      </c>
      <c r="AN7" s="17">
        <v>0</v>
      </c>
      <c r="AO7" s="103">
        <v>0</v>
      </c>
      <c r="AP7" s="104">
        <v>0</v>
      </c>
      <c r="AQ7" s="104">
        <v>0</v>
      </c>
      <c r="AR7" s="107">
        <v>0</v>
      </c>
      <c r="AS7" s="92">
        <v>0.03</v>
      </c>
      <c r="AT7" s="114"/>
      <c r="AU7" s="114" t="s">
        <v>288</v>
      </c>
      <c r="AV7" s="108">
        <v>1</v>
      </c>
      <c r="AW7" s="108">
        <v>0</v>
      </c>
      <c r="AX7" s="211">
        <f t="shared" ref="AX7" si="1">(8*AO7)/12</f>
        <v>0</v>
      </c>
      <c r="AY7" s="108">
        <v>0</v>
      </c>
      <c r="AZ7" s="108">
        <v>0</v>
      </c>
      <c r="BA7" s="108">
        <v>0</v>
      </c>
      <c r="BB7" s="207">
        <f>(AW7*AS7)</f>
        <v>0</v>
      </c>
      <c r="BC7" s="275"/>
      <c r="BD7" s="109" t="s">
        <v>357</v>
      </c>
      <c r="BE7" s="217">
        <v>1</v>
      </c>
      <c r="BF7" s="217">
        <v>1</v>
      </c>
      <c r="BG7" s="212">
        <v>1</v>
      </c>
      <c r="BH7" s="218"/>
      <c r="BI7" s="218"/>
      <c r="BJ7" s="219"/>
      <c r="BK7" s="208">
        <v>0.03</v>
      </c>
      <c r="BL7" s="222" t="s">
        <v>400</v>
      </c>
      <c r="BM7" s="110"/>
      <c r="BN7" s="110"/>
      <c r="BO7" s="110"/>
      <c r="BP7" s="110"/>
      <c r="BQ7" s="110"/>
      <c r="BR7" s="110"/>
      <c r="BS7" s="110"/>
      <c r="BT7" s="110"/>
      <c r="BU7" s="110"/>
      <c r="BV7" s="110"/>
      <c r="BW7" s="110"/>
      <c r="BX7" s="110"/>
      <c r="BY7" s="110"/>
      <c r="BZ7" s="110"/>
      <c r="CA7" s="110"/>
      <c r="CB7" s="110"/>
      <c r="CC7" s="110"/>
      <c r="CD7" s="110"/>
      <c r="CE7" s="110"/>
      <c r="CF7" s="110"/>
    </row>
    <row r="8" spans="1:84" s="111" customFormat="1" ht="154.5" customHeight="1" x14ac:dyDescent="0.2">
      <c r="A8" s="272"/>
      <c r="B8" s="273"/>
      <c r="C8" s="91" t="s">
        <v>354</v>
      </c>
      <c r="D8" s="91" t="s">
        <v>271</v>
      </c>
      <c r="E8" s="91" t="s">
        <v>272</v>
      </c>
      <c r="F8" s="92">
        <v>1.6E-2</v>
      </c>
      <c r="G8" s="93" t="s">
        <v>24</v>
      </c>
      <c r="H8" s="94" t="s">
        <v>28</v>
      </c>
      <c r="I8" s="95"/>
      <c r="J8" s="96"/>
      <c r="K8" s="96"/>
      <c r="L8" s="97">
        <f>+L6</f>
        <v>43922</v>
      </c>
      <c r="M8" s="97">
        <v>44166</v>
      </c>
      <c r="N8" s="5">
        <f t="shared" si="0"/>
        <v>0.67777777777777781</v>
      </c>
      <c r="O8" s="98" t="s">
        <v>35</v>
      </c>
      <c r="P8" s="99" t="s">
        <v>30</v>
      </c>
      <c r="Q8" s="94">
        <v>12</v>
      </c>
      <c r="R8" s="100"/>
      <c r="S8" s="54">
        <v>1</v>
      </c>
      <c r="T8" s="55"/>
      <c r="U8" s="55"/>
      <c r="V8" s="55"/>
      <c r="W8" s="55"/>
      <c r="X8" s="55"/>
      <c r="Y8" s="55"/>
      <c r="Z8" s="55"/>
      <c r="AA8" s="55"/>
      <c r="AB8" s="55"/>
      <c r="AC8" s="55"/>
      <c r="AD8" s="55"/>
      <c r="AE8" s="102">
        <f>SUM(S8:AD8)</f>
        <v>1</v>
      </c>
      <c r="AF8" s="17">
        <v>12</v>
      </c>
      <c r="AG8" s="17">
        <v>0</v>
      </c>
      <c r="AH8" s="103">
        <v>0</v>
      </c>
      <c r="AI8" s="104">
        <v>0</v>
      </c>
      <c r="AJ8" s="104">
        <v>0</v>
      </c>
      <c r="AK8" s="103">
        <v>0</v>
      </c>
      <c r="AL8" s="114"/>
      <c r="AM8" s="17">
        <v>3</v>
      </c>
      <c r="AN8" s="17">
        <v>3</v>
      </c>
      <c r="AO8" s="106">
        <v>100</v>
      </c>
      <c r="AP8" s="104">
        <v>0</v>
      </c>
      <c r="AQ8" s="104">
        <v>0</v>
      </c>
      <c r="AR8" s="107">
        <v>0</v>
      </c>
      <c r="AS8" s="92">
        <v>1.6E-2</v>
      </c>
      <c r="AT8" s="114"/>
      <c r="AU8" s="114" t="s">
        <v>289</v>
      </c>
      <c r="AV8" s="56">
        <v>12</v>
      </c>
      <c r="AW8" s="108">
        <v>8</v>
      </c>
      <c r="AX8" s="210">
        <f>(8*AO8)/AV8</f>
        <v>66.666666666666671</v>
      </c>
      <c r="AY8" s="108">
        <v>0</v>
      </c>
      <c r="AZ8" s="108">
        <v>0</v>
      </c>
      <c r="BA8" s="108">
        <v>0</v>
      </c>
      <c r="BB8" s="207">
        <f>(AX8*F8)/100</f>
        <v>1.0666666666666668E-2</v>
      </c>
      <c r="BC8" s="275"/>
      <c r="BD8" s="114" t="s">
        <v>358</v>
      </c>
      <c r="BE8" s="217">
        <v>0</v>
      </c>
      <c r="BF8" s="217">
        <v>0</v>
      </c>
      <c r="BG8" s="221">
        <v>0</v>
      </c>
      <c r="BH8" s="218"/>
      <c r="BI8" s="218"/>
      <c r="BJ8" s="219"/>
      <c r="BK8" s="208"/>
      <c r="BL8" s="238" t="s">
        <v>362</v>
      </c>
      <c r="BM8" s="110"/>
      <c r="BN8" s="110"/>
      <c r="BO8" s="110"/>
      <c r="BP8" s="110"/>
      <c r="BQ8" s="110"/>
      <c r="BR8" s="110"/>
      <c r="BS8" s="110"/>
      <c r="BT8" s="110"/>
      <c r="BU8" s="110"/>
      <c r="BV8" s="110"/>
      <c r="BW8" s="110"/>
      <c r="BX8" s="110"/>
      <c r="BY8" s="110"/>
      <c r="BZ8" s="110"/>
      <c r="CA8" s="110"/>
      <c r="CB8" s="110"/>
      <c r="CC8" s="110"/>
      <c r="CD8" s="110"/>
      <c r="CE8" s="110"/>
      <c r="CF8" s="110"/>
    </row>
    <row r="9" spans="1:84" s="116" customFormat="1" ht="66" customHeight="1" x14ac:dyDescent="0.2">
      <c r="A9" s="272"/>
      <c r="B9" s="273"/>
      <c r="C9" s="60" t="s">
        <v>350</v>
      </c>
      <c r="D9" s="91" t="s">
        <v>210</v>
      </c>
      <c r="E9" s="91" t="s">
        <v>330</v>
      </c>
      <c r="F9" s="92">
        <v>2.4E-2</v>
      </c>
      <c r="G9" s="93" t="s">
        <v>27</v>
      </c>
      <c r="H9" s="94" t="s">
        <v>31</v>
      </c>
      <c r="I9" s="95"/>
      <c r="J9" s="96"/>
      <c r="K9" s="96"/>
      <c r="L9" s="115">
        <f>+M7</f>
        <v>44073</v>
      </c>
      <c r="M9" s="115">
        <v>44560</v>
      </c>
      <c r="N9" s="53">
        <f t="shared" si="0"/>
        <v>1.3527777777777779</v>
      </c>
      <c r="O9" s="125" t="s">
        <v>41</v>
      </c>
      <c r="P9" s="99" t="s">
        <v>32</v>
      </c>
      <c r="Q9" s="94">
        <v>12</v>
      </c>
      <c r="R9" s="100"/>
      <c r="S9" s="54">
        <v>0.5</v>
      </c>
      <c r="T9" s="54">
        <v>0.5</v>
      </c>
      <c r="U9" s="55"/>
      <c r="V9" s="55"/>
      <c r="W9" s="55"/>
      <c r="X9" s="55"/>
      <c r="Y9" s="55"/>
      <c r="Z9" s="55"/>
      <c r="AA9" s="55"/>
      <c r="AB9" s="55"/>
      <c r="AC9" s="55"/>
      <c r="AD9" s="55"/>
      <c r="AE9" s="102">
        <f>SUM(S9:AD9)</f>
        <v>1</v>
      </c>
      <c r="AF9" s="17">
        <v>12</v>
      </c>
      <c r="AG9" s="17">
        <v>0</v>
      </c>
      <c r="AH9" s="103">
        <v>0</v>
      </c>
      <c r="AI9" s="104">
        <v>0</v>
      </c>
      <c r="AJ9" s="104">
        <v>0</v>
      </c>
      <c r="AK9" s="103">
        <v>0</v>
      </c>
      <c r="AL9" s="114"/>
      <c r="AM9" s="17">
        <v>0</v>
      </c>
      <c r="AN9" s="17">
        <v>0</v>
      </c>
      <c r="AO9" s="103">
        <v>0</v>
      </c>
      <c r="AP9" s="104">
        <v>0</v>
      </c>
      <c r="AQ9" s="104">
        <v>0</v>
      </c>
      <c r="AR9" s="107">
        <v>0</v>
      </c>
      <c r="AS9" s="92">
        <v>2.4E-2</v>
      </c>
      <c r="AT9" s="114"/>
      <c r="AU9" s="114" t="s">
        <v>286</v>
      </c>
      <c r="AV9" s="56">
        <v>12</v>
      </c>
      <c r="AW9" s="108">
        <v>0</v>
      </c>
      <c r="AX9" s="211">
        <f t="shared" ref="AX9:AX10" si="2">(8*AO9)/AV9</f>
        <v>0</v>
      </c>
      <c r="AY9" s="108">
        <v>0</v>
      </c>
      <c r="AZ9" s="108">
        <v>0</v>
      </c>
      <c r="BA9" s="108">
        <v>0</v>
      </c>
      <c r="BB9" s="208">
        <f>(AX9*F9)/100</f>
        <v>0</v>
      </c>
      <c r="BC9" s="275"/>
      <c r="BD9" s="114" t="s">
        <v>359</v>
      </c>
      <c r="BE9" s="217"/>
      <c r="BF9" s="217"/>
      <c r="BG9" s="221"/>
      <c r="BH9" s="218"/>
      <c r="BI9" s="218"/>
      <c r="BJ9" s="219"/>
      <c r="BK9" s="208"/>
      <c r="BL9" s="222" t="s">
        <v>363</v>
      </c>
      <c r="BM9" s="110"/>
      <c r="BN9" s="110"/>
      <c r="BO9" s="110"/>
      <c r="BP9" s="110"/>
      <c r="BQ9" s="110"/>
      <c r="BR9" s="110"/>
      <c r="BS9" s="110"/>
      <c r="BT9" s="110"/>
      <c r="BU9" s="110"/>
      <c r="BV9" s="110"/>
      <c r="BW9" s="110"/>
      <c r="BX9" s="110"/>
      <c r="BY9" s="110"/>
      <c r="BZ9" s="110"/>
      <c r="CA9" s="110"/>
      <c r="CB9" s="110"/>
      <c r="CC9" s="110"/>
      <c r="CD9" s="110"/>
      <c r="CE9" s="110"/>
      <c r="CF9" s="110"/>
    </row>
    <row r="10" spans="1:84" s="118" customFormat="1" ht="83.25" customHeight="1" thickBot="1" x14ac:dyDescent="0.25">
      <c r="A10" s="272"/>
      <c r="B10" s="273"/>
      <c r="C10" s="60" t="s">
        <v>33</v>
      </c>
      <c r="D10" s="60" t="s">
        <v>273</v>
      </c>
      <c r="E10" s="117" t="s">
        <v>274</v>
      </c>
      <c r="F10" s="92">
        <v>0.03</v>
      </c>
      <c r="G10" s="93" t="s">
        <v>27</v>
      </c>
      <c r="H10" s="94" t="s">
        <v>34</v>
      </c>
      <c r="I10" s="95"/>
      <c r="J10" s="96"/>
      <c r="K10" s="96"/>
      <c r="L10" s="115">
        <v>44013</v>
      </c>
      <c r="M10" s="115">
        <v>44348</v>
      </c>
      <c r="N10" s="5">
        <f t="shared" si="0"/>
        <v>0.93055555555555558</v>
      </c>
      <c r="O10" s="98" t="s">
        <v>35</v>
      </c>
      <c r="P10" s="99" t="s">
        <v>36</v>
      </c>
      <c r="Q10" s="94">
        <v>10</v>
      </c>
      <c r="R10" s="100"/>
      <c r="S10" s="54">
        <v>0.5</v>
      </c>
      <c r="T10" s="54">
        <v>0.5</v>
      </c>
      <c r="U10" s="54"/>
      <c r="V10" s="55"/>
      <c r="W10" s="54">
        <v>0.5</v>
      </c>
      <c r="X10" s="54">
        <v>0.5</v>
      </c>
      <c r="Y10" s="54"/>
      <c r="Z10" s="55"/>
      <c r="AA10" s="54">
        <v>0.5</v>
      </c>
      <c r="AB10" s="54">
        <v>0.5</v>
      </c>
      <c r="AC10" s="54"/>
      <c r="AD10" s="55"/>
      <c r="AE10" s="102">
        <f>SUM(S10:AD10)/3</f>
        <v>1</v>
      </c>
      <c r="AF10" s="17">
        <v>48</v>
      </c>
      <c r="AG10" s="17">
        <v>0</v>
      </c>
      <c r="AH10" s="103">
        <v>0</v>
      </c>
      <c r="AI10" s="104">
        <v>0</v>
      </c>
      <c r="AJ10" s="104">
        <v>0</v>
      </c>
      <c r="AK10" s="103">
        <v>0</v>
      </c>
      <c r="AL10" s="114"/>
      <c r="AM10" s="17">
        <v>0</v>
      </c>
      <c r="AN10" s="17">
        <v>0</v>
      </c>
      <c r="AO10" s="103">
        <v>0</v>
      </c>
      <c r="AP10" s="104">
        <v>0</v>
      </c>
      <c r="AQ10" s="104">
        <v>0</v>
      </c>
      <c r="AR10" s="107">
        <v>0</v>
      </c>
      <c r="AS10" s="92">
        <v>0.03</v>
      </c>
      <c r="AT10" s="114"/>
      <c r="AU10" s="114" t="s">
        <v>287</v>
      </c>
      <c r="AV10" s="56">
        <v>10</v>
      </c>
      <c r="AW10" s="108">
        <v>0</v>
      </c>
      <c r="AX10" s="211">
        <f t="shared" si="2"/>
        <v>0</v>
      </c>
      <c r="AY10" s="108">
        <v>0</v>
      </c>
      <c r="AZ10" s="108">
        <v>0</v>
      </c>
      <c r="BA10" s="108">
        <v>0</v>
      </c>
      <c r="BB10" s="208">
        <f>(AX10*F10)/100</f>
        <v>0</v>
      </c>
      <c r="BC10" s="279"/>
      <c r="BD10" s="114" t="s">
        <v>329</v>
      </c>
      <c r="BE10" s="223"/>
      <c r="BF10" s="223"/>
      <c r="BG10" s="224"/>
      <c r="BH10" s="218"/>
      <c r="BI10" s="218"/>
      <c r="BJ10" s="219"/>
      <c r="BK10" s="208"/>
      <c r="BL10" s="222" t="s">
        <v>364</v>
      </c>
      <c r="BM10" s="110"/>
      <c r="BN10" s="110"/>
      <c r="BO10" s="110"/>
      <c r="BP10" s="110"/>
      <c r="BQ10" s="110"/>
      <c r="BR10" s="110"/>
      <c r="BS10" s="110"/>
      <c r="BT10" s="110"/>
      <c r="BU10" s="110"/>
      <c r="BV10" s="110"/>
      <c r="BW10" s="110"/>
      <c r="BX10" s="110"/>
      <c r="BY10" s="110"/>
      <c r="BZ10" s="110"/>
      <c r="CA10" s="110"/>
      <c r="CB10" s="110"/>
      <c r="CC10" s="110"/>
      <c r="CD10" s="110"/>
      <c r="CE10" s="110"/>
      <c r="CF10" s="110"/>
    </row>
    <row r="11" spans="1:84" s="111" customFormat="1" ht="150" customHeight="1" x14ac:dyDescent="0.2">
      <c r="A11" s="258" t="s">
        <v>37</v>
      </c>
      <c r="B11" s="261">
        <v>0.21</v>
      </c>
      <c r="C11" s="119" t="s">
        <v>38</v>
      </c>
      <c r="D11" s="119" t="s">
        <v>275</v>
      </c>
      <c r="E11" s="119" t="s">
        <v>214</v>
      </c>
      <c r="F11" s="120">
        <v>0.02</v>
      </c>
      <c r="G11" s="121" t="s">
        <v>39</v>
      </c>
      <c r="H11" s="122" t="s">
        <v>40</v>
      </c>
      <c r="I11" s="123"/>
      <c r="J11" s="123"/>
      <c r="K11" s="123"/>
      <c r="L11" s="124">
        <v>44197</v>
      </c>
      <c r="M11" s="124">
        <v>48183</v>
      </c>
      <c r="N11" s="7">
        <f t="shared" si="0"/>
        <v>11.072222222222223</v>
      </c>
      <c r="O11" s="125" t="s">
        <v>41</v>
      </c>
      <c r="P11" s="10" t="s">
        <v>42</v>
      </c>
      <c r="Q11" s="11">
        <v>12</v>
      </c>
      <c r="R11" s="126">
        <v>2020</v>
      </c>
      <c r="S11" s="12"/>
      <c r="T11" s="12">
        <v>0.05</v>
      </c>
      <c r="U11" s="12">
        <v>0.15</v>
      </c>
      <c r="V11" s="12">
        <v>0.25</v>
      </c>
      <c r="W11" s="12">
        <v>0.35</v>
      </c>
      <c r="X11" s="12">
        <v>0.45</v>
      </c>
      <c r="Y11" s="12">
        <v>0.55000000000000004</v>
      </c>
      <c r="Z11" s="12">
        <v>0.65</v>
      </c>
      <c r="AA11" s="12">
        <v>0.75</v>
      </c>
      <c r="AB11" s="12">
        <v>0.85</v>
      </c>
      <c r="AC11" s="12">
        <v>0.95</v>
      </c>
      <c r="AD11" s="12">
        <v>1</v>
      </c>
      <c r="AE11" s="127">
        <f>+AD11</f>
        <v>1</v>
      </c>
      <c r="AF11" s="128">
        <v>12</v>
      </c>
      <c r="AG11" s="128">
        <v>0</v>
      </c>
      <c r="AH11" s="129">
        <v>0</v>
      </c>
      <c r="AI11" s="130">
        <v>0</v>
      </c>
      <c r="AJ11" s="130">
        <v>0</v>
      </c>
      <c r="AK11" s="129">
        <v>0</v>
      </c>
      <c r="AL11" s="131"/>
      <c r="AM11" s="128">
        <v>2</v>
      </c>
      <c r="AN11" s="128">
        <v>1</v>
      </c>
      <c r="AO11" s="132">
        <v>50</v>
      </c>
      <c r="AP11" s="130">
        <v>0</v>
      </c>
      <c r="AQ11" s="130">
        <v>0</v>
      </c>
      <c r="AR11" s="129"/>
      <c r="AS11" s="120">
        <v>0.02</v>
      </c>
      <c r="AT11" s="131"/>
      <c r="AU11" s="131" t="s">
        <v>290</v>
      </c>
      <c r="AV11" s="203">
        <v>12</v>
      </c>
      <c r="AW11" s="108">
        <v>2</v>
      </c>
      <c r="AX11" s="211">
        <f>(AW11*100)/AV11</f>
        <v>16.666666666666668</v>
      </c>
      <c r="AY11" s="108">
        <v>0</v>
      </c>
      <c r="AZ11" s="108">
        <v>0</v>
      </c>
      <c r="BA11" s="108">
        <v>0</v>
      </c>
      <c r="BB11" s="209">
        <f>(AX11*AS11)/100</f>
        <v>3.3333333333333335E-3</v>
      </c>
      <c r="BC11" s="274">
        <f>SUM(BB11:BB19)</f>
        <v>4.1666666666666671E-2</v>
      </c>
      <c r="BD11" s="131" t="s">
        <v>341</v>
      </c>
      <c r="BE11" s="225"/>
      <c r="BF11" s="225"/>
      <c r="BG11" s="226"/>
      <c r="BH11" s="227"/>
      <c r="BI11" s="227"/>
      <c r="BJ11" s="228"/>
      <c r="BK11" s="209"/>
      <c r="BL11" s="229" t="s">
        <v>365</v>
      </c>
      <c r="BM11" s="110"/>
      <c r="BN11" s="110"/>
      <c r="BO11" s="110"/>
      <c r="BP11" s="110"/>
      <c r="BQ11" s="110"/>
      <c r="BR11" s="110"/>
      <c r="BS11" s="110"/>
      <c r="BT11" s="110"/>
      <c r="BU11" s="110"/>
      <c r="BV11" s="110"/>
      <c r="BW11" s="110"/>
      <c r="BX11" s="110"/>
      <c r="BY11" s="110"/>
      <c r="BZ11" s="110"/>
      <c r="CA11" s="110"/>
      <c r="CB11" s="110"/>
      <c r="CC11" s="110"/>
      <c r="CD11" s="110"/>
      <c r="CE11" s="110"/>
      <c r="CF11" s="110"/>
    </row>
    <row r="12" spans="1:84" s="111" customFormat="1" ht="158.25" customHeight="1" x14ac:dyDescent="0.2">
      <c r="A12" s="258"/>
      <c r="B12" s="261"/>
      <c r="C12" s="91" t="s">
        <v>43</v>
      </c>
      <c r="D12" s="91" t="s">
        <v>211</v>
      </c>
      <c r="E12" s="119" t="s">
        <v>215</v>
      </c>
      <c r="F12" s="92">
        <v>0.03</v>
      </c>
      <c r="G12" s="93" t="s">
        <v>39</v>
      </c>
      <c r="H12" s="122" t="s">
        <v>40</v>
      </c>
      <c r="I12" s="113"/>
      <c r="J12" s="96"/>
      <c r="K12" s="96"/>
      <c r="L12" s="115">
        <v>44197</v>
      </c>
      <c r="M12" s="115">
        <v>48183</v>
      </c>
      <c r="N12" s="7">
        <f t="shared" si="0"/>
        <v>11.072222222222223</v>
      </c>
      <c r="O12" s="125" t="s">
        <v>41</v>
      </c>
      <c r="P12" s="99" t="str">
        <f>+P11</f>
        <v>Informe anual de avance</v>
      </c>
      <c r="Q12" s="94">
        <v>12</v>
      </c>
      <c r="R12" s="126">
        <v>2020</v>
      </c>
      <c r="S12" s="55"/>
      <c r="T12" s="54">
        <v>0.05</v>
      </c>
      <c r="U12" s="54">
        <v>0.05</v>
      </c>
      <c r="V12" s="54">
        <v>0.1</v>
      </c>
      <c r="W12" s="54">
        <v>0.1</v>
      </c>
      <c r="X12" s="54">
        <v>0.1</v>
      </c>
      <c r="Y12" s="54">
        <v>0.1</v>
      </c>
      <c r="Z12" s="54">
        <v>0.1</v>
      </c>
      <c r="AA12" s="54">
        <v>0.1</v>
      </c>
      <c r="AB12" s="54">
        <v>0.1</v>
      </c>
      <c r="AC12" s="54">
        <v>0.1</v>
      </c>
      <c r="AD12" s="54">
        <v>0.1</v>
      </c>
      <c r="AE12" s="133">
        <f>SUM(S12:AD12)</f>
        <v>0.99999999999999989</v>
      </c>
      <c r="AF12" s="104">
        <v>12</v>
      </c>
      <c r="AG12" s="104">
        <v>0</v>
      </c>
      <c r="AH12" s="103">
        <v>0</v>
      </c>
      <c r="AI12" s="104">
        <v>0</v>
      </c>
      <c r="AJ12" s="104">
        <v>0</v>
      </c>
      <c r="AK12" s="103">
        <v>0</v>
      </c>
      <c r="AL12" s="105"/>
      <c r="AM12" s="104">
        <v>2</v>
      </c>
      <c r="AN12" s="104">
        <v>0</v>
      </c>
      <c r="AO12" s="103">
        <v>0</v>
      </c>
      <c r="AP12" s="104">
        <v>0</v>
      </c>
      <c r="AQ12" s="104">
        <v>0</v>
      </c>
      <c r="AR12" s="103">
        <v>0</v>
      </c>
      <c r="AS12" s="92">
        <v>0.03</v>
      </c>
      <c r="AT12" s="105" t="s">
        <v>342</v>
      </c>
      <c r="AU12" s="131" t="s">
        <v>291</v>
      </c>
      <c r="AV12" s="108">
        <v>12</v>
      </c>
      <c r="AW12" s="108">
        <v>1</v>
      </c>
      <c r="AX12" s="211">
        <f>(AW12*100)/AV12</f>
        <v>8.3333333333333339</v>
      </c>
      <c r="AY12" s="108">
        <v>0</v>
      </c>
      <c r="AZ12" s="108">
        <v>0</v>
      </c>
      <c r="BA12" s="108">
        <v>0</v>
      </c>
      <c r="BB12" s="209">
        <f>(AX12*AS12)/100</f>
        <v>2.5000000000000001E-3</v>
      </c>
      <c r="BC12" s="275"/>
      <c r="BD12" s="105" t="s">
        <v>343</v>
      </c>
      <c r="BE12" s="218"/>
      <c r="BF12" s="218"/>
      <c r="BG12" s="230"/>
      <c r="BH12" s="218"/>
      <c r="BI12" s="218"/>
      <c r="BJ12" s="230"/>
      <c r="BK12" s="208"/>
      <c r="BL12" s="220" t="s">
        <v>366</v>
      </c>
      <c r="BM12" s="110"/>
      <c r="BN12" s="110"/>
      <c r="BO12" s="110"/>
      <c r="BP12" s="110"/>
      <c r="BQ12" s="110"/>
      <c r="BR12" s="110"/>
      <c r="BS12" s="110"/>
      <c r="BT12" s="110"/>
      <c r="BU12" s="110"/>
      <c r="BV12" s="110"/>
      <c r="BW12" s="110"/>
      <c r="BX12" s="110"/>
      <c r="BY12" s="110"/>
      <c r="BZ12" s="110"/>
      <c r="CA12" s="110"/>
      <c r="CB12" s="110"/>
      <c r="CC12" s="110"/>
      <c r="CD12" s="110"/>
      <c r="CE12" s="110"/>
      <c r="CF12" s="110"/>
    </row>
    <row r="13" spans="1:84" s="111" customFormat="1" ht="153.75" customHeight="1" x14ac:dyDescent="0.2">
      <c r="A13" s="258"/>
      <c r="B13" s="261"/>
      <c r="C13" s="91" t="s">
        <v>44</v>
      </c>
      <c r="D13" s="112" t="s">
        <v>208</v>
      </c>
      <c r="E13" s="91" t="s">
        <v>216</v>
      </c>
      <c r="F13" s="92">
        <v>0.02</v>
      </c>
      <c r="G13" s="93" t="s">
        <v>27</v>
      </c>
      <c r="H13" s="122" t="s">
        <v>40</v>
      </c>
      <c r="I13" s="94"/>
      <c r="J13" s="96"/>
      <c r="K13" s="96"/>
      <c r="L13" s="97">
        <v>44013</v>
      </c>
      <c r="M13" s="97">
        <v>44166</v>
      </c>
      <c r="N13" s="5">
        <f t="shared" si="0"/>
        <v>0.42499999999999999</v>
      </c>
      <c r="O13" s="125" t="s">
        <v>41</v>
      </c>
      <c r="P13" s="99" t="s">
        <v>45</v>
      </c>
      <c r="Q13" s="94">
        <v>1</v>
      </c>
      <c r="R13" s="100"/>
      <c r="S13" s="54">
        <v>1</v>
      </c>
      <c r="T13" s="55"/>
      <c r="U13" s="54"/>
      <c r="V13" s="55"/>
      <c r="W13" s="55"/>
      <c r="X13" s="55"/>
      <c r="Y13" s="55"/>
      <c r="Z13" s="55"/>
      <c r="AA13" s="55"/>
      <c r="AB13" s="55"/>
      <c r="AC13" s="55"/>
      <c r="AD13" s="55"/>
      <c r="AE13" s="133">
        <f>SUM(S13:AD13)</f>
        <v>1</v>
      </c>
      <c r="AF13" s="104">
        <v>1</v>
      </c>
      <c r="AG13" s="104">
        <v>0</v>
      </c>
      <c r="AH13" s="103">
        <v>0</v>
      </c>
      <c r="AI13" s="104">
        <v>0</v>
      </c>
      <c r="AJ13" s="104">
        <v>0</v>
      </c>
      <c r="AK13" s="103">
        <v>0</v>
      </c>
      <c r="AL13" s="105"/>
      <c r="AM13" s="104">
        <v>0</v>
      </c>
      <c r="AN13" s="104">
        <v>0</v>
      </c>
      <c r="AO13" s="103">
        <v>0</v>
      </c>
      <c r="AP13" s="104">
        <v>0</v>
      </c>
      <c r="AQ13" s="104">
        <v>0</v>
      </c>
      <c r="AR13" s="103">
        <v>0</v>
      </c>
      <c r="AS13" s="92">
        <v>0.02</v>
      </c>
      <c r="AT13" s="105" t="s">
        <v>342</v>
      </c>
      <c r="AU13" s="105" t="s">
        <v>292</v>
      </c>
      <c r="AV13" s="104">
        <v>1</v>
      </c>
      <c r="AW13" s="108">
        <v>0</v>
      </c>
      <c r="AX13" s="211">
        <f t="shared" ref="AX13:AX16" si="3">(AW13*100)/AV13</f>
        <v>0</v>
      </c>
      <c r="AY13" s="108">
        <v>0</v>
      </c>
      <c r="AZ13" s="108">
        <v>0</v>
      </c>
      <c r="BA13" s="108">
        <v>0</v>
      </c>
      <c r="BB13" s="209">
        <f>(AX13*AS13)/100</f>
        <v>0</v>
      </c>
      <c r="BC13" s="275"/>
      <c r="BD13" s="105" t="s">
        <v>344</v>
      </c>
      <c r="BE13" s="218"/>
      <c r="BF13" s="218"/>
      <c r="BG13" s="230"/>
      <c r="BH13" s="218"/>
      <c r="BI13" s="218"/>
      <c r="BJ13" s="230"/>
      <c r="BK13" s="208"/>
      <c r="BL13" s="220" t="s">
        <v>367</v>
      </c>
      <c r="BM13" s="110"/>
      <c r="BN13" s="110"/>
      <c r="BO13" s="110"/>
      <c r="BP13" s="110"/>
      <c r="BQ13" s="110"/>
      <c r="BR13" s="110"/>
      <c r="BS13" s="110"/>
      <c r="BT13" s="110"/>
      <c r="BU13" s="110"/>
      <c r="BV13" s="110"/>
      <c r="BW13" s="110"/>
      <c r="BX13" s="110"/>
      <c r="BY13" s="110"/>
      <c r="BZ13" s="110"/>
      <c r="CA13" s="110"/>
      <c r="CB13" s="110"/>
      <c r="CC13" s="110"/>
      <c r="CD13" s="110"/>
      <c r="CE13" s="110"/>
      <c r="CF13" s="110"/>
    </row>
    <row r="14" spans="1:84" s="111" customFormat="1" ht="70.5" customHeight="1" x14ac:dyDescent="0.2">
      <c r="A14" s="258"/>
      <c r="B14" s="261"/>
      <c r="C14" s="91" t="s">
        <v>46</v>
      </c>
      <c r="D14" s="91" t="s">
        <v>328</v>
      </c>
      <c r="E14" s="91" t="s">
        <v>217</v>
      </c>
      <c r="F14" s="92">
        <v>0.03</v>
      </c>
      <c r="G14" s="93" t="s">
        <v>24</v>
      </c>
      <c r="H14" s="94" t="s">
        <v>47</v>
      </c>
      <c r="I14" s="113"/>
      <c r="J14" s="96"/>
      <c r="K14" s="96"/>
      <c r="L14" s="115">
        <v>43922</v>
      </c>
      <c r="M14" s="115">
        <v>48183</v>
      </c>
      <c r="N14" s="7">
        <f t="shared" si="0"/>
        <v>11.83611111111111</v>
      </c>
      <c r="O14" s="98" t="s">
        <v>35</v>
      </c>
      <c r="P14" s="99" t="s">
        <v>48</v>
      </c>
      <c r="Q14" s="94">
        <v>12</v>
      </c>
      <c r="R14" s="100">
        <v>2020</v>
      </c>
      <c r="S14" s="134">
        <v>0.1</v>
      </c>
      <c r="T14" s="135">
        <v>0.25</v>
      </c>
      <c r="U14" s="135">
        <v>0.3</v>
      </c>
      <c r="V14" s="135">
        <v>0.35</v>
      </c>
      <c r="W14" s="134">
        <f t="shared" ref="W14:AD17" si="4">+S14</f>
        <v>0.1</v>
      </c>
      <c r="X14" s="134">
        <f t="shared" si="4"/>
        <v>0.25</v>
      </c>
      <c r="Y14" s="134">
        <f t="shared" si="4"/>
        <v>0.3</v>
      </c>
      <c r="Z14" s="134">
        <f t="shared" si="4"/>
        <v>0.35</v>
      </c>
      <c r="AA14" s="134">
        <f t="shared" si="4"/>
        <v>0.1</v>
      </c>
      <c r="AB14" s="134">
        <f t="shared" si="4"/>
        <v>0.25</v>
      </c>
      <c r="AC14" s="134">
        <f t="shared" si="4"/>
        <v>0.3</v>
      </c>
      <c r="AD14" s="134">
        <f t="shared" si="4"/>
        <v>0.35</v>
      </c>
      <c r="AE14" s="133">
        <f>SUM(S14:AD14)/3</f>
        <v>1</v>
      </c>
      <c r="AF14" s="104">
        <v>13</v>
      </c>
      <c r="AG14" s="104">
        <v>0</v>
      </c>
      <c r="AH14" s="103">
        <v>0</v>
      </c>
      <c r="AI14" s="104">
        <v>0</v>
      </c>
      <c r="AJ14" s="104">
        <v>0</v>
      </c>
      <c r="AK14" s="103">
        <v>0</v>
      </c>
      <c r="AL14" s="105"/>
      <c r="AM14" s="104">
        <v>0</v>
      </c>
      <c r="AN14" s="104">
        <v>0</v>
      </c>
      <c r="AO14" s="103">
        <v>0</v>
      </c>
      <c r="AP14" s="104">
        <v>0</v>
      </c>
      <c r="AQ14" s="104">
        <v>0</v>
      </c>
      <c r="AR14" s="103">
        <v>0</v>
      </c>
      <c r="AS14" s="92">
        <v>0.03</v>
      </c>
      <c r="AT14" s="105" t="s">
        <v>342</v>
      </c>
      <c r="AU14" s="105" t="s">
        <v>293</v>
      </c>
      <c r="AV14" s="104">
        <v>12</v>
      </c>
      <c r="AW14" s="108">
        <v>8</v>
      </c>
      <c r="AX14" s="210">
        <f t="shared" si="3"/>
        <v>66.666666666666671</v>
      </c>
      <c r="AY14" s="108">
        <v>0</v>
      </c>
      <c r="AZ14" s="108">
        <v>0</v>
      </c>
      <c r="BA14" s="108">
        <v>0</v>
      </c>
      <c r="BB14" s="209">
        <f>(AX14*AS14)/100</f>
        <v>0.02</v>
      </c>
      <c r="BC14" s="275"/>
      <c r="BD14" s="105" t="s">
        <v>331</v>
      </c>
      <c r="BE14" s="231"/>
      <c r="BF14" s="231"/>
      <c r="BG14" s="232"/>
      <c r="BH14" s="231"/>
      <c r="BI14" s="231"/>
      <c r="BJ14" s="232"/>
      <c r="BK14" s="208"/>
      <c r="BL14" s="233" t="s">
        <v>368</v>
      </c>
      <c r="BM14" s="110"/>
      <c r="BN14" s="110"/>
      <c r="BO14" s="110"/>
      <c r="BP14" s="110"/>
      <c r="BQ14" s="110"/>
      <c r="BR14" s="110"/>
      <c r="BS14" s="110"/>
      <c r="BT14" s="110"/>
      <c r="BU14" s="110"/>
      <c r="BV14" s="110"/>
      <c r="BW14" s="110"/>
      <c r="BX14" s="110"/>
      <c r="BY14" s="110"/>
      <c r="BZ14" s="110"/>
      <c r="CA14" s="110"/>
      <c r="CB14" s="110"/>
      <c r="CC14" s="110"/>
      <c r="CD14" s="110"/>
      <c r="CE14" s="110"/>
      <c r="CF14" s="110"/>
    </row>
    <row r="15" spans="1:84" s="111" customFormat="1" ht="80.25" customHeight="1" x14ac:dyDescent="0.2">
      <c r="A15" s="258"/>
      <c r="B15" s="261"/>
      <c r="C15" s="91" t="s">
        <v>49</v>
      </c>
      <c r="D15" s="91" t="s">
        <v>219</v>
      </c>
      <c r="E15" s="91" t="s">
        <v>218</v>
      </c>
      <c r="F15" s="92">
        <v>0.02</v>
      </c>
      <c r="G15" s="93" t="str">
        <f>+G14</f>
        <v>Gestión</v>
      </c>
      <c r="H15" s="94" t="s">
        <v>50</v>
      </c>
      <c r="I15" s="113"/>
      <c r="J15" s="96"/>
      <c r="K15" s="96"/>
      <c r="L15" s="115">
        <v>43922</v>
      </c>
      <c r="M15" s="115">
        <v>48183</v>
      </c>
      <c r="N15" s="7">
        <f t="shared" si="0"/>
        <v>11.83611111111111</v>
      </c>
      <c r="O15" s="136" t="s">
        <v>35</v>
      </c>
      <c r="P15" s="99" t="s">
        <v>51</v>
      </c>
      <c r="Q15" s="94">
        <v>12</v>
      </c>
      <c r="R15" s="100">
        <v>2020</v>
      </c>
      <c r="S15" s="134">
        <v>0.1</v>
      </c>
      <c r="T15" s="135">
        <v>0.25</v>
      </c>
      <c r="U15" s="135">
        <v>0.3</v>
      </c>
      <c r="V15" s="135">
        <v>0.35</v>
      </c>
      <c r="W15" s="134">
        <f t="shared" si="4"/>
        <v>0.1</v>
      </c>
      <c r="X15" s="134">
        <f t="shared" si="4"/>
        <v>0.25</v>
      </c>
      <c r="Y15" s="134">
        <f t="shared" si="4"/>
        <v>0.3</v>
      </c>
      <c r="Z15" s="134">
        <f t="shared" si="4"/>
        <v>0.35</v>
      </c>
      <c r="AA15" s="134">
        <f t="shared" si="4"/>
        <v>0.1</v>
      </c>
      <c r="AB15" s="134">
        <f t="shared" si="4"/>
        <v>0.25</v>
      </c>
      <c r="AC15" s="134">
        <f t="shared" si="4"/>
        <v>0.3</v>
      </c>
      <c r="AD15" s="134">
        <f t="shared" si="4"/>
        <v>0.35</v>
      </c>
      <c r="AE15" s="133">
        <f>SUM(S15:AD15)/3</f>
        <v>1</v>
      </c>
      <c r="AF15" s="104">
        <v>13</v>
      </c>
      <c r="AG15" s="104">
        <v>0</v>
      </c>
      <c r="AH15" s="103">
        <v>0</v>
      </c>
      <c r="AI15" s="104">
        <v>0</v>
      </c>
      <c r="AJ15" s="104">
        <v>0</v>
      </c>
      <c r="AK15" s="103">
        <v>0</v>
      </c>
      <c r="AL15" s="105"/>
      <c r="AM15" s="104">
        <v>0</v>
      </c>
      <c r="AN15" s="104">
        <v>0</v>
      </c>
      <c r="AO15" s="103">
        <v>0</v>
      </c>
      <c r="AP15" s="104">
        <v>0</v>
      </c>
      <c r="AQ15" s="104">
        <v>0</v>
      </c>
      <c r="AR15" s="103">
        <v>0</v>
      </c>
      <c r="AS15" s="92">
        <v>0.02</v>
      </c>
      <c r="AT15" s="105"/>
      <c r="AU15" s="105" t="s">
        <v>294</v>
      </c>
      <c r="AV15" s="108">
        <v>12</v>
      </c>
      <c r="AW15" s="108">
        <v>8</v>
      </c>
      <c r="AX15" s="210">
        <f t="shared" si="3"/>
        <v>66.666666666666671</v>
      </c>
      <c r="AY15" s="108">
        <v>0</v>
      </c>
      <c r="AZ15" s="108">
        <v>0</v>
      </c>
      <c r="BA15" s="108">
        <v>0</v>
      </c>
      <c r="BB15" s="209">
        <f>(AX15*AS15)/100</f>
        <v>1.3333333333333334E-2</v>
      </c>
      <c r="BC15" s="275"/>
      <c r="BD15" s="105" t="s">
        <v>199</v>
      </c>
      <c r="BE15" s="231"/>
      <c r="BF15" s="231"/>
      <c r="BG15" s="232"/>
      <c r="BH15" s="231"/>
      <c r="BI15" s="231"/>
      <c r="BJ15" s="232"/>
      <c r="BK15" s="208"/>
      <c r="BL15" s="233" t="s">
        <v>369</v>
      </c>
      <c r="BM15" s="110"/>
      <c r="BN15" s="110"/>
      <c r="BO15" s="110"/>
      <c r="BP15" s="110"/>
      <c r="BQ15" s="110"/>
      <c r="BR15" s="110"/>
      <c r="BS15" s="110"/>
      <c r="BT15" s="110"/>
      <c r="BU15" s="110"/>
      <c r="BV15" s="110"/>
      <c r="BW15" s="110"/>
      <c r="BX15" s="110"/>
      <c r="BY15" s="110"/>
      <c r="BZ15" s="110"/>
      <c r="CA15" s="110"/>
      <c r="CB15" s="110"/>
      <c r="CC15" s="110"/>
      <c r="CD15" s="110"/>
      <c r="CE15" s="110"/>
      <c r="CF15" s="110"/>
    </row>
    <row r="16" spans="1:84" s="111" customFormat="1" ht="106.5" customHeight="1" x14ac:dyDescent="0.2">
      <c r="A16" s="258"/>
      <c r="B16" s="261"/>
      <c r="C16" s="91" t="s">
        <v>338</v>
      </c>
      <c r="D16" s="91" t="s">
        <v>220</v>
      </c>
      <c r="E16" s="91" t="s">
        <v>218</v>
      </c>
      <c r="F16" s="92">
        <v>0.03</v>
      </c>
      <c r="G16" s="93" t="s">
        <v>27</v>
      </c>
      <c r="H16" s="94" t="s">
        <v>52</v>
      </c>
      <c r="I16" s="113"/>
      <c r="J16" s="96"/>
      <c r="K16" s="96"/>
      <c r="L16" s="115">
        <v>43922</v>
      </c>
      <c r="M16" s="115">
        <v>48183</v>
      </c>
      <c r="N16" s="7">
        <f t="shared" si="0"/>
        <v>11.83611111111111</v>
      </c>
      <c r="O16" s="136" t="s">
        <v>35</v>
      </c>
      <c r="P16" s="99" t="s">
        <v>53</v>
      </c>
      <c r="Q16" s="94">
        <v>12</v>
      </c>
      <c r="R16" s="100">
        <v>2020</v>
      </c>
      <c r="S16" s="134">
        <v>0.1</v>
      </c>
      <c r="T16" s="135">
        <v>0.25</v>
      </c>
      <c r="U16" s="135">
        <v>0.3</v>
      </c>
      <c r="V16" s="135">
        <v>0.35</v>
      </c>
      <c r="W16" s="134">
        <f t="shared" si="4"/>
        <v>0.1</v>
      </c>
      <c r="X16" s="134">
        <f t="shared" si="4"/>
        <v>0.25</v>
      </c>
      <c r="Y16" s="134">
        <f t="shared" si="4"/>
        <v>0.3</v>
      </c>
      <c r="Z16" s="134">
        <f t="shared" si="4"/>
        <v>0.35</v>
      </c>
      <c r="AA16" s="134">
        <f t="shared" si="4"/>
        <v>0.1</v>
      </c>
      <c r="AB16" s="134">
        <f t="shared" si="4"/>
        <v>0.25</v>
      </c>
      <c r="AC16" s="134">
        <f t="shared" si="4"/>
        <v>0.3</v>
      </c>
      <c r="AD16" s="134">
        <f t="shared" si="4"/>
        <v>0.35</v>
      </c>
      <c r="AE16" s="133">
        <f>SUM(S16:AD16)/3</f>
        <v>1</v>
      </c>
      <c r="AF16" s="104">
        <v>13</v>
      </c>
      <c r="AG16" s="104">
        <v>0</v>
      </c>
      <c r="AH16" s="103">
        <v>0</v>
      </c>
      <c r="AI16" s="104">
        <v>0</v>
      </c>
      <c r="AJ16" s="104">
        <v>0</v>
      </c>
      <c r="AK16" s="103">
        <v>0</v>
      </c>
      <c r="AL16" s="105"/>
      <c r="AM16" s="104">
        <v>2</v>
      </c>
      <c r="AN16" s="104">
        <v>1</v>
      </c>
      <c r="AO16" s="103">
        <v>50</v>
      </c>
      <c r="AP16" s="104">
        <v>0</v>
      </c>
      <c r="AQ16" s="104">
        <v>0</v>
      </c>
      <c r="AR16" s="103">
        <v>0</v>
      </c>
      <c r="AS16" s="92">
        <v>0.03</v>
      </c>
      <c r="AU16" s="105" t="s">
        <v>295</v>
      </c>
      <c r="AV16" s="108">
        <v>12</v>
      </c>
      <c r="AW16" s="108">
        <v>1</v>
      </c>
      <c r="AX16" s="211">
        <f t="shared" si="3"/>
        <v>8.3333333333333339</v>
      </c>
      <c r="AY16" s="108">
        <v>0</v>
      </c>
      <c r="AZ16" s="108">
        <v>0</v>
      </c>
      <c r="BA16" s="108">
        <v>0</v>
      </c>
      <c r="BB16" s="209">
        <f t="shared" ref="BB16:BB47" si="5">(AX16*AS16)/100</f>
        <v>2.5000000000000001E-3</v>
      </c>
      <c r="BC16" s="275"/>
      <c r="BD16" s="105" t="s">
        <v>339</v>
      </c>
      <c r="BE16" s="231"/>
      <c r="BF16" s="231"/>
      <c r="BG16" s="232"/>
      <c r="BH16" s="231"/>
      <c r="BI16" s="231"/>
      <c r="BJ16" s="232"/>
      <c r="BK16" s="208"/>
      <c r="BL16" s="233" t="s">
        <v>370</v>
      </c>
      <c r="BM16" s="110"/>
      <c r="BN16" s="110"/>
      <c r="BO16" s="110"/>
      <c r="BP16" s="110"/>
      <c r="BQ16" s="110"/>
      <c r="BR16" s="110"/>
      <c r="BS16" s="110"/>
      <c r="BT16" s="110"/>
      <c r="BU16" s="110"/>
      <c r="BV16" s="110"/>
      <c r="BW16" s="110"/>
      <c r="BX16" s="110"/>
      <c r="BY16" s="110"/>
      <c r="BZ16" s="110"/>
      <c r="CA16" s="110"/>
      <c r="CB16" s="110"/>
      <c r="CC16" s="110"/>
      <c r="CD16" s="110"/>
      <c r="CE16" s="110"/>
      <c r="CF16" s="110"/>
    </row>
    <row r="17" spans="1:84" s="111" customFormat="1" ht="53.25" customHeight="1" x14ac:dyDescent="0.2">
      <c r="A17" s="258"/>
      <c r="B17" s="261"/>
      <c r="C17" s="60" t="s">
        <v>54</v>
      </c>
      <c r="D17" s="60" t="s">
        <v>221</v>
      </c>
      <c r="E17" s="60" t="s">
        <v>222</v>
      </c>
      <c r="F17" s="92">
        <v>0.02</v>
      </c>
      <c r="G17" s="93" t="s">
        <v>39</v>
      </c>
      <c r="H17" s="94" t="s">
        <v>28</v>
      </c>
      <c r="I17" s="96"/>
      <c r="J17" s="96"/>
      <c r="K17" s="96"/>
      <c r="L17" s="115">
        <v>43922</v>
      </c>
      <c r="M17" s="115">
        <v>48183</v>
      </c>
      <c r="N17" s="7">
        <f t="shared" si="0"/>
        <v>11.83611111111111</v>
      </c>
      <c r="O17" s="136" t="s">
        <v>35</v>
      </c>
      <c r="P17" s="99" t="s">
        <v>55</v>
      </c>
      <c r="Q17" s="94">
        <v>12</v>
      </c>
      <c r="R17" s="100">
        <v>2020</v>
      </c>
      <c r="S17" s="134">
        <v>0.1</v>
      </c>
      <c r="T17" s="135">
        <v>0.25</v>
      </c>
      <c r="U17" s="135">
        <v>0.3</v>
      </c>
      <c r="V17" s="135">
        <v>0.35</v>
      </c>
      <c r="W17" s="134">
        <f t="shared" si="4"/>
        <v>0.1</v>
      </c>
      <c r="X17" s="134">
        <f t="shared" si="4"/>
        <v>0.25</v>
      </c>
      <c r="Y17" s="134">
        <f t="shared" si="4"/>
        <v>0.3</v>
      </c>
      <c r="Z17" s="134">
        <f t="shared" si="4"/>
        <v>0.35</v>
      </c>
      <c r="AA17" s="134">
        <f t="shared" si="4"/>
        <v>0.1</v>
      </c>
      <c r="AB17" s="134">
        <f t="shared" si="4"/>
        <v>0.25</v>
      </c>
      <c r="AC17" s="134">
        <f t="shared" si="4"/>
        <v>0.3</v>
      </c>
      <c r="AD17" s="134">
        <f t="shared" si="4"/>
        <v>0.35</v>
      </c>
      <c r="AE17" s="133">
        <f>SUM(S17:AD17)/3</f>
        <v>1</v>
      </c>
      <c r="AF17" s="17">
        <v>13</v>
      </c>
      <c r="AG17" s="17">
        <v>0</v>
      </c>
      <c r="AH17" s="103">
        <v>0</v>
      </c>
      <c r="AI17" s="17">
        <v>0</v>
      </c>
      <c r="AJ17" s="17">
        <v>0</v>
      </c>
      <c r="AK17" s="103">
        <v>0</v>
      </c>
      <c r="AL17" s="114"/>
      <c r="AM17" s="17">
        <v>0</v>
      </c>
      <c r="AN17" s="17">
        <v>0</v>
      </c>
      <c r="AO17" s="103">
        <v>0</v>
      </c>
      <c r="AP17" s="17">
        <v>0</v>
      </c>
      <c r="AQ17" s="17">
        <v>0</v>
      </c>
      <c r="AR17" s="103">
        <v>0</v>
      </c>
      <c r="AS17" s="92">
        <v>0.02</v>
      </c>
      <c r="AT17" s="114"/>
      <c r="AU17" s="114" t="s">
        <v>296</v>
      </c>
      <c r="AV17" s="56">
        <v>12</v>
      </c>
      <c r="AW17" s="108">
        <v>0</v>
      </c>
      <c r="AX17" s="211">
        <v>0</v>
      </c>
      <c r="AY17" s="108">
        <v>0</v>
      </c>
      <c r="AZ17" s="108">
        <v>0</v>
      </c>
      <c r="BA17" s="108">
        <v>0</v>
      </c>
      <c r="BB17" s="209">
        <f t="shared" si="5"/>
        <v>0</v>
      </c>
      <c r="BC17" s="275"/>
      <c r="BD17" s="114" t="s">
        <v>146</v>
      </c>
      <c r="BE17" s="217"/>
      <c r="BF17" s="217"/>
      <c r="BG17" s="230"/>
      <c r="BH17" s="217"/>
      <c r="BI17" s="217"/>
      <c r="BJ17" s="230"/>
      <c r="BK17" s="208"/>
      <c r="BL17" s="222" t="s">
        <v>371</v>
      </c>
      <c r="BM17" s="110"/>
      <c r="BN17" s="110"/>
      <c r="BO17" s="110"/>
      <c r="BP17" s="110"/>
      <c r="BQ17" s="110"/>
      <c r="BR17" s="110"/>
      <c r="BS17" s="110"/>
      <c r="BT17" s="110"/>
      <c r="BU17" s="110"/>
      <c r="BV17" s="110"/>
      <c r="BW17" s="110"/>
      <c r="BX17" s="110"/>
      <c r="BY17" s="110"/>
      <c r="BZ17" s="110"/>
      <c r="CA17" s="110"/>
      <c r="CB17" s="110"/>
      <c r="CC17" s="110"/>
      <c r="CD17" s="110"/>
      <c r="CE17" s="110"/>
      <c r="CF17" s="110"/>
    </row>
    <row r="18" spans="1:84" s="111" customFormat="1" ht="67.5" customHeight="1" x14ac:dyDescent="0.2">
      <c r="A18" s="258"/>
      <c r="B18" s="261"/>
      <c r="C18" s="137" t="s">
        <v>56</v>
      </c>
      <c r="D18" s="60" t="s">
        <v>298</v>
      </c>
      <c r="E18" s="137" t="s">
        <v>223</v>
      </c>
      <c r="F18" s="138">
        <v>0.02</v>
      </c>
      <c r="G18" s="139" t="s">
        <v>24</v>
      </c>
      <c r="H18" s="140" t="s">
        <v>57</v>
      </c>
      <c r="I18" s="141"/>
      <c r="J18" s="141"/>
      <c r="K18" s="141"/>
      <c r="L18" s="142">
        <v>44197</v>
      </c>
      <c r="M18" s="142">
        <v>45992</v>
      </c>
      <c r="N18" s="13">
        <f t="shared" si="0"/>
        <v>4.9861111111111107</v>
      </c>
      <c r="O18" s="125" t="s">
        <v>41</v>
      </c>
      <c r="P18" s="144" t="s">
        <v>58</v>
      </c>
      <c r="Q18" s="140">
        <v>5</v>
      </c>
      <c r="R18" s="145">
        <v>2020</v>
      </c>
      <c r="S18" s="146"/>
      <c r="T18" s="147">
        <v>0.2</v>
      </c>
      <c r="U18" s="147">
        <v>0.2</v>
      </c>
      <c r="V18" s="147">
        <v>0.2</v>
      </c>
      <c r="W18" s="147">
        <v>0.2</v>
      </c>
      <c r="X18" s="147">
        <v>0.2</v>
      </c>
      <c r="Y18" s="147"/>
      <c r="Z18" s="147"/>
      <c r="AA18" s="147"/>
      <c r="AB18" s="147"/>
      <c r="AC18" s="147"/>
      <c r="AD18" s="147"/>
      <c r="AE18" s="148">
        <f>SUM(S18:AD18)</f>
        <v>1</v>
      </c>
      <c r="AF18" s="17">
        <v>0</v>
      </c>
      <c r="AG18" s="17">
        <v>0</v>
      </c>
      <c r="AH18" s="103">
        <v>0</v>
      </c>
      <c r="AI18" s="17">
        <v>0</v>
      </c>
      <c r="AJ18" s="17">
        <v>0</v>
      </c>
      <c r="AK18" s="103">
        <v>0</v>
      </c>
      <c r="AL18" s="114"/>
      <c r="AM18" s="17">
        <v>0</v>
      </c>
      <c r="AN18" s="17">
        <v>0</v>
      </c>
      <c r="AO18" s="103">
        <v>0</v>
      </c>
      <c r="AP18" s="17">
        <v>0</v>
      </c>
      <c r="AQ18" s="17">
        <v>0</v>
      </c>
      <c r="AR18" s="103">
        <v>0</v>
      </c>
      <c r="AS18" s="138">
        <v>0.02</v>
      </c>
      <c r="AT18" s="114"/>
      <c r="AU18" s="114" t="s">
        <v>297</v>
      </c>
      <c r="AV18" s="56">
        <v>5</v>
      </c>
      <c r="AW18" s="108">
        <v>0</v>
      </c>
      <c r="AX18" s="211">
        <v>0</v>
      </c>
      <c r="AY18" s="108">
        <v>0</v>
      </c>
      <c r="AZ18" s="108">
        <v>0</v>
      </c>
      <c r="BA18" s="108">
        <v>0</v>
      </c>
      <c r="BB18" s="209">
        <f t="shared" si="5"/>
        <v>0</v>
      </c>
      <c r="BC18" s="275"/>
      <c r="BD18" s="114" t="s">
        <v>200</v>
      </c>
      <c r="BE18" s="217"/>
      <c r="BF18" s="217"/>
      <c r="BG18" s="230"/>
      <c r="BH18" s="217"/>
      <c r="BI18" s="217"/>
      <c r="BJ18" s="230"/>
      <c r="BK18" s="208"/>
      <c r="BL18" s="222" t="s">
        <v>372</v>
      </c>
      <c r="BM18" s="110"/>
      <c r="BN18" s="110"/>
      <c r="BO18" s="110"/>
      <c r="BP18" s="110"/>
      <c r="BQ18" s="110"/>
      <c r="BR18" s="110"/>
      <c r="BS18" s="110"/>
      <c r="BT18" s="110"/>
      <c r="BU18" s="110"/>
      <c r="BV18" s="110"/>
      <c r="BW18" s="110"/>
      <c r="BX18" s="110"/>
      <c r="BY18" s="110"/>
      <c r="BZ18" s="110"/>
      <c r="CA18" s="110"/>
      <c r="CB18" s="110"/>
      <c r="CC18" s="110"/>
      <c r="CD18" s="110"/>
      <c r="CE18" s="110"/>
      <c r="CF18" s="110"/>
    </row>
    <row r="19" spans="1:84" s="118" customFormat="1" ht="54" customHeight="1" thickBot="1" x14ac:dyDescent="0.25">
      <c r="A19" s="259"/>
      <c r="B19" s="262"/>
      <c r="C19" s="149" t="s">
        <v>59</v>
      </c>
      <c r="D19" s="149" t="s">
        <v>224</v>
      </c>
      <c r="E19" s="149" t="s">
        <v>225</v>
      </c>
      <c r="F19" s="150">
        <v>0.02</v>
      </c>
      <c r="G19" s="151" t="s">
        <v>39</v>
      </c>
      <c r="H19" s="152" t="s">
        <v>40</v>
      </c>
      <c r="I19" s="154"/>
      <c r="J19" s="154"/>
      <c r="K19" s="154"/>
      <c r="L19" s="155">
        <v>46023</v>
      </c>
      <c r="M19" s="155">
        <v>47818</v>
      </c>
      <c r="N19" s="14">
        <f t="shared" si="0"/>
        <v>4.9861111111111107</v>
      </c>
      <c r="O19" s="125" t="s">
        <v>41</v>
      </c>
      <c r="P19" s="157" t="s">
        <v>60</v>
      </c>
      <c r="Q19" s="153">
        <v>10</v>
      </c>
      <c r="R19" s="158">
        <v>2024</v>
      </c>
      <c r="S19" s="159"/>
      <c r="T19" s="159"/>
      <c r="U19" s="159"/>
      <c r="V19" s="159"/>
      <c r="W19" s="159"/>
      <c r="X19" s="160"/>
      <c r="Y19" s="160">
        <v>0.2</v>
      </c>
      <c r="Z19" s="160">
        <v>0.2</v>
      </c>
      <c r="AA19" s="160">
        <v>0.2</v>
      </c>
      <c r="AB19" s="160">
        <v>0.2</v>
      </c>
      <c r="AC19" s="160">
        <v>0.2</v>
      </c>
      <c r="AD19" s="159"/>
      <c r="AE19" s="161">
        <f>SUM(S19:AD19)</f>
        <v>1</v>
      </c>
      <c r="AF19" s="17">
        <v>0</v>
      </c>
      <c r="AG19" s="17">
        <v>0</v>
      </c>
      <c r="AH19" s="103">
        <v>0</v>
      </c>
      <c r="AI19" s="17">
        <v>0</v>
      </c>
      <c r="AJ19" s="17">
        <v>0</v>
      </c>
      <c r="AK19" s="103">
        <v>0</v>
      </c>
      <c r="AL19" s="162"/>
      <c r="AM19" s="17">
        <v>0</v>
      </c>
      <c r="AN19" s="17">
        <v>0</v>
      </c>
      <c r="AO19" s="103">
        <v>0</v>
      </c>
      <c r="AP19" s="17">
        <v>0</v>
      </c>
      <c r="AQ19" s="17">
        <v>0</v>
      </c>
      <c r="AR19" s="103">
        <v>0</v>
      </c>
      <c r="AS19" s="150">
        <v>0.02</v>
      </c>
      <c r="AT19" s="162"/>
      <c r="AU19" s="162" t="s">
        <v>299</v>
      </c>
      <c r="AV19" s="56">
        <v>10</v>
      </c>
      <c r="AW19" s="108">
        <v>0</v>
      </c>
      <c r="AX19" s="211">
        <v>0</v>
      </c>
      <c r="AY19" s="108">
        <v>0</v>
      </c>
      <c r="AZ19" s="108">
        <v>0</v>
      </c>
      <c r="BA19" s="108">
        <v>0</v>
      </c>
      <c r="BB19" s="209">
        <f t="shared" si="5"/>
        <v>0</v>
      </c>
      <c r="BC19" s="279"/>
      <c r="BD19" s="162" t="s">
        <v>147</v>
      </c>
      <c r="BE19" s="217"/>
      <c r="BF19" s="217"/>
      <c r="BG19" s="230"/>
      <c r="BH19" s="217"/>
      <c r="BI19" s="217"/>
      <c r="BJ19" s="230"/>
      <c r="BK19" s="208"/>
      <c r="BL19" s="234" t="s">
        <v>373</v>
      </c>
      <c r="BM19" s="110"/>
      <c r="BN19" s="110"/>
      <c r="BO19" s="110"/>
      <c r="BP19" s="110"/>
      <c r="BQ19" s="110"/>
      <c r="BR19" s="110"/>
      <c r="BS19" s="110"/>
      <c r="BT19" s="110"/>
      <c r="BU19" s="110"/>
      <c r="BV19" s="110"/>
      <c r="BW19" s="110"/>
      <c r="BX19" s="110"/>
      <c r="BY19" s="110"/>
      <c r="BZ19" s="110"/>
      <c r="CA19" s="110"/>
      <c r="CB19" s="110"/>
      <c r="CC19" s="110"/>
      <c r="CD19" s="110"/>
      <c r="CE19" s="110"/>
      <c r="CF19" s="110"/>
    </row>
    <row r="20" spans="1:84" s="111" customFormat="1" ht="58.5" customHeight="1" x14ac:dyDescent="0.2">
      <c r="A20" s="257" t="s">
        <v>61</v>
      </c>
      <c r="B20" s="260">
        <v>0.1</v>
      </c>
      <c r="C20" s="119" t="s">
        <v>190</v>
      </c>
      <c r="D20" s="119" t="s">
        <v>227</v>
      </c>
      <c r="E20" s="119" t="s">
        <v>226</v>
      </c>
      <c r="F20" s="120">
        <v>1.4999999999999999E-2</v>
      </c>
      <c r="G20" s="121" t="s">
        <v>27</v>
      </c>
      <c r="H20" s="163" t="s">
        <v>62</v>
      </c>
      <c r="I20" s="164"/>
      <c r="J20" s="164"/>
      <c r="K20" s="164"/>
      <c r="L20" s="165">
        <v>44013</v>
      </c>
      <c r="M20" s="165">
        <v>44166</v>
      </c>
      <c r="N20" s="15">
        <f t="shared" si="0"/>
        <v>0.42499999999999999</v>
      </c>
      <c r="O20" s="166" t="s">
        <v>35</v>
      </c>
      <c r="P20" s="10" t="s">
        <v>63</v>
      </c>
      <c r="Q20" s="11">
        <v>12</v>
      </c>
      <c r="R20" s="126">
        <v>2018</v>
      </c>
      <c r="S20" s="12">
        <v>1</v>
      </c>
      <c r="T20" s="12"/>
      <c r="U20" s="167"/>
      <c r="V20" s="167"/>
      <c r="W20" s="12">
        <v>1</v>
      </c>
      <c r="X20" s="167"/>
      <c r="Y20" s="167"/>
      <c r="Z20" s="167"/>
      <c r="AA20" s="12">
        <v>1</v>
      </c>
      <c r="AB20" s="167"/>
      <c r="AC20" s="167"/>
      <c r="AD20" s="167"/>
      <c r="AE20" s="127">
        <f>SUM(S20:AD20)/3</f>
        <v>1</v>
      </c>
      <c r="AF20" s="17">
        <v>0</v>
      </c>
      <c r="AG20" s="17">
        <v>0</v>
      </c>
      <c r="AH20" s="103">
        <v>0</v>
      </c>
      <c r="AI20" s="17">
        <v>0</v>
      </c>
      <c r="AJ20" s="17">
        <v>0</v>
      </c>
      <c r="AK20" s="103">
        <v>0</v>
      </c>
      <c r="AL20" s="162"/>
      <c r="AM20" s="17">
        <v>0</v>
      </c>
      <c r="AN20" s="17">
        <v>0</v>
      </c>
      <c r="AO20" s="103">
        <v>0</v>
      </c>
      <c r="AP20" s="17">
        <v>0</v>
      </c>
      <c r="AQ20" s="17">
        <v>0</v>
      </c>
      <c r="AR20" s="103">
        <v>0</v>
      </c>
      <c r="AS20" s="120">
        <v>1.4999999999999999E-2</v>
      </c>
      <c r="AT20" s="162"/>
      <c r="AU20" s="162" t="s">
        <v>300</v>
      </c>
      <c r="AV20" s="56">
        <v>12</v>
      </c>
      <c r="AW20" s="56">
        <v>12</v>
      </c>
      <c r="AX20" s="212">
        <v>100</v>
      </c>
      <c r="AY20" s="108">
        <v>0</v>
      </c>
      <c r="AZ20" s="108">
        <v>0</v>
      </c>
      <c r="BA20" s="108">
        <v>0</v>
      </c>
      <c r="BB20" s="209">
        <f t="shared" si="5"/>
        <v>1.4999999999999999E-2</v>
      </c>
      <c r="BC20" s="280">
        <f>SUM(BB20:BB23)</f>
        <v>1.4999999999999999E-2</v>
      </c>
      <c r="BD20" s="162" t="s">
        <v>277</v>
      </c>
      <c r="BE20" s="217"/>
      <c r="BF20" s="217"/>
      <c r="BG20" s="230"/>
      <c r="BH20" s="217"/>
      <c r="BI20" s="217"/>
      <c r="BJ20" s="230"/>
      <c r="BK20" s="208"/>
      <c r="BL20" s="234" t="s">
        <v>374</v>
      </c>
      <c r="BM20" s="110"/>
      <c r="BN20" s="110"/>
      <c r="BO20" s="110"/>
      <c r="BP20" s="110"/>
      <c r="BQ20" s="110"/>
      <c r="BR20" s="110"/>
      <c r="BS20" s="110"/>
      <c r="BT20" s="110"/>
      <c r="BU20" s="110"/>
      <c r="BV20" s="110"/>
      <c r="BW20" s="110"/>
      <c r="BX20" s="110"/>
      <c r="BY20" s="110"/>
      <c r="BZ20" s="110"/>
      <c r="CA20" s="110"/>
      <c r="CB20" s="110"/>
      <c r="CC20" s="110"/>
      <c r="CD20" s="110"/>
      <c r="CE20" s="110"/>
      <c r="CF20" s="110"/>
    </row>
    <row r="21" spans="1:84" s="111" customFormat="1" ht="51.75" customHeight="1" x14ac:dyDescent="0.2">
      <c r="A21" s="258"/>
      <c r="B21" s="261"/>
      <c r="C21" s="91" t="s">
        <v>351</v>
      </c>
      <c r="D21" s="91" t="s">
        <v>228</v>
      </c>
      <c r="E21" s="91" t="s">
        <v>229</v>
      </c>
      <c r="F21" s="92">
        <v>0.03</v>
      </c>
      <c r="G21" s="93" t="s">
        <v>24</v>
      </c>
      <c r="H21" s="94" t="s">
        <v>64</v>
      </c>
      <c r="I21" s="96"/>
      <c r="J21" s="96"/>
      <c r="K21" s="96"/>
      <c r="L21" s="115">
        <v>43922</v>
      </c>
      <c r="M21" s="115">
        <v>48183</v>
      </c>
      <c r="N21" s="7">
        <f t="shared" si="0"/>
        <v>11.83611111111111</v>
      </c>
      <c r="O21" s="136" t="s">
        <v>35</v>
      </c>
      <c r="P21" s="99" t="s">
        <v>65</v>
      </c>
      <c r="Q21" s="11">
        <v>12</v>
      </c>
      <c r="R21" s="100"/>
      <c r="S21" s="12">
        <v>0.3</v>
      </c>
      <c r="T21" s="12">
        <v>0.5</v>
      </c>
      <c r="U21" s="168">
        <v>0.1</v>
      </c>
      <c r="V21" s="168">
        <v>0.1</v>
      </c>
      <c r="W21" s="12">
        <v>0.3</v>
      </c>
      <c r="X21" s="12">
        <v>0.5</v>
      </c>
      <c r="Y21" s="168">
        <v>0.1</v>
      </c>
      <c r="Z21" s="168">
        <v>0.1</v>
      </c>
      <c r="AA21" s="12">
        <v>0.3</v>
      </c>
      <c r="AB21" s="12">
        <v>0.5</v>
      </c>
      <c r="AC21" s="168">
        <v>0.1</v>
      </c>
      <c r="AD21" s="168">
        <v>0.1</v>
      </c>
      <c r="AE21" s="127">
        <f>SUM(S21:AD21)/3</f>
        <v>1</v>
      </c>
      <c r="AF21" s="17">
        <v>1</v>
      </c>
      <c r="AG21" s="17">
        <v>0</v>
      </c>
      <c r="AH21" s="103">
        <v>0</v>
      </c>
      <c r="AI21" s="17">
        <v>0</v>
      </c>
      <c r="AJ21" s="17">
        <v>0</v>
      </c>
      <c r="AK21" s="103">
        <v>0</v>
      </c>
      <c r="AL21" s="162"/>
      <c r="AM21" s="17">
        <v>1</v>
      </c>
      <c r="AN21" s="17">
        <v>0</v>
      </c>
      <c r="AO21" s="103">
        <v>0</v>
      </c>
      <c r="AP21" s="17">
        <v>0</v>
      </c>
      <c r="AQ21" s="17">
        <v>0</v>
      </c>
      <c r="AR21" s="103">
        <v>0</v>
      </c>
      <c r="AS21" s="92">
        <v>0.03</v>
      </c>
      <c r="AT21" s="162"/>
      <c r="AU21" s="162" t="s">
        <v>301</v>
      </c>
      <c r="AV21" s="56">
        <v>12</v>
      </c>
      <c r="AW21" s="108">
        <v>0</v>
      </c>
      <c r="AX21" s="211">
        <v>0</v>
      </c>
      <c r="AY21" s="108">
        <v>0</v>
      </c>
      <c r="AZ21" s="108">
        <v>0</v>
      </c>
      <c r="BA21" s="108">
        <v>0</v>
      </c>
      <c r="BB21" s="209">
        <f t="shared" si="5"/>
        <v>0</v>
      </c>
      <c r="BC21" s="281"/>
      <c r="BD21" s="162" t="s">
        <v>156</v>
      </c>
      <c r="BE21" s="217"/>
      <c r="BF21" s="217"/>
      <c r="BG21" s="230"/>
      <c r="BH21" s="217"/>
      <c r="BI21" s="217"/>
      <c r="BJ21" s="230"/>
      <c r="BK21" s="208"/>
      <c r="BL21" s="234" t="s">
        <v>156</v>
      </c>
      <c r="BM21" s="110"/>
      <c r="BN21" s="110"/>
      <c r="BO21" s="110"/>
      <c r="BP21" s="110"/>
      <c r="BQ21" s="110"/>
      <c r="BR21" s="110"/>
      <c r="BS21" s="110"/>
      <c r="BT21" s="110"/>
      <c r="BU21" s="110"/>
      <c r="BV21" s="110"/>
      <c r="BW21" s="110"/>
      <c r="BX21" s="110"/>
      <c r="BY21" s="110"/>
      <c r="BZ21" s="110"/>
      <c r="CA21" s="110"/>
      <c r="CB21" s="110"/>
      <c r="CC21" s="110"/>
      <c r="CD21" s="110"/>
      <c r="CE21" s="110"/>
      <c r="CF21" s="110"/>
    </row>
    <row r="22" spans="1:84" s="116" customFormat="1" ht="42.75" customHeight="1" x14ac:dyDescent="0.2">
      <c r="A22" s="258"/>
      <c r="B22" s="261"/>
      <c r="C22" s="91" t="s">
        <v>355</v>
      </c>
      <c r="D22" s="91" t="s">
        <v>230</v>
      </c>
      <c r="E22" s="91"/>
      <c r="F22" s="138">
        <v>0.02</v>
      </c>
      <c r="G22" s="139" t="s">
        <v>24</v>
      </c>
      <c r="H22" s="140" t="s">
        <v>66</v>
      </c>
      <c r="I22" s="141"/>
      <c r="J22" s="141"/>
      <c r="K22" s="141"/>
      <c r="L22" s="115">
        <v>43831</v>
      </c>
      <c r="M22" s="115">
        <v>48183</v>
      </c>
      <c r="N22" s="7">
        <f t="shared" si="0"/>
        <v>12.088888888888889</v>
      </c>
      <c r="O22" s="136" t="s">
        <v>35</v>
      </c>
      <c r="P22" s="99" t="s">
        <v>67</v>
      </c>
      <c r="Q22" s="11">
        <v>12</v>
      </c>
      <c r="R22" s="100"/>
      <c r="S22" s="169">
        <v>0.13300000000000001</v>
      </c>
      <c r="T22" s="54">
        <v>0.2</v>
      </c>
      <c r="U22" s="54">
        <v>0.33329999999999999</v>
      </c>
      <c r="V22" s="54">
        <v>0.33329999999999999</v>
      </c>
      <c r="W22" s="169">
        <v>0.13300000000000001</v>
      </c>
      <c r="X22" s="54">
        <v>0.2</v>
      </c>
      <c r="Y22" s="54">
        <v>0.33329999999999999</v>
      </c>
      <c r="Z22" s="54">
        <v>0.33329999999999999</v>
      </c>
      <c r="AA22" s="169">
        <v>0.13300000000000001</v>
      </c>
      <c r="AB22" s="54">
        <v>0.2</v>
      </c>
      <c r="AC22" s="54">
        <v>0.33329999999999999</v>
      </c>
      <c r="AD22" s="54">
        <v>0.33329999999999999</v>
      </c>
      <c r="AE22" s="127">
        <f>SUM(S22:AD22)/3</f>
        <v>0.99960000000000004</v>
      </c>
      <c r="AF22" s="17">
        <v>1</v>
      </c>
      <c r="AG22" s="17">
        <v>0</v>
      </c>
      <c r="AH22" s="103">
        <v>0</v>
      </c>
      <c r="AI22" s="17">
        <v>0</v>
      </c>
      <c r="AJ22" s="17">
        <v>0</v>
      </c>
      <c r="AK22" s="103">
        <v>0</v>
      </c>
      <c r="AL22" s="162"/>
      <c r="AM22" s="17">
        <v>1</v>
      </c>
      <c r="AN22" s="17">
        <v>0</v>
      </c>
      <c r="AO22" s="103">
        <v>0</v>
      </c>
      <c r="AP22" s="17">
        <v>0</v>
      </c>
      <c r="AQ22" s="17">
        <v>0</v>
      </c>
      <c r="AR22" s="103">
        <v>0</v>
      </c>
      <c r="AS22" s="138">
        <v>0.02</v>
      </c>
      <c r="AT22" s="162"/>
      <c r="AU22" s="162" t="s">
        <v>302</v>
      </c>
      <c r="AV22" s="56">
        <v>12</v>
      </c>
      <c r="AW22" s="108">
        <v>0</v>
      </c>
      <c r="AX22" s="211">
        <v>0</v>
      </c>
      <c r="AY22" s="108">
        <v>0</v>
      </c>
      <c r="AZ22" s="108">
        <v>0</v>
      </c>
      <c r="BA22" s="108">
        <v>0</v>
      </c>
      <c r="BB22" s="209">
        <f t="shared" si="5"/>
        <v>0</v>
      </c>
      <c r="BC22" s="281"/>
      <c r="BD22" s="162" t="s">
        <v>157</v>
      </c>
      <c r="BE22" s="217"/>
      <c r="BF22" s="217"/>
      <c r="BG22" s="230"/>
      <c r="BH22" s="217"/>
      <c r="BI22" s="217"/>
      <c r="BJ22" s="230"/>
      <c r="BK22" s="208"/>
      <c r="BL22" s="234" t="s">
        <v>157</v>
      </c>
      <c r="BM22" s="110"/>
      <c r="BN22" s="110"/>
      <c r="BO22" s="110"/>
      <c r="BP22" s="110"/>
      <c r="BQ22" s="110"/>
      <c r="BR22" s="110"/>
      <c r="BS22" s="110"/>
      <c r="BT22" s="110"/>
      <c r="BU22" s="110"/>
      <c r="BV22" s="110"/>
      <c r="BW22" s="110"/>
      <c r="BX22" s="110"/>
      <c r="BY22" s="110"/>
      <c r="BZ22" s="110"/>
      <c r="CA22" s="110"/>
      <c r="CB22" s="110"/>
      <c r="CC22" s="110"/>
      <c r="CD22" s="110"/>
      <c r="CE22" s="110"/>
      <c r="CF22" s="110"/>
    </row>
    <row r="23" spans="1:84" s="118" customFormat="1" ht="131.25" customHeight="1" thickBot="1" x14ac:dyDescent="0.25">
      <c r="A23" s="259"/>
      <c r="B23" s="262"/>
      <c r="C23" s="170" t="s">
        <v>352</v>
      </c>
      <c r="D23" s="91" t="s">
        <v>231</v>
      </c>
      <c r="E23" s="91" t="s">
        <v>232</v>
      </c>
      <c r="F23" s="150">
        <v>3.5000000000000003E-2</v>
      </c>
      <c r="G23" s="151" t="str">
        <f>+G15</f>
        <v>Gestión</v>
      </c>
      <c r="H23" s="153" t="s">
        <v>68</v>
      </c>
      <c r="I23" s="154"/>
      <c r="J23" s="154"/>
      <c r="K23" s="154"/>
      <c r="L23" s="171">
        <v>2022</v>
      </c>
      <c r="M23" s="171">
        <v>2030</v>
      </c>
      <c r="N23" s="16">
        <f>(M23-L23)</f>
        <v>8</v>
      </c>
      <c r="O23" s="172" t="s">
        <v>35</v>
      </c>
      <c r="P23" s="173" t="s">
        <v>69</v>
      </c>
      <c r="Q23" s="204">
        <v>20</v>
      </c>
      <c r="R23" s="174">
        <f>+R20</f>
        <v>2018</v>
      </c>
      <c r="S23" s="175"/>
      <c r="T23" s="175"/>
      <c r="U23" s="176">
        <v>0.5</v>
      </c>
      <c r="V23" s="176">
        <v>0.5</v>
      </c>
      <c r="W23" s="176"/>
      <c r="X23" s="176"/>
      <c r="Y23" s="176">
        <v>0.5</v>
      </c>
      <c r="Z23" s="176">
        <v>0.5</v>
      </c>
      <c r="AA23" s="176"/>
      <c r="AB23" s="176">
        <v>0.5</v>
      </c>
      <c r="AC23" s="176">
        <v>0.5</v>
      </c>
      <c r="AD23" s="175"/>
      <c r="AE23" s="177">
        <f>SUM(S23:AD23)/3</f>
        <v>1</v>
      </c>
      <c r="AF23" s="17">
        <v>1</v>
      </c>
      <c r="AG23" s="17">
        <v>0</v>
      </c>
      <c r="AH23" s="103">
        <v>0</v>
      </c>
      <c r="AI23" s="17">
        <v>0</v>
      </c>
      <c r="AJ23" s="17">
        <v>0</v>
      </c>
      <c r="AK23" s="103">
        <v>0</v>
      </c>
      <c r="AL23" s="162"/>
      <c r="AM23" s="17">
        <v>1</v>
      </c>
      <c r="AN23" s="17">
        <v>0</v>
      </c>
      <c r="AO23" s="103">
        <v>0</v>
      </c>
      <c r="AP23" s="17">
        <v>0</v>
      </c>
      <c r="AQ23" s="17">
        <v>0</v>
      </c>
      <c r="AR23" s="103">
        <v>0</v>
      </c>
      <c r="AS23" s="150">
        <v>3.5000000000000003E-2</v>
      </c>
      <c r="AT23" s="162"/>
      <c r="AU23" s="162" t="s">
        <v>303</v>
      </c>
      <c r="AV23" s="56">
        <v>20</v>
      </c>
      <c r="AW23" s="108">
        <v>0</v>
      </c>
      <c r="AX23" s="211">
        <v>0</v>
      </c>
      <c r="AY23" s="108">
        <v>0</v>
      </c>
      <c r="AZ23" s="108">
        <v>0</v>
      </c>
      <c r="BA23" s="108">
        <v>0</v>
      </c>
      <c r="BB23" s="209">
        <f t="shared" si="5"/>
        <v>0</v>
      </c>
      <c r="BC23" s="282"/>
      <c r="BD23" s="162" t="s">
        <v>203</v>
      </c>
      <c r="BE23" s="217"/>
      <c r="BF23" s="217"/>
      <c r="BG23" s="230"/>
      <c r="BH23" s="217"/>
      <c r="BI23" s="217"/>
      <c r="BJ23" s="235"/>
      <c r="BK23" s="208"/>
      <c r="BL23" s="234" t="s">
        <v>203</v>
      </c>
      <c r="BM23" s="110"/>
      <c r="BN23" s="110"/>
      <c r="BO23" s="110"/>
      <c r="BP23" s="110"/>
      <c r="BQ23" s="110"/>
      <c r="BR23" s="110"/>
      <c r="BS23" s="110"/>
      <c r="BT23" s="110"/>
      <c r="BU23" s="110"/>
      <c r="BV23" s="110"/>
      <c r="BW23" s="110"/>
      <c r="BX23" s="110"/>
      <c r="BY23" s="110"/>
      <c r="BZ23" s="110"/>
      <c r="CA23" s="110"/>
      <c r="CB23" s="110"/>
      <c r="CC23" s="110"/>
      <c r="CD23" s="110"/>
      <c r="CE23" s="110"/>
      <c r="CF23" s="110"/>
    </row>
    <row r="24" spans="1:84" s="111" customFormat="1" ht="81" customHeight="1" x14ac:dyDescent="0.2">
      <c r="A24" s="257" t="s">
        <v>70</v>
      </c>
      <c r="B24" s="260">
        <v>0.14000000000000001</v>
      </c>
      <c r="C24" s="119" t="s">
        <v>71</v>
      </c>
      <c r="D24" s="119" t="s">
        <v>233</v>
      </c>
      <c r="E24" s="119" t="s">
        <v>234</v>
      </c>
      <c r="F24" s="120">
        <v>2.1999999999999999E-2</v>
      </c>
      <c r="G24" s="121" t="s">
        <v>72</v>
      </c>
      <c r="H24" s="11" t="s">
        <v>28</v>
      </c>
      <c r="I24" s="123"/>
      <c r="J24" s="123"/>
      <c r="K24" s="123"/>
      <c r="L24" s="165">
        <v>44013</v>
      </c>
      <c r="M24" s="165">
        <v>44166</v>
      </c>
      <c r="N24" s="15">
        <f>(M24-L24)/360</f>
        <v>0.42499999999999999</v>
      </c>
      <c r="O24" s="125" t="s">
        <v>41</v>
      </c>
      <c r="P24" s="10" t="s">
        <v>73</v>
      </c>
      <c r="Q24" s="11">
        <v>12</v>
      </c>
      <c r="R24" s="126"/>
      <c r="S24" s="12">
        <v>1</v>
      </c>
      <c r="T24" s="12"/>
      <c r="U24" s="12"/>
      <c r="V24" s="167"/>
      <c r="W24" s="167"/>
      <c r="X24" s="167"/>
      <c r="Y24" s="12"/>
      <c r="Z24" s="12"/>
      <c r="AA24" s="12"/>
      <c r="AB24" s="167"/>
      <c r="AC24" s="167"/>
      <c r="AD24" s="167"/>
      <c r="AE24" s="127">
        <f>SUM(S24:AD24)</f>
        <v>1</v>
      </c>
      <c r="AF24" s="17">
        <v>0</v>
      </c>
      <c r="AG24" s="17">
        <v>0</v>
      </c>
      <c r="AH24" s="103">
        <v>0</v>
      </c>
      <c r="AI24" s="17">
        <v>0</v>
      </c>
      <c r="AJ24" s="17">
        <v>0</v>
      </c>
      <c r="AK24" s="103">
        <v>0</v>
      </c>
      <c r="AL24" s="162"/>
      <c r="AM24" s="17">
        <v>0</v>
      </c>
      <c r="AN24" s="17">
        <v>0</v>
      </c>
      <c r="AO24" s="103">
        <v>0</v>
      </c>
      <c r="AP24" s="17">
        <v>0</v>
      </c>
      <c r="AQ24" s="17">
        <v>0</v>
      </c>
      <c r="AR24" s="103">
        <v>0</v>
      </c>
      <c r="AS24" s="120">
        <v>2.1999999999999999E-2</v>
      </c>
      <c r="AT24" s="162"/>
      <c r="AU24" s="162" t="s">
        <v>304</v>
      </c>
      <c r="AV24" s="56">
        <v>12</v>
      </c>
      <c r="AW24" s="108">
        <v>0</v>
      </c>
      <c r="AX24" s="211">
        <v>0</v>
      </c>
      <c r="AY24" s="108">
        <v>0</v>
      </c>
      <c r="AZ24" s="108">
        <v>0</v>
      </c>
      <c r="BA24" s="108">
        <v>0</v>
      </c>
      <c r="BB24" s="209">
        <f t="shared" si="5"/>
        <v>0</v>
      </c>
      <c r="BC24" s="274">
        <f>SUM(BB24:BB29)</f>
        <v>0</v>
      </c>
      <c r="BD24" s="162" t="s">
        <v>278</v>
      </c>
      <c r="BE24" s="217"/>
      <c r="BF24" s="217"/>
      <c r="BG24" s="230"/>
      <c r="BH24" s="217"/>
      <c r="BI24" s="217"/>
      <c r="BJ24" s="230"/>
      <c r="BK24" s="208"/>
      <c r="BL24" s="234" t="s">
        <v>375</v>
      </c>
      <c r="BM24" s="110"/>
      <c r="BN24" s="110"/>
      <c r="BO24" s="110"/>
      <c r="BP24" s="110"/>
      <c r="BQ24" s="110"/>
      <c r="BR24" s="110"/>
      <c r="BS24" s="110"/>
      <c r="BT24" s="110"/>
      <c r="BU24" s="110"/>
      <c r="BV24" s="110"/>
      <c r="BW24" s="110"/>
      <c r="BX24" s="110"/>
      <c r="BY24" s="110"/>
      <c r="BZ24" s="110"/>
      <c r="CA24" s="110"/>
      <c r="CB24" s="110"/>
      <c r="CC24" s="110"/>
      <c r="CD24" s="110"/>
      <c r="CE24" s="110"/>
      <c r="CF24" s="110"/>
    </row>
    <row r="25" spans="1:84" s="111" customFormat="1" ht="82.5" customHeight="1" x14ac:dyDescent="0.2">
      <c r="A25" s="258"/>
      <c r="B25" s="261"/>
      <c r="C25" s="91" t="s">
        <v>74</v>
      </c>
      <c r="D25" s="91" t="s">
        <v>235</v>
      </c>
      <c r="E25" s="91" t="s">
        <v>236</v>
      </c>
      <c r="F25" s="92">
        <v>0.03</v>
      </c>
      <c r="G25" s="93" t="s">
        <v>75</v>
      </c>
      <c r="H25" s="94" t="s">
        <v>76</v>
      </c>
      <c r="I25" s="96"/>
      <c r="J25" s="96"/>
      <c r="K25" s="96"/>
      <c r="L25" s="115">
        <v>44197</v>
      </c>
      <c r="M25" s="115">
        <v>48183</v>
      </c>
      <c r="N25" s="7">
        <f>(M25-L25)/360</f>
        <v>11.072222222222223</v>
      </c>
      <c r="O25" s="125" t="s">
        <v>41</v>
      </c>
      <c r="P25" s="99" t="s">
        <v>77</v>
      </c>
      <c r="Q25" s="94">
        <v>12</v>
      </c>
      <c r="R25" s="100"/>
      <c r="S25" s="55"/>
      <c r="T25" s="54">
        <f>4/(12)</f>
        <v>0.33333333333333331</v>
      </c>
      <c r="U25" s="54">
        <f>+T25</f>
        <v>0.33333333333333331</v>
      </c>
      <c r="V25" s="54">
        <f>+U25</f>
        <v>0.33333333333333331</v>
      </c>
      <c r="W25" s="54">
        <f>5/(12)</f>
        <v>0.41666666666666669</v>
      </c>
      <c r="X25" s="54">
        <f>6/(12)</f>
        <v>0.5</v>
      </c>
      <c r="Y25" s="54">
        <f>7/(12)</f>
        <v>0.58333333333333337</v>
      </c>
      <c r="Z25" s="54">
        <f>8/(12)</f>
        <v>0.66666666666666663</v>
      </c>
      <c r="AA25" s="54">
        <f>9/(12)</f>
        <v>0.75</v>
      </c>
      <c r="AB25" s="54">
        <f>10/(12)</f>
        <v>0.83333333333333337</v>
      </c>
      <c r="AC25" s="54">
        <f>11/(12)</f>
        <v>0.91666666666666663</v>
      </c>
      <c r="AD25" s="54">
        <f>12/(12)</f>
        <v>1</v>
      </c>
      <c r="AE25" s="127">
        <f>+AD25</f>
        <v>1</v>
      </c>
      <c r="AF25" s="17">
        <v>0</v>
      </c>
      <c r="AG25" s="17">
        <v>0</v>
      </c>
      <c r="AH25" s="103">
        <v>0</v>
      </c>
      <c r="AI25" s="17">
        <v>0</v>
      </c>
      <c r="AJ25" s="17">
        <v>0</v>
      </c>
      <c r="AK25" s="103">
        <v>0</v>
      </c>
      <c r="AL25" s="114"/>
      <c r="AM25" s="17">
        <v>0</v>
      </c>
      <c r="AN25" s="17">
        <v>0</v>
      </c>
      <c r="AO25" s="103">
        <v>0</v>
      </c>
      <c r="AP25" s="17">
        <v>0</v>
      </c>
      <c r="AQ25" s="17">
        <v>0</v>
      </c>
      <c r="AR25" s="103">
        <v>0</v>
      </c>
      <c r="AS25" s="92">
        <v>0.03</v>
      </c>
      <c r="AT25" s="114"/>
      <c r="AU25" s="114" t="s">
        <v>332</v>
      </c>
      <c r="AV25" s="17">
        <v>12</v>
      </c>
      <c r="AW25" s="108">
        <v>0</v>
      </c>
      <c r="AX25" s="211">
        <v>0</v>
      </c>
      <c r="AY25" s="108">
        <v>0</v>
      </c>
      <c r="AZ25" s="108">
        <v>0</v>
      </c>
      <c r="BA25" s="108">
        <v>0</v>
      </c>
      <c r="BB25" s="209">
        <f t="shared" si="5"/>
        <v>0</v>
      </c>
      <c r="BC25" s="275"/>
      <c r="BD25" s="114" t="s">
        <v>279</v>
      </c>
      <c r="BE25" s="217"/>
      <c r="BF25" s="217"/>
      <c r="BG25" s="230"/>
      <c r="BH25" s="217"/>
      <c r="BI25" s="217"/>
      <c r="BJ25" s="230"/>
      <c r="BK25" s="208"/>
      <c r="BL25" s="222" t="s">
        <v>376</v>
      </c>
      <c r="BM25" s="110"/>
      <c r="BN25" s="110"/>
      <c r="BO25" s="110"/>
      <c r="BP25" s="110"/>
      <c r="BQ25" s="110"/>
      <c r="BR25" s="110"/>
      <c r="BS25" s="110"/>
      <c r="BT25" s="110"/>
      <c r="BU25" s="110"/>
      <c r="BV25" s="110"/>
      <c r="BW25" s="110"/>
      <c r="BX25" s="110"/>
      <c r="BY25" s="110"/>
      <c r="BZ25" s="110"/>
      <c r="CA25" s="110"/>
      <c r="CB25" s="110"/>
      <c r="CC25" s="110"/>
      <c r="CD25" s="110"/>
      <c r="CE25" s="110"/>
      <c r="CF25" s="110"/>
    </row>
    <row r="26" spans="1:84" s="111" customFormat="1" ht="78.75" customHeight="1" x14ac:dyDescent="0.2">
      <c r="A26" s="258"/>
      <c r="B26" s="261"/>
      <c r="C26" s="91" t="s">
        <v>78</v>
      </c>
      <c r="D26" s="91" t="s">
        <v>238</v>
      </c>
      <c r="E26" s="91" t="s">
        <v>236</v>
      </c>
      <c r="F26" s="92">
        <v>0.03</v>
      </c>
      <c r="G26" s="93" t="str">
        <f>+G11</f>
        <v>Resultado</v>
      </c>
      <c r="H26" s="94" t="s">
        <v>79</v>
      </c>
      <c r="I26" s="96"/>
      <c r="J26" s="96"/>
      <c r="K26" s="96"/>
      <c r="L26" s="115">
        <v>44013</v>
      </c>
      <c r="M26" s="115">
        <v>48183</v>
      </c>
      <c r="N26" s="7">
        <f>(M26-L26)/360</f>
        <v>11.583333333333334</v>
      </c>
      <c r="O26" s="125" t="s">
        <v>41</v>
      </c>
      <c r="P26" s="99" t="s">
        <v>80</v>
      </c>
      <c r="Q26" s="94">
        <v>12</v>
      </c>
      <c r="R26" s="100"/>
      <c r="S26" s="178">
        <v>0.08</v>
      </c>
      <c r="T26" s="178">
        <v>0.24299999999999999</v>
      </c>
      <c r="U26" s="178">
        <v>0.40799999999999997</v>
      </c>
      <c r="V26" s="178">
        <v>0.57399999999999995</v>
      </c>
      <c r="W26" s="178">
        <v>0.65900000000000003</v>
      </c>
      <c r="X26" s="178">
        <v>0.78700000000000003</v>
      </c>
      <c r="Y26" s="178">
        <v>0.91500000000000004</v>
      </c>
      <c r="Z26" s="178">
        <v>0.95499999999999996</v>
      </c>
      <c r="AA26" s="178">
        <v>0.97599999999999998</v>
      </c>
      <c r="AB26" s="178">
        <v>0.996</v>
      </c>
      <c r="AC26" s="178">
        <v>0.998</v>
      </c>
      <c r="AD26" s="178">
        <v>1</v>
      </c>
      <c r="AE26" s="133">
        <f>+AD26</f>
        <v>1</v>
      </c>
      <c r="AF26" s="17">
        <v>0</v>
      </c>
      <c r="AG26" s="17">
        <v>0</v>
      </c>
      <c r="AH26" s="103">
        <v>0</v>
      </c>
      <c r="AI26" s="17">
        <v>0</v>
      </c>
      <c r="AJ26" s="17">
        <v>0</v>
      </c>
      <c r="AK26" s="103">
        <v>0</v>
      </c>
      <c r="AL26" s="162"/>
      <c r="AM26" s="17">
        <v>0</v>
      </c>
      <c r="AN26" s="17">
        <v>0</v>
      </c>
      <c r="AO26" s="103">
        <v>0</v>
      </c>
      <c r="AP26" s="17">
        <v>0</v>
      </c>
      <c r="AQ26" s="17">
        <v>0</v>
      </c>
      <c r="AR26" s="103">
        <v>0</v>
      </c>
      <c r="AS26" s="92">
        <v>0.03</v>
      </c>
      <c r="AT26" s="162"/>
      <c r="AU26" s="162" t="s">
        <v>305</v>
      </c>
      <c r="AV26" s="56">
        <v>12</v>
      </c>
      <c r="AW26" s="108">
        <v>0</v>
      </c>
      <c r="AX26" s="211">
        <v>0</v>
      </c>
      <c r="AY26" s="108">
        <v>0</v>
      </c>
      <c r="AZ26" s="108">
        <v>0</v>
      </c>
      <c r="BA26" s="108">
        <v>0</v>
      </c>
      <c r="BB26" s="209">
        <f t="shared" si="5"/>
        <v>0</v>
      </c>
      <c r="BC26" s="275"/>
      <c r="BD26" s="162" t="s">
        <v>333</v>
      </c>
      <c r="BE26" s="217"/>
      <c r="BF26" s="217"/>
      <c r="BG26" s="230"/>
      <c r="BH26" s="217"/>
      <c r="BI26" s="217"/>
      <c r="BJ26" s="230"/>
      <c r="BK26" s="208"/>
      <c r="BL26" s="234" t="s">
        <v>377</v>
      </c>
      <c r="BM26" s="110"/>
      <c r="BN26" s="110"/>
      <c r="BO26" s="110"/>
      <c r="BP26" s="110"/>
      <c r="BQ26" s="110"/>
      <c r="BR26" s="110"/>
      <c r="BS26" s="110"/>
      <c r="BT26" s="110"/>
      <c r="BU26" s="110"/>
      <c r="BV26" s="110"/>
      <c r="BW26" s="110"/>
      <c r="BX26" s="110"/>
      <c r="BY26" s="110"/>
      <c r="BZ26" s="110"/>
      <c r="CA26" s="110"/>
      <c r="CB26" s="110"/>
      <c r="CC26" s="110"/>
      <c r="CD26" s="110"/>
      <c r="CE26" s="110"/>
      <c r="CF26" s="110"/>
    </row>
    <row r="27" spans="1:84" s="111" customFormat="1" ht="165" customHeight="1" x14ac:dyDescent="0.2">
      <c r="A27" s="258"/>
      <c r="B27" s="261"/>
      <c r="C27" s="91" t="s">
        <v>81</v>
      </c>
      <c r="D27" s="91" t="s">
        <v>237</v>
      </c>
      <c r="E27" s="91" t="s">
        <v>239</v>
      </c>
      <c r="F27" s="92">
        <v>2.3E-2</v>
      </c>
      <c r="G27" s="93" t="s">
        <v>75</v>
      </c>
      <c r="H27" s="94" t="s">
        <v>82</v>
      </c>
      <c r="I27" s="96"/>
      <c r="J27" s="96"/>
      <c r="K27" s="96"/>
      <c r="L27" s="115">
        <v>43922</v>
      </c>
      <c r="M27" s="115">
        <v>48183</v>
      </c>
      <c r="N27" s="7">
        <f>(M27-L27)/360</f>
        <v>11.83611111111111</v>
      </c>
      <c r="O27" s="125" t="s">
        <v>35</v>
      </c>
      <c r="P27" s="99" t="s">
        <v>83</v>
      </c>
      <c r="Q27" s="94">
        <v>11</v>
      </c>
      <c r="R27" s="100">
        <v>2019</v>
      </c>
      <c r="S27" s="54">
        <v>0.25</v>
      </c>
      <c r="T27" s="54">
        <v>0.25</v>
      </c>
      <c r="U27" s="54">
        <v>0.25</v>
      </c>
      <c r="V27" s="54">
        <v>0.25</v>
      </c>
      <c r="W27" s="54">
        <v>0.25</v>
      </c>
      <c r="X27" s="54">
        <v>0.25</v>
      </c>
      <c r="Y27" s="54">
        <v>0.25</v>
      </c>
      <c r="Z27" s="54">
        <v>0.25</v>
      </c>
      <c r="AA27" s="54">
        <v>0.25</v>
      </c>
      <c r="AB27" s="54">
        <v>0.25</v>
      </c>
      <c r="AC27" s="54">
        <v>0.25</v>
      </c>
      <c r="AD27" s="54">
        <v>0.25</v>
      </c>
      <c r="AE27" s="133">
        <f>SUM(S27:AD27)/3</f>
        <v>1</v>
      </c>
      <c r="AF27" s="17">
        <v>0</v>
      </c>
      <c r="AG27" s="17">
        <v>0</v>
      </c>
      <c r="AH27" s="103">
        <v>0</v>
      </c>
      <c r="AI27" s="17">
        <v>0</v>
      </c>
      <c r="AJ27" s="17">
        <v>0</v>
      </c>
      <c r="AK27" s="103">
        <v>0</v>
      </c>
      <c r="AL27" s="162"/>
      <c r="AM27" s="17">
        <v>1</v>
      </c>
      <c r="AN27" s="17">
        <v>0</v>
      </c>
      <c r="AO27" s="103">
        <v>0</v>
      </c>
      <c r="AP27" s="17">
        <v>0</v>
      </c>
      <c r="AQ27" s="17">
        <v>0</v>
      </c>
      <c r="AR27" s="103">
        <v>0</v>
      </c>
      <c r="AS27" s="92">
        <v>2.3E-2</v>
      </c>
      <c r="AT27" s="162"/>
      <c r="AU27" s="162" t="s">
        <v>306</v>
      </c>
      <c r="AV27" s="56">
        <v>11</v>
      </c>
      <c r="AW27" s="56">
        <v>0</v>
      </c>
      <c r="AX27" s="211">
        <v>0</v>
      </c>
      <c r="AY27" s="56">
        <v>0</v>
      </c>
      <c r="AZ27" s="56">
        <v>0</v>
      </c>
      <c r="BA27" s="108">
        <v>0</v>
      </c>
      <c r="BB27" s="209">
        <f t="shared" si="5"/>
        <v>0</v>
      </c>
      <c r="BC27" s="275"/>
      <c r="BD27" s="162" t="s">
        <v>345</v>
      </c>
      <c r="BE27" s="217"/>
      <c r="BF27" s="217"/>
      <c r="BG27" s="230"/>
      <c r="BH27" s="217"/>
      <c r="BI27" s="217"/>
      <c r="BJ27" s="230"/>
      <c r="BK27" s="208"/>
      <c r="BL27" s="234" t="s">
        <v>378</v>
      </c>
      <c r="BM27" s="110"/>
      <c r="BN27" s="110"/>
      <c r="BO27" s="110"/>
      <c r="BP27" s="110"/>
      <c r="BQ27" s="110"/>
      <c r="BR27" s="110"/>
      <c r="BS27" s="110"/>
      <c r="BT27" s="110"/>
      <c r="BU27" s="110"/>
      <c r="BV27" s="110"/>
      <c r="BW27" s="110"/>
      <c r="BX27" s="110"/>
      <c r="BY27" s="110"/>
      <c r="BZ27" s="110"/>
      <c r="CA27" s="110"/>
      <c r="CB27" s="110"/>
      <c r="CC27" s="110"/>
      <c r="CD27" s="110"/>
      <c r="CE27" s="110"/>
      <c r="CF27" s="110"/>
    </row>
    <row r="28" spans="1:84" s="111" customFormat="1" ht="106.5" customHeight="1" x14ac:dyDescent="0.2">
      <c r="A28" s="258"/>
      <c r="B28" s="261"/>
      <c r="C28" s="137" t="s">
        <v>84</v>
      </c>
      <c r="D28" s="91" t="s">
        <v>240</v>
      </c>
      <c r="E28" s="91" t="s">
        <v>241</v>
      </c>
      <c r="F28" s="138">
        <v>0.02</v>
      </c>
      <c r="G28" s="139" t="s">
        <v>27</v>
      </c>
      <c r="H28" s="140" t="s">
        <v>85</v>
      </c>
      <c r="I28" s="141"/>
      <c r="J28" s="141"/>
      <c r="K28" s="141"/>
      <c r="L28" s="179">
        <v>2020</v>
      </c>
      <c r="M28" s="179">
        <v>2021</v>
      </c>
      <c r="N28" s="13">
        <f>(M28-L28)</f>
        <v>1</v>
      </c>
      <c r="O28" s="143"/>
      <c r="P28" s="144" t="s">
        <v>86</v>
      </c>
      <c r="Q28" s="140">
        <v>12</v>
      </c>
      <c r="R28" s="145"/>
      <c r="S28" s="180">
        <v>0.5</v>
      </c>
      <c r="T28" s="180">
        <v>0.5</v>
      </c>
      <c r="U28" s="180"/>
      <c r="V28" s="146"/>
      <c r="W28" s="146"/>
      <c r="X28" s="146"/>
      <c r="Y28" s="146"/>
      <c r="Z28" s="146"/>
      <c r="AA28" s="146"/>
      <c r="AB28" s="146"/>
      <c r="AC28" s="146"/>
      <c r="AD28" s="146"/>
      <c r="AE28" s="148">
        <f>SUM(S28:AD28)</f>
        <v>1</v>
      </c>
      <c r="AF28" s="17">
        <v>1</v>
      </c>
      <c r="AG28" s="17">
        <v>0</v>
      </c>
      <c r="AH28" s="103">
        <v>0</v>
      </c>
      <c r="AI28" s="17">
        <v>0</v>
      </c>
      <c r="AJ28" s="17">
        <v>0</v>
      </c>
      <c r="AK28" s="103">
        <v>0</v>
      </c>
      <c r="AL28" s="162"/>
      <c r="AM28" s="17">
        <v>1</v>
      </c>
      <c r="AN28" s="17">
        <v>0</v>
      </c>
      <c r="AO28" s="106">
        <v>0</v>
      </c>
      <c r="AP28" s="17">
        <v>0</v>
      </c>
      <c r="AQ28" s="17">
        <v>0</v>
      </c>
      <c r="AR28" s="103">
        <v>0</v>
      </c>
      <c r="AS28" s="138">
        <v>0.02</v>
      </c>
      <c r="AT28" s="162"/>
      <c r="AU28" s="162" t="s">
        <v>307</v>
      </c>
      <c r="AV28" s="56">
        <v>12</v>
      </c>
      <c r="AW28" s="56">
        <v>0</v>
      </c>
      <c r="AX28" s="211">
        <v>0</v>
      </c>
      <c r="AY28" s="56">
        <v>0</v>
      </c>
      <c r="AZ28" s="56">
        <v>0</v>
      </c>
      <c r="BA28" s="108">
        <v>0</v>
      </c>
      <c r="BB28" s="209">
        <f t="shared" si="5"/>
        <v>0</v>
      </c>
      <c r="BC28" s="275"/>
      <c r="BD28" s="162" t="s">
        <v>158</v>
      </c>
      <c r="BE28" s="217"/>
      <c r="BF28" s="217"/>
      <c r="BG28" s="236"/>
      <c r="BH28" s="217"/>
      <c r="BI28" s="217"/>
      <c r="BJ28" s="230"/>
      <c r="BK28" s="208"/>
      <c r="BL28" s="234" t="s">
        <v>379</v>
      </c>
      <c r="BM28" s="110"/>
      <c r="BN28" s="110"/>
      <c r="BO28" s="110"/>
      <c r="BP28" s="110"/>
      <c r="BQ28" s="110"/>
      <c r="BR28" s="110"/>
      <c r="BS28" s="110"/>
      <c r="BT28" s="110"/>
      <c r="BU28" s="110"/>
      <c r="BV28" s="110"/>
      <c r="BW28" s="110"/>
      <c r="BX28" s="110"/>
      <c r="BY28" s="110"/>
      <c r="BZ28" s="110"/>
      <c r="CA28" s="110"/>
      <c r="CB28" s="110"/>
      <c r="CC28" s="110"/>
      <c r="CD28" s="110"/>
      <c r="CE28" s="110"/>
      <c r="CF28" s="110"/>
    </row>
    <row r="29" spans="1:84" s="118" customFormat="1" ht="102.75" customHeight="1" thickBot="1" x14ac:dyDescent="0.25">
      <c r="A29" s="259"/>
      <c r="B29" s="262"/>
      <c r="C29" s="149" t="s">
        <v>87</v>
      </c>
      <c r="D29" s="91" t="s">
        <v>242</v>
      </c>
      <c r="E29" s="149" t="s">
        <v>243</v>
      </c>
      <c r="F29" s="150">
        <v>1.4999999999999999E-2</v>
      </c>
      <c r="G29" s="151" t="s">
        <v>27</v>
      </c>
      <c r="H29" s="153" t="s">
        <v>88</v>
      </c>
      <c r="I29" s="154"/>
      <c r="J29" s="154"/>
      <c r="K29" s="154"/>
      <c r="L29" s="155">
        <v>43922</v>
      </c>
      <c r="M29" s="155">
        <v>48183</v>
      </c>
      <c r="N29" s="14">
        <f>(M29-L29)/360</f>
        <v>11.83611111111111</v>
      </c>
      <c r="O29" s="156" t="s">
        <v>41</v>
      </c>
      <c r="P29" s="157" t="s">
        <v>89</v>
      </c>
      <c r="Q29" s="153">
        <v>12</v>
      </c>
      <c r="R29" s="158">
        <v>2019</v>
      </c>
      <c r="S29" s="160">
        <v>0.25</v>
      </c>
      <c r="T29" s="160">
        <v>0.5</v>
      </c>
      <c r="U29" s="160">
        <v>0.6</v>
      </c>
      <c r="V29" s="160">
        <v>0.7</v>
      </c>
      <c r="W29" s="160">
        <v>0.8</v>
      </c>
      <c r="X29" s="160">
        <v>0.85</v>
      </c>
      <c r="Y29" s="160">
        <v>0.9</v>
      </c>
      <c r="Z29" s="160">
        <v>0.95</v>
      </c>
      <c r="AA29" s="160">
        <v>1</v>
      </c>
      <c r="AB29" s="160">
        <v>1</v>
      </c>
      <c r="AC29" s="160">
        <v>1</v>
      </c>
      <c r="AD29" s="160">
        <v>1</v>
      </c>
      <c r="AE29" s="161">
        <f>+AD29</f>
        <v>1</v>
      </c>
      <c r="AF29" s="17">
        <v>1</v>
      </c>
      <c r="AG29" s="17">
        <v>0</v>
      </c>
      <c r="AH29" s="103">
        <v>0</v>
      </c>
      <c r="AI29" s="17">
        <v>0</v>
      </c>
      <c r="AJ29" s="17">
        <v>0</v>
      </c>
      <c r="AK29" s="103">
        <v>0</v>
      </c>
      <c r="AL29" s="162"/>
      <c r="AM29" s="17">
        <v>0</v>
      </c>
      <c r="AN29" s="17">
        <v>0</v>
      </c>
      <c r="AO29" s="103">
        <v>0</v>
      </c>
      <c r="AP29" s="17">
        <v>0</v>
      </c>
      <c r="AQ29" s="17">
        <v>0</v>
      </c>
      <c r="AR29" s="103">
        <v>0</v>
      </c>
      <c r="AS29" s="150">
        <v>1.4999999999999999E-2</v>
      </c>
      <c r="AT29" s="162"/>
      <c r="AU29" s="162" t="s">
        <v>308</v>
      </c>
      <c r="AV29" s="56">
        <v>12</v>
      </c>
      <c r="AW29" s="56">
        <v>0</v>
      </c>
      <c r="AX29" s="211">
        <v>0</v>
      </c>
      <c r="AY29" s="56">
        <v>0</v>
      </c>
      <c r="AZ29" s="56">
        <v>0</v>
      </c>
      <c r="BA29" s="108">
        <v>0</v>
      </c>
      <c r="BB29" s="209">
        <f t="shared" si="5"/>
        <v>0</v>
      </c>
      <c r="BC29" s="279"/>
      <c r="BD29" s="162" t="s">
        <v>346</v>
      </c>
      <c r="BE29" s="217"/>
      <c r="BF29" s="17"/>
      <c r="BG29" s="230"/>
      <c r="BH29" s="217"/>
      <c r="BI29" s="217"/>
      <c r="BJ29" s="230"/>
      <c r="BK29" s="208"/>
      <c r="BL29" s="234" t="s">
        <v>380</v>
      </c>
      <c r="BM29" s="110"/>
      <c r="BN29" s="110"/>
      <c r="BO29" s="110"/>
      <c r="BP29" s="110"/>
      <c r="BQ29" s="110"/>
      <c r="BR29" s="110"/>
      <c r="BS29" s="110"/>
      <c r="BT29" s="110"/>
      <c r="BU29" s="110"/>
      <c r="BV29" s="110"/>
      <c r="BW29" s="110"/>
      <c r="BX29" s="110"/>
      <c r="BY29" s="110"/>
      <c r="BZ29" s="110"/>
      <c r="CA29" s="110"/>
      <c r="CB29" s="110"/>
      <c r="CC29" s="110"/>
      <c r="CD29" s="110"/>
      <c r="CE29" s="110"/>
      <c r="CF29" s="110"/>
    </row>
    <row r="30" spans="1:84" s="111" customFormat="1" ht="105" customHeight="1" x14ac:dyDescent="0.2">
      <c r="A30" s="257" t="s">
        <v>90</v>
      </c>
      <c r="B30" s="260">
        <v>0.1</v>
      </c>
      <c r="C30" s="119" t="s">
        <v>91</v>
      </c>
      <c r="D30" s="119" t="s">
        <v>309</v>
      </c>
      <c r="E30" s="119" t="s">
        <v>244</v>
      </c>
      <c r="F30" s="120">
        <v>0.02</v>
      </c>
      <c r="G30" s="121" t="s">
        <v>27</v>
      </c>
      <c r="H30" s="11" t="s">
        <v>92</v>
      </c>
      <c r="I30" s="123"/>
      <c r="J30" s="123"/>
      <c r="K30" s="123"/>
      <c r="L30" s="124">
        <v>43831</v>
      </c>
      <c r="M30" s="124">
        <v>44926</v>
      </c>
      <c r="N30" s="7">
        <f>(M30-L30)/360</f>
        <v>3.0416666666666665</v>
      </c>
      <c r="O30" s="125" t="s">
        <v>41</v>
      </c>
      <c r="P30" s="10" t="s">
        <v>93</v>
      </c>
      <c r="Q30" s="11">
        <v>12</v>
      </c>
      <c r="R30" s="126"/>
      <c r="S30" s="12">
        <v>0.5</v>
      </c>
      <c r="T30" s="12">
        <v>0.75</v>
      </c>
      <c r="U30" s="12">
        <v>1</v>
      </c>
      <c r="V30" s="167"/>
      <c r="W30" s="167"/>
      <c r="X30" s="12"/>
      <c r="Y30" s="167"/>
      <c r="Z30" s="167"/>
      <c r="AA30" s="167"/>
      <c r="AB30" s="167"/>
      <c r="AC30" s="167"/>
      <c r="AD30" s="167"/>
      <c r="AE30" s="127">
        <f>+U30</f>
        <v>1</v>
      </c>
      <c r="AF30" s="17">
        <v>0</v>
      </c>
      <c r="AG30" s="17">
        <v>0</v>
      </c>
      <c r="AH30" s="103">
        <v>0</v>
      </c>
      <c r="AI30" s="17">
        <v>0</v>
      </c>
      <c r="AJ30" s="17">
        <v>0</v>
      </c>
      <c r="AK30" s="103">
        <v>0</v>
      </c>
      <c r="AL30" s="162"/>
      <c r="AM30" s="17">
        <v>1</v>
      </c>
      <c r="AN30" s="17">
        <v>0</v>
      </c>
      <c r="AO30" s="103">
        <v>0</v>
      </c>
      <c r="AP30" s="17">
        <v>0</v>
      </c>
      <c r="AQ30" s="17">
        <v>0</v>
      </c>
      <c r="AR30" s="103">
        <v>0</v>
      </c>
      <c r="AS30" s="120">
        <v>0.02</v>
      </c>
      <c r="AT30" s="162"/>
      <c r="AU30" s="162" t="s">
        <v>310</v>
      </c>
      <c r="AV30" s="56">
        <v>12</v>
      </c>
      <c r="AW30" s="56">
        <v>0</v>
      </c>
      <c r="AX30" s="211">
        <v>0</v>
      </c>
      <c r="AY30" s="56">
        <v>0</v>
      </c>
      <c r="AZ30" s="56">
        <v>0</v>
      </c>
      <c r="BA30" s="108">
        <v>0</v>
      </c>
      <c r="BB30" s="209">
        <f t="shared" si="5"/>
        <v>0</v>
      </c>
      <c r="BC30" s="274">
        <f>SUM(BB30:BB33)</f>
        <v>4.1666666666666675E-3</v>
      </c>
      <c r="BD30" s="162" t="s">
        <v>347</v>
      </c>
      <c r="BE30" s="217"/>
      <c r="BF30" s="17"/>
      <c r="BG30" s="230"/>
      <c r="BH30" s="217"/>
      <c r="BI30" s="217"/>
      <c r="BJ30" s="230"/>
      <c r="BK30" s="208"/>
      <c r="BL30" s="234" t="s">
        <v>381</v>
      </c>
      <c r="BM30" s="110"/>
      <c r="BN30" s="110"/>
      <c r="BO30" s="110"/>
      <c r="BP30" s="110"/>
      <c r="BQ30" s="110"/>
      <c r="BR30" s="110"/>
      <c r="BS30" s="110"/>
      <c r="BT30" s="110"/>
      <c r="BU30" s="110"/>
      <c r="BV30" s="110"/>
      <c r="BW30" s="110"/>
      <c r="BX30" s="110"/>
      <c r="BY30" s="110"/>
      <c r="BZ30" s="110"/>
      <c r="CA30" s="110"/>
      <c r="CB30" s="110"/>
      <c r="CC30" s="110"/>
      <c r="CD30" s="110"/>
      <c r="CE30" s="110"/>
      <c r="CF30" s="110"/>
    </row>
    <row r="31" spans="1:84" s="111" customFormat="1" ht="105.75" customHeight="1" x14ac:dyDescent="0.2">
      <c r="A31" s="258"/>
      <c r="B31" s="261"/>
      <c r="C31" s="91" t="s">
        <v>94</v>
      </c>
      <c r="D31" s="91" t="s">
        <v>245</v>
      </c>
      <c r="E31" s="91" t="s">
        <v>246</v>
      </c>
      <c r="F31" s="92">
        <v>2.5000000000000001E-2</v>
      </c>
      <c r="G31" s="93" t="s">
        <v>24</v>
      </c>
      <c r="H31" s="94" t="s">
        <v>95</v>
      </c>
      <c r="I31" s="96"/>
      <c r="J31" s="96"/>
      <c r="K31" s="96"/>
      <c r="L31" s="113">
        <v>2021</v>
      </c>
      <c r="M31" s="113">
        <v>2029</v>
      </c>
      <c r="N31" s="7">
        <f>(M31-L31)</f>
        <v>8</v>
      </c>
      <c r="O31" s="125" t="s">
        <v>41</v>
      </c>
      <c r="P31" s="144" t="s">
        <v>86</v>
      </c>
      <c r="Q31" s="94">
        <v>12</v>
      </c>
      <c r="R31" s="100"/>
      <c r="S31" s="55"/>
      <c r="T31" s="54">
        <v>0.33300000000000002</v>
      </c>
      <c r="U31" s="54"/>
      <c r="V31" s="55"/>
      <c r="W31" s="55"/>
      <c r="X31" s="54">
        <v>0.33300000000000002</v>
      </c>
      <c r="Y31" s="55"/>
      <c r="Z31" s="55"/>
      <c r="AA31" s="54"/>
      <c r="AB31" s="54">
        <v>0.33300000000000002</v>
      </c>
      <c r="AC31" s="55"/>
      <c r="AD31" s="55"/>
      <c r="AE31" s="133">
        <f>SUM(S31:AD31)</f>
        <v>0.99900000000000011</v>
      </c>
      <c r="AF31" s="17">
        <v>0</v>
      </c>
      <c r="AG31" s="17">
        <v>0</v>
      </c>
      <c r="AH31" s="103">
        <v>0</v>
      </c>
      <c r="AI31" s="17">
        <v>0</v>
      </c>
      <c r="AJ31" s="17">
        <v>0</v>
      </c>
      <c r="AK31" s="103">
        <v>0</v>
      </c>
      <c r="AL31" s="162"/>
      <c r="AM31" s="17">
        <v>1</v>
      </c>
      <c r="AN31" s="17">
        <v>1</v>
      </c>
      <c r="AO31" s="103">
        <v>100</v>
      </c>
      <c r="AP31" s="17">
        <v>0</v>
      </c>
      <c r="AQ31" s="17">
        <v>0</v>
      </c>
      <c r="AR31" s="103">
        <v>0</v>
      </c>
      <c r="AS31" s="92">
        <v>2.5000000000000001E-2</v>
      </c>
      <c r="AT31" s="162"/>
      <c r="AU31" s="162" t="s">
        <v>311</v>
      </c>
      <c r="AV31" s="56">
        <v>12</v>
      </c>
      <c r="AW31" s="56">
        <v>1</v>
      </c>
      <c r="AX31" s="211">
        <f>(AW31*100)/AV31</f>
        <v>8.3333333333333339</v>
      </c>
      <c r="AY31" s="56">
        <v>0</v>
      </c>
      <c r="AZ31" s="56">
        <v>0</v>
      </c>
      <c r="BA31" s="108">
        <v>0</v>
      </c>
      <c r="BB31" s="209">
        <f t="shared" si="5"/>
        <v>2.0833333333333337E-3</v>
      </c>
      <c r="BC31" s="275"/>
      <c r="BD31" s="162" t="s">
        <v>348</v>
      </c>
      <c r="BE31" s="217"/>
      <c r="BF31" s="217"/>
      <c r="BG31" s="230"/>
      <c r="BH31" s="217"/>
      <c r="BI31" s="217"/>
      <c r="BJ31" s="230"/>
      <c r="BK31" s="208"/>
      <c r="BL31" s="234" t="s">
        <v>382</v>
      </c>
      <c r="BM31" s="110"/>
      <c r="BN31" s="110"/>
      <c r="BO31" s="110"/>
      <c r="BP31" s="110"/>
      <c r="BQ31" s="110"/>
      <c r="BR31" s="110"/>
      <c r="BS31" s="110"/>
      <c r="BT31" s="110"/>
      <c r="BU31" s="110"/>
      <c r="BV31" s="110"/>
      <c r="BW31" s="110"/>
      <c r="BX31" s="110"/>
      <c r="BY31" s="110"/>
      <c r="BZ31" s="110"/>
      <c r="CA31" s="110"/>
      <c r="CB31" s="110"/>
      <c r="CC31" s="110"/>
      <c r="CD31" s="110"/>
      <c r="CE31" s="110"/>
      <c r="CF31" s="110"/>
    </row>
    <row r="32" spans="1:84" s="111" customFormat="1" ht="70.5" customHeight="1" x14ac:dyDescent="0.2">
      <c r="A32" s="258"/>
      <c r="B32" s="261"/>
      <c r="C32" s="137" t="s">
        <v>96</v>
      </c>
      <c r="D32" s="137" t="s">
        <v>247</v>
      </c>
      <c r="E32" s="91" t="s">
        <v>216</v>
      </c>
      <c r="F32" s="138">
        <v>0.03</v>
      </c>
      <c r="G32" s="139" t="s">
        <v>24</v>
      </c>
      <c r="H32" s="140" t="s">
        <v>28</v>
      </c>
      <c r="I32" s="141"/>
      <c r="J32" s="141"/>
      <c r="K32" s="141"/>
      <c r="L32" s="142">
        <v>44562</v>
      </c>
      <c r="M32" s="142">
        <v>46357</v>
      </c>
      <c r="N32" s="13">
        <f t="shared" ref="N32:N47" si="6">(M32-L32)/360</f>
        <v>4.9861111111111107</v>
      </c>
      <c r="O32" s="125" t="s">
        <v>41</v>
      </c>
      <c r="P32" s="144" t="s">
        <v>97</v>
      </c>
      <c r="Q32" s="140">
        <v>20</v>
      </c>
      <c r="R32" s="145"/>
      <c r="S32" s="146"/>
      <c r="T32" s="146"/>
      <c r="U32" s="180">
        <v>0.2</v>
      </c>
      <c r="V32" s="180">
        <v>0.2</v>
      </c>
      <c r="W32" s="180">
        <v>0.2</v>
      </c>
      <c r="X32" s="180">
        <v>0.2</v>
      </c>
      <c r="Y32" s="180">
        <v>0.2</v>
      </c>
      <c r="Z32" s="146"/>
      <c r="AA32" s="146"/>
      <c r="AB32" s="146"/>
      <c r="AC32" s="146"/>
      <c r="AD32" s="146"/>
      <c r="AE32" s="148">
        <f>SUM(S32:AD32)</f>
        <v>1</v>
      </c>
      <c r="AF32" s="17">
        <v>0</v>
      </c>
      <c r="AG32" s="17">
        <v>0</v>
      </c>
      <c r="AH32" s="103">
        <v>0</v>
      </c>
      <c r="AI32" s="17">
        <v>0</v>
      </c>
      <c r="AJ32" s="17">
        <v>0</v>
      </c>
      <c r="AK32" s="103">
        <v>0</v>
      </c>
      <c r="AL32" s="162"/>
      <c r="AM32" s="17">
        <v>1</v>
      </c>
      <c r="AN32" s="17">
        <v>0</v>
      </c>
      <c r="AO32" s="103">
        <v>0</v>
      </c>
      <c r="AP32" s="17">
        <v>0</v>
      </c>
      <c r="AQ32" s="17">
        <v>0</v>
      </c>
      <c r="AR32" s="103">
        <v>0</v>
      </c>
      <c r="AS32" s="138">
        <v>0.03</v>
      </c>
      <c r="AT32" s="162"/>
      <c r="AU32" s="162" t="s">
        <v>312</v>
      </c>
      <c r="AV32" s="56">
        <v>20</v>
      </c>
      <c r="AW32" s="56">
        <v>0</v>
      </c>
      <c r="AX32" s="211">
        <f t="shared" ref="AX32:AX47" si="7">(AW32*100)/AV32</f>
        <v>0</v>
      </c>
      <c r="AY32" s="56">
        <v>0</v>
      </c>
      <c r="AZ32" s="56">
        <v>0</v>
      </c>
      <c r="BA32" s="108">
        <v>0</v>
      </c>
      <c r="BB32" s="209">
        <f t="shared" si="5"/>
        <v>0</v>
      </c>
      <c r="BC32" s="275"/>
      <c r="BD32" s="162" t="s">
        <v>159</v>
      </c>
      <c r="BE32" s="217"/>
      <c r="BF32" s="217"/>
      <c r="BG32" s="230"/>
      <c r="BH32" s="217"/>
      <c r="BI32" s="217"/>
      <c r="BJ32" s="230"/>
      <c r="BK32" s="208"/>
      <c r="BL32" s="234" t="s">
        <v>383</v>
      </c>
      <c r="BM32" s="110"/>
      <c r="BN32" s="110"/>
      <c r="BO32" s="110"/>
      <c r="BP32" s="110"/>
      <c r="BQ32" s="110"/>
      <c r="BR32" s="110"/>
      <c r="BS32" s="110"/>
      <c r="BT32" s="110"/>
      <c r="BU32" s="110"/>
      <c r="BV32" s="110"/>
      <c r="BW32" s="110"/>
      <c r="BX32" s="110"/>
      <c r="BY32" s="110"/>
      <c r="BZ32" s="110"/>
      <c r="CA32" s="110"/>
      <c r="CB32" s="110"/>
      <c r="CC32" s="110"/>
      <c r="CD32" s="110"/>
      <c r="CE32" s="110"/>
      <c r="CF32" s="110"/>
    </row>
    <row r="33" spans="1:84" s="118" customFormat="1" ht="56.25" customHeight="1" thickBot="1" x14ac:dyDescent="0.25">
      <c r="A33" s="259"/>
      <c r="B33" s="262"/>
      <c r="C33" s="149" t="s">
        <v>98</v>
      </c>
      <c r="D33" s="149" t="s">
        <v>248</v>
      </c>
      <c r="E33" s="149" t="s">
        <v>249</v>
      </c>
      <c r="F33" s="150">
        <v>2.5000000000000001E-2</v>
      </c>
      <c r="G33" s="151" t="s">
        <v>24</v>
      </c>
      <c r="H33" s="153" t="s">
        <v>95</v>
      </c>
      <c r="I33" s="154"/>
      <c r="J33" s="154"/>
      <c r="K33" s="154"/>
      <c r="L33" s="155">
        <v>44562</v>
      </c>
      <c r="M33" s="155">
        <v>48183</v>
      </c>
      <c r="N33" s="14">
        <f t="shared" si="6"/>
        <v>10.058333333333334</v>
      </c>
      <c r="O33" s="125" t="s">
        <v>41</v>
      </c>
      <c r="P33" s="157" t="s">
        <v>99</v>
      </c>
      <c r="Q33" s="153">
        <v>12</v>
      </c>
      <c r="R33" s="158"/>
      <c r="S33" s="160"/>
      <c r="T33" s="160"/>
      <c r="U33" s="160">
        <v>0.5</v>
      </c>
      <c r="V33" s="160">
        <v>0.5</v>
      </c>
      <c r="W33" s="160">
        <v>0.25</v>
      </c>
      <c r="X33" s="160">
        <v>0.25</v>
      </c>
      <c r="Y33" s="160">
        <v>0.25</v>
      </c>
      <c r="Z33" s="160">
        <v>0.25</v>
      </c>
      <c r="AA33" s="160">
        <v>0.25</v>
      </c>
      <c r="AB33" s="160">
        <v>0.25</v>
      </c>
      <c r="AC33" s="160">
        <v>0.25</v>
      </c>
      <c r="AD33" s="160">
        <v>0.25</v>
      </c>
      <c r="AE33" s="161">
        <f>SUM(S33:AD33)/3</f>
        <v>1</v>
      </c>
      <c r="AF33" s="17">
        <v>1</v>
      </c>
      <c r="AG33" s="17">
        <v>1</v>
      </c>
      <c r="AH33" s="103">
        <v>100</v>
      </c>
      <c r="AI33" s="17">
        <v>0</v>
      </c>
      <c r="AJ33" s="17">
        <v>0</v>
      </c>
      <c r="AK33" s="103">
        <v>0</v>
      </c>
      <c r="AL33" s="162"/>
      <c r="AM33" s="17">
        <v>1</v>
      </c>
      <c r="AN33" s="17">
        <v>1</v>
      </c>
      <c r="AO33" s="103">
        <v>100</v>
      </c>
      <c r="AP33" s="17">
        <v>0</v>
      </c>
      <c r="AQ33" s="17">
        <v>0</v>
      </c>
      <c r="AR33" s="103">
        <v>0</v>
      </c>
      <c r="AS33" s="150">
        <v>2.5000000000000001E-2</v>
      </c>
      <c r="AT33" s="162"/>
      <c r="AU33" s="162" t="s">
        <v>313</v>
      </c>
      <c r="AV33" s="56">
        <v>12</v>
      </c>
      <c r="AW33" s="56">
        <v>1</v>
      </c>
      <c r="AX33" s="211">
        <f t="shared" si="7"/>
        <v>8.3333333333333339</v>
      </c>
      <c r="AY33" s="56">
        <v>0</v>
      </c>
      <c r="AZ33" s="56">
        <v>0</v>
      </c>
      <c r="BA33" s="108">
        <v>0</v>
      </c>
      <c r="BB33" s="209">
        <f t="shared" si="5"/>
        <v>2.0833333333333337E-3</v>
      </c>
      <c r="BC33" s="275"/>
      <c r="BD33" s="162" t="s">
        <v>160</v>
      </c>
      <c r="BE33" s="217"/>
      <c r="BF33" s="217"/>
      <c r="BG33" s="230"/>
      <c r="BH33" s="217"/>
      <c r="BI33" s="217"/>
      <c r="BJ33" s="230"/>
      <c r="BK33" s="208"/>
      <c r="BL33" s="234" t="s">
        <v>384</v>
      </c>
      <c r="BM33" s="110"/>
      <c r="BN33" s="110"/>
      <c r="BO33" s="110"/>
      <c r="BP33" s="110"/>
      <c r="BQ33" s="110"/>
      <c r="BR33" s="110"/>
      <c r="BS33" s="110"/>
      <c r="BT33" s="110"/>
      <c r="BU33" s="110"/>
      <c r="BV33" s="110"/>
      <c r="BW33" s="110"/>
      <c r="BX33" s="110"/>
      <c r="BY33" s="110"/>
      <c r="BZ33" s="110"/>
      <c r="CA33" s="110"/>
      <c r="CB33" s="110"/>
      <c r="CC33" s="110"/>
      <c r="CD33" s="110"/>
      <c r="CE33" s="110"/>
      <c r="CF33" s="110"/>
    </row>
    <row r="34" spans="1:84" s="111" customFormat="1" ht="58.5" customHeight="1" x14ac:dyDescent="0.2">
      <c r="A34" s="257" t="s">
        <v>100</v>
      </c>
      <c r="B34" s="260">
        <v>0.1</v>
      </c>
      <c r="C34" s="119" t="s">
        <v>101</v>
      </c>
      <c r="D34" s="119" t="s">
        <v>250</v>
      </c>
      <c r="E34" s="119" t="s">
        <v>251</v>
      </c>
      <c r="F34" s="120">
        <v>0.02</v>
      </c>
      <c r="G34" s="121" t="s">
        <v>24</v>
      </c>
      <c r="H34" s="11" t="s">
        <v>102</v>
      </c>
      <c r="I34" s="123"/>
      <c r="J34" s="123"/>
      <c r="K34" s="123"/>
      <c r="L34" s="124">
        <v>43922</v>
      </c>
      <c r="M34" s="124">
        <v>48183</v>
      </c>
      <c r="N34" s="7">
        <f t="shared" si="6"/>
        <v>11.83611111111111</v>
      </c>
      <c r="O34" s="125" t="s">
        <v>41</v>
      </c>
      <c r="P34" s="10" t="s">
        <v>103</v>
      </c>
      <c r="Q34" s="205" t="s">
        <v>104</v>
      </c>
      <c r="R34" s="126"/>
      <c r="S34" s="168">
        <v>0.25</v>
      </c>
      <c r="T34" s="168">
        <v>0.25</v>
      </c>
      <c r="U34" s="168">
        <v>0.25</v>
      </c>
      <c r="V34" s="168">
        <v>0.25</v>
      </c>
      <c r="W34" s="168">
        <v>0.25</v>
      </c>
      <c r="X34" s="168">
        <v>0.25</v>
      </c>
      <c r="Y34" s="168">
        <v>0.25</v>
      </c>
      <c r="Z34" s="168">
        <v>0.25</v>
      </c>
      <c r="AA34" s="168">
        <v>0.25</v>
      </c>
      <c r="AB34" s="168">
        <v>0.25</v>
      </c>
      <c r="AC34" s="168">
        <v>0.25</v>
      </c>
      <c r="AD34" s="168">
        <v>0.25</v>
      </c>
      <c r="AE34" s="127">
        <f>SUM(S34:AD34)/3</f>
        <v>1</v>
      </c>
      <c r="AF34" s="17">
        <v>1</v>
      </c>
      <c r="AG34" s="17">
        <v>0</v>
      </c>
      <c r="AH34" s="103">
        <v>0</v>
      </c>
      <c r="AI34" s="17">
        <v>0</v>
      </c>
      <c r="AJ34" s="17">
        <v>0</v>
      </c>
      <c r="AK34" s="103">
        <v>0</v>
      </c>
      <c r="AL34" s="162"/>
      <c r="AM34" s="17">
        <v>1</v>
      </c>
      <c r="AN34" s="17">
        <v>0</v>
      </c>
      <c r="AO34" s="103">
        <v>0</v>
      </c>
      <c r="AP34" s="17">
        <v>0</v>
      </c>
      <c r="AQ34" s="17">
        <v>0</v>
      </c>
      <c r="AR34" s="103">
        <v>0</v>
      </c>
      <c r="AS34" s="120">
        <v>0.02</v>
      </c>
      <c r="AT34" s="162"/>
      <c r="AU34" s="162" t="s">
        <v>314</v>
      </c>
      <c r="AV34" s="56">
        <v>1</v>
      </c>
      <c r="AW34" s="56">
        <v>0</v>
      </c>
      <c r="AX34" s="211">
        <f t="shared" si="7"/>
        <v>0</v>
      </c>
      <c r="AY34" s="56">
        <v>0</v>
      </c>
      <c r="AZ34" s="56">
        <v>0</v>
      </c>
      <c r="BA34" s="108">
        <v>0</v>
      </c>
      <c r="BB34" s="209">
        <f t="shared" si="5"/>
        <v>0</v>
      </c>
      <c r="BC34" s="274">
        <f>SUM(BB34:BB37)</f>
        <v>0</v>
      </c>
      <c r="BD34" s="162" t="s">
        <v>148</v>
      </c>
      <c r="BE34" s="217"/>
      <c r="BF34" s="217"/>
      <c r="BG34" s="230"/>
      <c r="BH34" s="217"/>
      <c r="BI34" s="217"/>
      <c r="BJ34" s="230"/>
      <c r="BK34" s="208"/>
      <c r="BL34" s="237" t="s">
        <v>385</v>
      </c>
      <c r="BM34" s="110"/>
      <c r="BN34" s="110"/>
      <c r="BO34" s="110"/>
      <c r="BP34" s="110"/>
      <c r="BQ34" s="110"/>
      <c r="BR34" s="110"/>
      <c r="BS34" s="110"/>
      <c r="BT34" s="110"/>
      <c r="BU34" s="110"/>
      <c r="BV34" s="110"/>
      <c r="BW34" s="110"/>
      <c r="BX34" s="110"/>
      <c r="BY34" s="110"/>
      <c r="BZ34" s="110"/>
      <c r="CA34" s="110"/>
      <c r="CB34" s="110"/>
      <c r="CC34" s="110"/>
      <c r="CD34" s="110"/>
      <c r="CE34" s="110"/>
      <c r="CF34" s="110"/>
    </row>
    <row r="35" spans="1:84" s="111" customFormat="1" ht="69" customHeight="1" x14ac:dyDescent="0.2">
      <c r="A35" s="258"/>
      <c r="B35" s="261"/>
      <c r="C35" s="91" t="s">
        <v>161</v>
      </c>
      <c r="D35" s="91" t="s">
        <v>252</v>
      </c>
      <c r="E35" s="119" t="s">
        <v>251</v>
      </c>
      <c r="F35" s="92">
        <v>0.02</v>
      </c>
      <c r="G35" s="93" t="s">
        <v>24</v>
      </c>
      <c r="H35" s="94" t="s">
        <v>105</v>
      </c>
      <c r="I35" s="96"/>
      <c r="J35" s="96"/>
      <c r="K35" s="96"/>
      <c r="L35" s="115">
        <v>43922</v>
      </c>
      <c r="M35" s="115">
        <v>48183</v>
      </c>
      <c r="N35" s="7">
        <f t="shared" si="6"/>
        <v>11.83611111111111</v>
      </c>
      <c r="O35" s="125" t="s">
        <v>41</v>
      </c>
      <c r="P35" s="99" t="s">
        <v>106</v>
      </c>
      <c r="Q35" s="205" t="s">
        <v>107</v>
      </c>
      <c r="R35" s="100"/>
      <c r="S35" s="168">
        <v>0.25</v>
      </c>
      <c r="T35" s="168">
        <v>0.25</v>
      </c>
      <c r="U35" s="168">
        <v>0.25</v>
      </c>
      <c r="V35" s="168">
        <v>0.25</v>
      </c>
      <c r="W35" s="168">
        <v>0.25</v>
      </c>
      <c r="X35" s="168">
        <v>0.25</v>
      </c>
      <c r="Y35" s="168">
        <v>0.25</v>
      </c>
      <c r="Z35" s="168">
        <v>0.25</v>
      </c>
      <c r="AA35" s="168">
        <v>0.25</v>
      </c>
      <c r="AB35" s="168">
        <v>0.25</v>
      </c>
      <c r="AC35" s="168">
        <v>0.25</v>
      </c>
      <c r="AD35" s="168">
        <v>0.25</v>
      </c>
      <c r="AE35" s="127">
        <f>SUM(S35:AD35)/3</f>
        <v>1</v>
      </c>
      <c r="AF35" s="17">
        <v>1</v>
      </c>
      <c r="AG35" s="17">
        <v>0</v>
      </c>
      <c r="AH35" s="103">
        <v>0</v>
      </c>
      <c r="AI35" s="17">
        <v>0</v>
      </c>
      <c r="AJ35" s="17">
        <v>0</v>
      </c>
      <c r="AK35" s="103">
        <v>0</v>
      </c>
      <c r="AL35" s="162"/>
      <c r="AM35" s="17">
        <v>1</v>
      </c>
      <c r="AN35" s="17">
        <v>0</v>
      </c>
      <c r="AO35" s="107">
        <v>0</v>
      </c>
      <c r="AP35" s="17">
        <v>0</v>
      </c>
      <c r="AQ35" s="17">
        <v>0</v>
      </c>
      <c r="AR35" s="103">
        <v>0</v>
      </c>
      <c r="AS35" s="92">
        <v>0.02</v>
      </c>
      <c r="AT35" s="162"/>
      <c r="AU35" s="162" t="s">
        <v>315</v>
      </c>
      <c r="AV35" s="56">
        <v>1</v>
      </c>
      <c r="AW35" s="56">
        <v>0</v>
      </c>
      <c r="AX35" s="211">
        <f t="shared" si="7"/>
        <v>0</v>
      </c>
      <c r="AY35" s="56">
        <v>0</v>
      </c>
      <c r="AZ35" s="56">
        <v>0</v>
      </c>
      <c r="BA35" s="108">
        <v>0</v>
      </c>
      <c r="BB35" s="209">
        <f t="shared" si="5"/>
        <v>0</v>
      </c>
      <c r="BC35" s="275"/>
      <c r="BD35" s="162" t="s">
        <v>280</v>
      </c>
      <c r="BE35" s="217"/>
      <c r="BF35" s="217"/>
      <c r="BG35" s="219"/>
      <c r="BH35" s="217"/>
      <c r="BI35" s="217"/>
      <c r="BJ35" s="230"/>
      <c r="BK35" s="208"/>
      <c r="BL35" s="237" t="s">
        <v>386</v>
      </c>
      <c r="BM35" s="110"/>
      <c r="BN35" s="110"/>
      <c r="BO35" s="110"/>
      <c r="BP35" s="110"/>
      <c r="BQ35" s="110"/>
      <c r="BR35" s="110"/>
      <c r="BS35" s="110"/>
      <c r="BT35" s="110"/>
      <c r="BU35" s="110"/>
      <c r="BV35" s="110"/>
      <c r="BW35" s="110"/>
      <c r="BX35" s="110"/>
      <c r="BY35" s="110"/>
      <c r="BZ35" s="110"/>
      <c r="CA35" s="110"/>
      <c r="CB35" s="110"/>
      <c r="CC35" s="110"/>
      <c r="CD35" s="110"/>
      <c r="CE35" s="110"/>
      <c r="CF35" s="110"/>
    </row>
    <row r="36" spans="1:84" s="111" customFormat="1" ht="54" customHeight="1" x14ac:dyDescent="0.2">
      <c r="A36" s="258"/>
      <c r="B36" s="261"/>
      <c r="C36" s="137" t="s">
        <v>108</v>
      </c>
      <c r="D36" s="91" t="s">
        <v>252</v>
      </c>
      <c r="E36" s="119" t="s">
        <v>251</v>
      </c>
      <c r="F36" s="138">
        <v>0.03</v>
      </c>
      <c r="G36" s="139" t="s">
        <v>27</v>
      </c>
      <c r="H36" s="122" t="s">
        <v>40</v>
      </c>
      <c r="I36" s="141"/>
      <c r="J36" s="141"/>
      <c r="K36" s="141"/>
      <c r="L36" s="142">
        <v>43922</v>
      </c>
      <c r="M36" s="142">
        <v>48183</v>
      </c>
      <c r="N36" s="13">
        <f t="shared" si="6"/>
        <v>11.83611111111111</v>
      </c>
      <c r="O36" s="125" t="s">
        <v>41</v>
      </c>
      <c r="P36" s="144" t="s">
        <v>109</v>
      </c>
      <c r="Q36" s="140">
        <v>12</v>
      </c>
      <c r="R36" s="145"/>
      <c r="S36" s="181">
        <v>0.25</v>
      </c>
      <c r="T36" s="181">
        <v>0.25</v>
      </c>
      <c r="U36" s="181">
        <v>0.25</v>
      </c>
      <c r="V36" s="181">
        <v>0.25</v>
      </c>
      <c r="W36" s="181">
        <v>0.25</v>
      </c>
      <c r="X36" s="181">
        <v>0.25</v>
      </c>
      <c r="Y36" s="181">
        <v>0.25</v>
      </c>
      <c r="Z36" s="181">
        <v>0.25</v>
      </c>
      <c r="AA36" s="181">
        <v>0.25</v>
      </c>
      <c r="AB36" s="181">
        <v>0.25</v>
      </c>
      <c r="AC36" s="181">
        <v>0.25</v>
      </c>
      <c r="AD36" s="181">
        <v>0.25</v>
      </c>
      <c r="AE36" s="182">
        <f>SUM(S36:AD36)/3</f>
        <v>1</v>
      </c>
      <c r="AF36" s="17">
        <v>1</v>
      </c>
      <c r="AG36" s="17">
        <v>0</v>
      </c>
      <c r="AH36" s="103">
        <v>0</v>
      </c>
      <c r="AI36" s="17">
        <v>0</v>
      </c>
      <c r="AJ36" s="17">
        <v>0</v>
      </c>
      <c r="AK36" s="103">
        <v>0</v>
      </c>
      <c r="AL36" s="162"/>
      <c r="AM36" s="17">
        <v>1</v>
      </c>
      <c r="AN36" s="17">
        <v>0</v>
      </c>
      <c r="AO36" s="103">
        <v>0</v>
      </c>
      <c r="AP36" s="17">
        <v>0</v>
      </c>
      <c r="AQ36" s="17">
        <v>0</v>
      </c>
      <c r="AR36" s="103">
        <v>0</v>
      </c>
      <c r="AS36" s="138">
        <v>0.03</v>
      </c>
      <c r="AT36" s="162"/>
      <c r="AU36" s="162" t="s">
        <v>315</v>
      </c>
      <c r="AV36" s="56">
        <v>12</v>
      </c>
      <c r="AW36" s="56">
        <v>0</v>
      </c>
      <c r="AX36" s="211">
        <f t="shared" si="7"/>
        <v>0</v>
      </c>
      <c r="AY36" s="56">
        <v>0</v>
      </c>
      <c r="AZ36" s="56">
        <v>0</v>
      </c>
      <c r="BA36" s="108">
        <v>0</v>
      </c>
      <c r="BB36" s="209">
        <f t="shared" si="5"/>
        <v>0</v>
      </c>
      <c r="BC36" s="275"/>
      <c r="BD36" s="162" t="s">
        <v>281</v>
      </c>
      <c r="BE36" s="217"/>
      <c r="BF36" s="217"/>
      <c r="BG36" s="230"/>
      <c r="BH36" s="217"/>
      <c r="BI36" s="217"/>
      <c r="BJ36" s="230"/>
      <c r="BK36" s="208"/>
      <c r="BL36" s="237" t="s">
        <v>387</v>
      </c>
      <c r="BM36" s="110"/>
      <c r="BN36" s="110"/>
      <c r="BO36" s="110"/>
      <c r="BP36" s="110"/>
      <c r="BQ36" s="110"/>
      <c r="BR36" s="110"/>
      <c r="BS36" s="110"/>
      <c r="BT36" s="110"/>
      <c r="BU36" s="110"/>
      <c r="BV36" s="110"/>
      <c r="BW36" s="110"/>
      <c r="BX36" s="110"/>
      <c r="BY36" s="110"/>
      <c r="BZ36" s="110"/>
      <c r="CA36" s="110"/>
      <c r="CB36" s="110"/>
      <c r="CC36" s="110"/>
      <c r="CD36" s="110"/>
      <c r="CE36" s="110"/>
      <c r="CF36" s="110"/>
    </row>
    <row r="37" spans="1:84" s="118" customFormat="1" ht="66.75" customHeight="1" thickBot="1" x14ac:dyDescent="0.25">
      <c r="A37" s="259"/>
      <c r="B37" s="262"/>
      <c r="C37" s="149" t="s">
        <v>110</v>
      </c>
      <c r="D37" s="149" t="s">
        <v>253</v>
      </c>
      <c r="E37" s="119" t="s">
        <v>254</v>
      </c>
      <c r="F37" s="150">
        <v>0.03</v>
      </c>
      <c r="G37" s="151" t="s">
        <v>27</v>
      </c>
      <c r="H37" s="153" t="s">
        <v>111</v>
      </c>
      <c r="I37" s="154"/>
      <c r="J37" s="154"/>
      <c r="K37" s="154"/>
      <c r="L37" s="155">
        <v>44197</v>
      </c>
      <c r="M37" s="155">
        <v>48183</v>
      </c>
      <c r="N37" s="14">
        <f t="shared" si="6"/>
        <v>11.072222222222223</v>
      </c>
      <c r="O37" s="125" t="s">
        <v>41</v>
      </c>
      <c r="P37" s="157" t="s">
        <v>112</v>
      </c>
      <c r="Q37" s="206">
        <v>12</v>
      </c>
      <c r="R37" s="158"/>
      <c r="S37" s="183">
        <v>0.5</v>
      </c>
      <c r="T37" s="183">
        <v>1</v>
      </c>
      <c r="U37" s="183">
        <v>1</v>
      </c>
      <c r="V37" s="183">
        <v>1</v>
      </c>
      <c r="W37" s="183">
        <v>1</v>
      </c>
      <c r="X37" s="183">
        <v>1</v>
      </c>
      <c r="Y37" s="183">
        <v>1</v>
      </c>
      <c r="Z37" s="183">
        <v>1</v>
      </c>
      <c r="AA37" s="183">
        <v>1</v>
      </c>
      <c r="AB37" s="183">
        <v>1</v>
      </c>
      <c r="AC37" s="183">
        <v>1</v>
      </c>
      <c r="AD37" s="183">
        <v>1</v>
      </c>
      <c r="AE37" s="161">
        <f>+AD37</f>
        <v>1</v>
      </c>
      <c r="AF37" s="17">
        <v>1</v>
      </c>
      <c r="AG37" s="17">
        <v>0</v>
      </c>
      <c r="AH37" s="103">
        <v>0</v>
      </c>
      <c r="AI37" s="17">
        <v>0</v>
      </c>
      <c r="AJ37" s="17">
        <v>0</v>
      </c>
      <c r="AK37" s="103">
        <v>0</v>
      </c>
      <c r="AL37" s="162"/>
      <c r="AM37" s="17">
        <v>1</v>
      </c>
      <c r="AN37" s="17">
        <v>0</v>
      </c>
      <c r="AO37" s="103">
        <v>0</v>
      </c>
      <c r="AP37" s="17">
        <v>0</v>
      </c>
      <c r="AQ37" s="17">
        <v>0</v>
      </c>
      <c r="AR37" s="103">
        <v>0</v>
      </c>
      <c r="AS37" s="150">
        <v>0.03</v>
      </c>
      <c r="AT37" s="162"/>
      <c r="AU37" s="162" t="s">
        <v>316</v>
      </c>
      <c r="AV37" s="56">
        <v>12</v>
      </c>
      <c r="AW37" s="56">
        <v>0</v>
      </c>
      <c r="AX37" s="211">
        <f t="shared" si="7"/>
        <v>0</v>
      </c>
      <c r="AY37" s="56">
        <v>0</v>
      </c>
      <c r="AZ37" s="56">
        <v>0</v>
      </c>
      <c r="BA37" s="108">
        <v>0</v>
      </c>
      <c r="BB37" s="209">
        <f t="shared" si="5"/>
        <v>0</v>
      </c>
      <c r="BC37" s="275"/>
      <c r="BD37" s="162" t="s">
        <v>162</v>
      </c>
      <c r="BE37" s="217"/>
      <c r="BF37" s="217"/>
      <c r="BG37" s="230"/>
      <c r="BH37" s="217"/>
      <c r="BI37" s="217"/>
      <c r="BJ37" s="230"/>
      <c r="BK37" s="208"/>
      <c r="BL37" s="237" t="s">
        <v>388</v>
      </c>
      <c r="BM37" s="110"/>
      <c r="BN37" s="110"/>
      <c r="BO37" s="110"/>
      <c r="BP37" s="110"/>
      <c r="BQ37" s="110"/>
      <c r="BR37" s="110"/>
      <c r="BS37" s="110"/>
      <c r="BT37" s="110"/>
      <c r="BU37" s="110"/>
      <c r="BV37" s="110"/>
      <c r="BW37" s="110"/>
      <c r="BX37" s="110"/>
      <c r="BY37" s="110"/>
      <c r="BZ37" s="110"/>
      <c r="CA37" s="110"/>
      <c r="CB37" s="110"/>
      <c r="CC37" s="110"/>
      <c r="CD37" s="110"/>
      <c r="CE37" s="110"/>
      <c r="CF37" s="110"/>
    </row>
    <row r="38" spans="1:84" s="111" customFormat="1" ht="67.5" customHeight="1" x14ac:dyDescent="0.2">
      <c r="A38" s="257" t="s">
        <v>113</v>
      </c>
      <c r="B38" s="260">
        <v>7.0000000000000007E-2</v>
      </c>
      <c r="C38" s="119" t="s">
        <v>114</v>
      </c>
      <c r="D38" s="119" t="s">
        <v>256</v>
      </c>
      <c r="E38" s="119" t="s">
        <v>255</v>
      </c>
      <c r="F38" s="120">
        <v>3.5000000000000003E-2</v>
      </c>
      <c r="G38" s="121" t="s">
        <v>27</v>
      </c>
      <c r="H38" s="11" t="s">
        <v>115</v>
      </c>
      <c r="I38" s="123"/>
      <c r="J38" s="123"/>
      <c r="K38" s="123"/>
      <c r="L38" s="124">
        <v>44562</v>
      </c>
      <c r="M38" s="124">
        <v>45992</v>
      </c>
      <c r="N38" s="7">
        <f t="shared" si="6"/>
        <v>3.9722222222222223</v>
      </c>
      <c r="O38" s="125" t="s">
        <v>41</v>
      </c>
      <c r="P38" s="10" t="s">
        <v>116</v>
      </c>
      <c r="Q38" s="11">
        <v>5</v>
      </c>
      <c r="R38" s="126"/>
      <c r="S38" s="167"/>
      <c r="T38" s="12"/>
      <c r="U38" s="12">
        <v>0.25</v>
      </c>
      <c r="V38" s="12">
        <v>0.25</v>
      </c>
      <c r="W38" s="12">
        <v>0.25</v>
      </c>
      <c r="X38" s="12">
        <v>0.25</v>
      </c>
      <c r="Y38" s="12"/>
      <c r="Z38" s="167"/>
      <c r="AA38" s="167"/>
      <c r="AB38" s="167"/>
      <c r="AC38" s="167"/>
      <c r="AD38" s="167"/>
      <c r="AE38" s="127">
        <f>SUM(S38:AD38)</f>
        <v>1</v>
      </c>
      <c r="AF38" s="17">
        <v>1</v>
      </c>
      <c r="AG38" s="17">
        <v>0</v>
      </c>
      <c r="AH38" s="103">
        <v>0</v>
      </c>
      <c r="AI38" s="17">
        <v>1</v>
      </c>
      <c r="AJ38" s="17">
        <v>0</v>
      </c>
      <c r="AK38" s="103">
        <v>0</v>
      </c>
      <c r="AL38" s="162"/>
      <c r="AM38" s="17">
        <v>1</v>
      </c>
      <c r="AN38" s="17">
        <v>0</v>
      </c>
      <c r="AO38" s="103">
        <v>0</v>
      </c>
      <c r="AP38" s="17">
        <v>0</v>
      </c>
      <c r="AQ38" s="17">
        <v>0</v>
      </c>
      <c r="AR38" s="103">
        <v>0</v>
      </c>
      <c r="AS38" s="120">
        <v>3.5000000000000003E-2</v>
      </c>
      <c r="AT38" s="162"/>
      <c r="AU38" s="162" t="s">
        <v>317</v>
      </c>
      <c r="AV38" s="56">
        <v>5</v>
      </c>
      <c r="AW38" s="56">
        <v>0</v>
      </c>
      <c r="AX38" s="211">
        <f t="shared" si="7"/>
        <v>0</v>
      </c>
      <c r="AY38" s="56">
        <v>0</v>
      </c>
      <c r="AZ38" s="56">
        <v>0</v>
      </c>
      <c r="BA38" s="108">
        <v>0</v>
      </c>
      <c r="BB38" s="209">
        <f t="shared" si="5"/>
        <v>0</v>
      </c>
      <c r="BC38" s="276">
        <f>SUM(BB38:BB40)</f>
        <v>0</v>
      </c>
      <c r="BD38" s="162" t="s">
        <v>149</v>
      </c>
      <c r="BE38" s="217"/>
      <c r="BF38" s="217"/>
      <c r="BG38" s="230"/>
      <c r="BH38" s="217"/>
      <c r="BI38" s="217"/>
      <c r="BJ38" s="230"/>
      <c r="BK38" s="208"/>
      <c r="BL38" s="237" t="s">
        <v>389</v>
      </c>
      <c r="BM38" s="110"/>
      <c r="BN38" s="110"/>
      <c r="BO38" s="110"/>
      <c r="BP38" s="110"/>
      <c r="BQ38" s="110"/>
      <c r="BR38" s="110"/>
      <c r="BS38" s="110"/>
      <c r="BT38" s="110"/>
      <c r="BU38" s="110"/>
      <c r="BV38" s="110"/>
      <c r="BW38" s="110"/>
      <c r="BX38" s="110"/>
      <c r="BY38" s="110"/>
      <c r="BZ38" s="110"/>
      <c r="CA38" s="110"/>
      <c r="CB38" s="110"/>
      <c r="CC38" s="110"/>
      <c r="CD38" s="110"/>
      <c r="CE38" s="110"/>
      <c r="CF38" s="110"/>
    </row>
    <row r="39" spans="1:84" s="111" customFormat="1" ht="66" customHeight="1" x14ac:dyDescent="0.2">
      <c r="A39" s="258"/>
      <c r="B39" s="261"/>
      <c r="C39" s="137" t="s">
        <v>117</v>
      </c>
      <c r="D39" s="119" t="s">
        <v>258</v>
      </c>
      <c r="E39" s="119" t="s">
        <v>257</v>
      </c>
      <c r="F39" s="138">
        <v>0.02</v>
      </c>
      <c r="G39" s="139" t="s">
        <v>27</v>
      </c>
      <c r="H39" s="140" t="s">
        <v>118</v>
      </c>
      <c r="I39" s="141"/>
      <c r="J39" s="141"/>
      <c r="K39" s="141"/>
      <c r="L39" s="142">
        <v>44927</v>
      </c>
      <c r="M39" s="142">
        <v>46722</v>
      </c>
      <c r="N39" s="13">
        <f t="shared" si="6"/>
        <v>4.9861111111111107</v>
      </c>
      <c r="O39" s="125" t="s">
        <v>41</v>
      </c>
      <c r="P39" s="10" t="s">
        <v>119</v>
      </c>
      <c r="Q39" s="11">
        <v>5</v>
      </c>
      <c r="R39" s="145"/>
      <c r="S39" s="146"/>
      <c r="T39" s="146"/>
      <c r="U39" s="146"/>
      <c r="V39" s="180">
        <v>0.2</v>
      </c>
      <c r="W39" s="180">
        <v>0.2</v>
      </c>
      <c r="X39" s="180">
        <v>0.2</v>
      </c>
      <c r="Y39" s="180">
        <v>0.2</v>
      </c>
      <c r="Z39" s="180">
        <v>0.2</v>
      </c>
      <c r="AA39" s="146"/>
      <c r="AB39" s="146"/>
      <c r="AC39" s="146"/>
      <c r="AD39" s="146"/>
      <c r="AE39" s="148">
        <f>SUM(S39:AD39)</f>
        <v>1</v>
      </c>
      <c r="AF39" s="17">
        <v>1</v>
      </c>
      <c r="AG39" s="17">
        <v>0</v>
      </c>
      <c r="AH39" s="103">
        <v>0</v>
      </c>
      <c r="AI39" s="17">
        <v>1</v>
      </c>
      <c r="AJ39" s="17">
        <v>0</v>
      </c>
      <c r="AK39" s="103">
        <v>0</v>
      </c>
      <c r="AL39" s="162"/>
      <c r="AM39" s="17">
        <v>1</v>
      </c>
      <c r="AN39" s="17">
        <v>0</v>
      </c>
      <c r="AO39" s="103">
        <v>0</v>
      </c>
      <c r="AP39" s="17">
        <v>0</v>
      </c>
      <c r="AQ39" s="17">
        <v>0</v>
      </c>
      <c r="AR39" s="103">
        <v>0</v>
      </c>
      <c r="AS39" s="138">
        <v>0.02</v>
      </c>
      <c r="AT39" s="162"/>
      <c r="AU39" s="162" t="s">
        <v>318</v>
      </c>
      <c r="AV39" s="56">
        <v>5</v>
      </c>
      <c r="AW39" s="56">
        <v>0</v>
      </c>
      <c r="AX39" s="211">
        <f t="shared" si="7"/>
        <v>0</v>
      </c>
      <c r="AY39" s="56">
        <v>0</v>
      </c>
      <c r="AZ39" s="56">
        <v>0</v>
      </c>
      <c r="BA39" s="108">
        <v>0</v>
      </c>
      <c r="BB39" s="209">
        <f t="shared" si="5"/>
        <v>0</v>
      </c>
      <c r="BC39" s="277"/>
      <c r="BD39" s="162" t="s">
        <v>150</v>
      </c>
      <c r="BE39" s="217"/>
      <c r="BF39" s="217"/>
      <c r="BG39" s="230"/>
      <c r="BH39" s="217"/>
      <c r="BI39" s="217"/>
      <c r="BJ39" s="230"/>
      <c r="BK39" s="208"/>
      <c r="BL39" s="237" t="s">
        <v>390</v>
      </c>
      <c r="BM39" s="110"/>
      <c r="BN39" s="110"/>
      <c r="BO39" s="110"/>
      <c r="BP39" s="110"/>
      <c r="BQ39" s="110"/>
      <c r="BR39" s="110"/>
      <c r="BS39" s="110"/>
      <c r="BT39" s="110"/>
      <c r="BU39" s="110"/>
      <c r="BV39" s="110"/>
      <c r="BW39" s="110"/>
      <c r="BX39" s="110"/>
      <c r="BY39" s="110"/>
      <c r="BZ39" s="110"/>
      <c r="CA39" s="110"/>
      <c r="CB39" s="110"/>
      <c r="CC39" s="110"/>
      <c r="CD39" s="110"/>
      <c r="CE39" s="110"/>
      <c r="CF39" s="110"/>
    </row>
    <row r="40" spans="1:84" s="118" customFormat="1" ht="59.25" customHeight="1" thickBot="1" x14ac:dyDescent="0.25">
      <c r="A40" s="259"/>
      <c r="B40" s="262"/>
      <c r="C40" s="149" t="s">
        <v>120</v>
      </c>
      <c r="D40" s="149" t="s">
        <v>259</v>
      </c>
      <c r="E40" s="149" t="s">
        <v>260</v>
      </c>
      <c r="F40" s="150">
        <v>1.4999999999999999E-2</v>
      </c>
      <c r="G40" s="151" t="s">
        <v>24</v>
      </c>
      <c r="H40" s="153" t="s">
        <v>121</v>
      </c>
      <c r="I40" s="154"/>
      <c r="J40" s="154"/>
      <c r="K40" s="154"/>
      <c r="L40" s="155">
        <v>44927</v>
      </c>
      <c r="M40" s="155">
        <v>46357</v>
      </c>
      <c r="N40" s="14">
        <f t="shared" si="6"/>
        <v>3.9722222222222223</v>
      </c>
      <c r="O40" s="125" t="s">
        <v>41</v>
      </c>
      <c r="P40" s="157" t="s">
        <v>122</v>
      </c>
      <c r="Q40" s="153">
        <v>5</v>
      </c>
      <c r="R40" s="158"/>
      <c r="S40" s="159"/>
      <c r="T40" s="159"/>
      <c r="U40" s="159"/>
      <c r="V40" s="160">
        <v>0.25</v>
      </c>
      <c r="W40" s="160">
        <v>0.25</v>
      </c>
      <c r="X40" s="160">
        <v>0.25</v>
      </c>
      <c r="Y40" s="160">
        <v>0.25</v>
      </c>
      <c r="Z40" s="159"/>
      <c r="AA40" s="159"/>
      <c r="AB40" s="159"/>
      <c r="AC40" s="159"/>
      <c r="AD40" s="159"/>
      <c r="AE40" s="161">
        <f>SUM(S40:AD40)</f>
        <v>1</v>
      </c>
      <c r="AF40" s="17">
        <v>1</v>
      </c>
      <c r="AG40" s="17">
        <v>0</v>
      </c>
      <c r="AH40" s="103">
        <v>0</v>
      </c>
      <c r="AI40" s="17">
        <v>1</v>
      </c>
      <c r="AJ40" s="17">
        <v>0</v>
      </c>
      <c r="AK40" s="103">
        <v>0</v>
      </c>
      <c r="AL40" s="162"/>
      <c r="AM40" s="17">
        <v>1</v>
      </c>
      <c r="AN40" s="17">
        <v>0</v>
      </c>
      <c r="AO40" s="103">
        <v>0</v>
      </c>
      <c r="AP40" s="17">
        <v>0</v>
      </c>
      <c r="AQ40" s="17">
        <v>0</v>
      </c>
      <c r="AR40" s="103">
        <v>0</v>
      </c>
      <c r="AS40" s="150">
        <v>1.4999999999999999E-2</v>
      </c>
      <c r="AT40" s="162"/>
      <c r="AU40" s="162" t="s">
        <v>319</v>
      </c>
      <c r="AV40" s="56">
        <v>5</v>
      </c>
      <c r="AW40" s="56">
        <v>0</v>
      </c>
      <c r="AX40" s="211">
        <f t="shared" si="7"/>
        <v>0</v>
      </c>
      <c r="AY40" s="56">
        <v>0</v>
      </c>
      <c r="AZ40" s="56">
        <v>0</v>
      </c>
      <c r="BA40" s="108">
        <v>0</v>
      </c>
      <c r="BB40" s="209">
        <f t="shared" si="5"/>
        <v>0</v>
      </c>
      <c r="BC40" s="278"/>
      <c r="BD40" s="162" t="s">
        <v>151</v>
      </c>
      <c r="BE40" s="217"/>
      <c r="BF40" s="217"/>
      <c r="BG40" s="230"/>
      <c r="BH40" s="217"/>
      <c r="BI40" s="217"/>
      <c r="BJ40" s="230"/>
      <c r="BK40" s="208"/>
      <c r="BL40" s="237" t="s">
        <v>391</v>
      </c>
      <c r="BM40" s="110"/>
      <c r="BN40" s="110"/>
      <c r="BO40" s="110"/>
      <c r="BP40" s="110"/>
      <c r="BQ40" s="110"/>
      <c r="BR40" s="110"/>
      <c r="BS40" s="110"/>
      <c r="BT40" s="110"/>
      <c r="BU40" s="110"/>
      <c r="BV40" s="110"/>
      <c r="BW40" s="110"/>
      <c r="BX40" s="110"/>
      <c r="BY40" s="110"/>
      <c r="BZ40" s="110"/>
      <c r="CA40" s="110"/>
      <c r="CB40" s="110"/>
      <c r="CC40" s="110"/>
      <c r="CD40" s="110"/>
      <c r="CE40" s="110"/>
      <c r="CF40" s="110"/>
    </row>
    <row r="41" spans="1:84" s="111" customFormat="1" ht="84.75" customHeight="1" x14ac:dyDescent="0.2">
      <c r="A41" s="257" t="s">
        <v>123</v>
      </c>
      <c r="B41" s="268">
        <v>0.16</v>
      </c>
      <c r="C41" s="119" t="s">
        <v>124</v>
      </c>
      <c r="D41" s="119" t="s">
        <v>261</v>
      </c>
      <c r="E41" s="119" t="s">
        <v>262</v>
      </c>
      <c r="F41" s="120">
        <v>1.4999999999999999E-2</v>
      </c>
      <c r="G41" s="121" t="s">
        <v>24</v>
      </c>
      <c r="H41" s="11" t="s">
        <v>125</v>
      </c>
      <c r="I41" s="123"/>
      <c r="J41" s="123"/>
      <c r="K41" s="123"/>
      <c r="L41" s="124">
        <v>44562</v>
      </c>
      <c r="M41" s="124">
        <v>48183</v>
      </c>
      <c r="N41" s="7">
        <f t="shared" si="6"/>
        <v>10.058333333333334</v>
      </c>
      <c r="O41" s="125" t="s">
        <v>41</v>
      </c>
      <c r="P41" s="10" t="s">
        <v>126</v>
      </c>
      <c r="Q41" s="11">
        <v>12</v>
      </c>
      <c r="R41" s="126"/>
      <c r="S41" s="167"/>
      <c r="T41" s="167"/>
      <c r="U41" s="12">
        <v>0.1</v>
      </c>
      <c r="V41" s="12">
        <v>0.1</v>
      </c>
      <c r="W41" s="12">
        <v>0.1</v>
      </c>
      <c r="X41" s="12">
        <v>0.1</v>
      </c>
      <c r="Y41" s="12">
        <v>0.1</v>
      </c>
      <c r="Z41" s="12">
        <v>0.1</v>
      </c>
      <c r="AA41" s="12">
        <v>0.1</v>
      </c>
      <c r="AB41" s="12">
        <v>0.1</v>
      </c>
      <c r="AC41" s="12">
        <v>0.1</v>
      </c>
      <c r="AD41" s="12">
        <v>0.1</v>
      </c>
      <c r="AE41" s="127">
        <f>SUM(S41:AD41)</f>
        <v>0.99999999999999989</v>
      </c>
      <c r="AF41" s="17">
        <v>1</v>
      </c>
      <c r="AG41" s="17">
        <v>0</v>
      </c>
      <c r="AH41" s="103">
        <v>0</v>
      </c>
      <c r="AI41" s="17">
        <v>1</v>
      </c>
      <c r="AJ41" s="17">
        <v>0</v>
      </c>
      <c r="AK41" s="103">
        <v>0</v>
      </c>
      <c r="AL41" s="162"/>
      <c r="AM41" s="17">
        <v>1</v>
      </c>
      <c r="AN41" s="17">
        <v>0</v>
      </c>
      <c r="AO41" s="103">
        <v>0</v>
      </c>
      <c r="AP41" s="17">
        <v>0</v>
      </c>
      <c r="AQ41" s="17">
        <v>0</v>
      </c>
      <c r="AR41" s="103">
        <v>0</v>
      </c>
      <c r="AS41" s="120">
        <v>1.4999999999999999E-2</v>
      </c>
      <c r="AT41" s="162"/>
      <c r="AU41" s="162" t="s">
        <v>320</v>
      </c>
      <c r="AV41" s="56">
        <v>12</v>
      </c>
      <c r="AW41" s="56">
        <v>0</v>
      </c>
      <c r="AX41" s="211">
        <f t="shared" si="7"/>
        <v>0</v>
      </c>
      <c r="AY41" s="56">
        <v>0</v>
      </c>
      <c r="AZ41" s="56">
        <v>0</v>
      </c>
      <c r="BA41" s="108">
        <v>0</v>
      </c>
      <c r="BB41" s="209">
        <f t="shared" si="5"/>
        <v>0</v>
      </c>
      <c r="BC41" s="276">
        <f>SUM(BB41:BB47)</f>
        <v>0</v>
      </c>
      <c r="BD41" s="162" t="s">
        <v>353</v>
      </c>
      <c r="BE41" s="217"/>
      <c r="BF41" s="217"/>
      <c r="BG41" s="230"/>
      <c r="BH41" s="217"/>
      <c r="BI41" s="217"/>
      <c r="BJ41" s="230"/>
      <c r="BK41" s="208"/>
      <c r="BL41" s="237" t="s">
        <v>392</v>
      </c>
      <c r="BM41" s="110"/>
      <c r="BN41" s="110"/>
      <c r="BO41" s="110"/>
      <c r="BP41" s="110"/>
      <c r="BQ41" s="110"/>
      <c r="BR41" s="110"/>
      <c r="BS41" s="110"/>
      <c r="BT41" s="110"/>
      <c r="BU41" s="110"/>
      <c r="BV41" s="110"/>
      <c r="BW41" s="110"/>
      <c r="BX41" s="110"/>
      <c r="BY41" s="110"/>
      <c r="BZ41" s="110"/>
      <c r="CA41" s="110"/>
      <c r="CB41" s="110"/>
      <c r="CC41" s="110"/>
      <c r="CD41" s="110"/>
      <c r="CE41" s="110"/>
      <c r="CF41" s="110"/>
    </row>
    <row r="42" spans="1:84" s="111" customFormat="1" ht="79.5" customHeight="1" x14ac:dyDescent="0.2">
      <c r="A42" s="258"/>
      <c r="B42" s="269"/>
      <c r="C42" s="91" t="s">
        <v>127</v>
      </c>
      <c r="D42" s="91" t="s">
        <v>263</v>
      </c>
      <c r="E42" s="91" t="s">
        <v>264</v>
      </c>
      <c r="F42" s="92">
        <v>0.03</v>
      </c>
      <c r="G42" s="93" t="s">
        <v>24</v>
      </c>
      <c r="H42" s="94" t="s">
        <v>82</v>
      </c>
      <c r="I42" s="96"/>
      <c r="J42" s="96"/>
      <c r="K42" s="96"/>
      <c r="L42" s="115">
        <v>44927</v>
      </c>
      <c r="M42" s="115">
        <v>45627</v>
      </c>
      <c r="N42" s="7">
        <f t="shared" si="6"/>
        <v>1.9444444444444444</v>
      </c>
      <c r="O42" s="125" t="s">
        <v>41</v>
      </c>
      <c r="P42" s="99" t="s">
        <v>128</v>
      </c>
      <c r="Q42" s="94">
        <v>12</v>
      </c>
      <c r="R42" s="100"/>
      <c r="S42" s="55"/>
      <c r="T42" s="55"/>
      <c r="U42" s="55"/>
      <c r="V42" s="54">
        <v>0.5</v>
      </c>
      <c r="W42" s="54">
        <v>0.5</v>
      </c>
      <c r="X42" s="55"/>
      <c r="Y42" s="55"/>
      <c r="Z42" s="55"/>
      <c r="AA42" s="55"/>
      <c r="AB42" s="55"/>
      <c r="AC42" s="55"/>
      <c r="AD42" s="55"/>
      <c r="AE42" s="133">
        <f>SUM(S42:AD42)</f>
        <v>1</v>
      </c>
      <c r="AF42" s="17">
        <v>1</v>
      </c>
      <c r="AG42" s="17">
        <v>0</v>
      </c>
      <c r="AH42" s="103">
        <v>0</v>
      </c>
      <c r="AI42" s="17">
        <v>1</v>
      </c>
      <c r="AJ42" s="17">
        <v>0</v>
      </c>
      <c r="AK42" s="103">
        <v>0</v>
      </c>
      <c r="AL42" s="162"/>
      <c r="AM42" s="17">
        <v>1</v>
      </c>
      <c r="AN42" s="17">
        <v>0</v>
      </c>
      <c r="AO42" s="103">
        <v>0</v>
      </c>
      <c r="AP42" s="17">
        <v>0</v>
      </c>
      <c r="AQ42" s="17">
        <v>0</v>
      </c>
      <c r="AR42" s="103">
        <v>0</v>
      </c>
      <c r="AS42" s="92">
        <v>0.03</v>
      </c>
      <c r="AT42" s="162"/>
      <c r="AU42" s="162" t="s">
        <v>321</v>
      </c>
      <c r="AV42" s="56">
        <v>12</v>
      </c>
      <c r="AW42" s="56">
        <v>0</v>
      </c>
      <c r="AX42" s="211">
        <f t="shared" si="7"/>
        <v>0</v>
      </c>
      <c r="AY42" s="56">
        <v>0</v>
      </c>
      <c r="AZ42" s="56">
        <v>0</v>
      </c>
      <c r="BA42" s="108">
        <v>0</v>
      </c>
      <c r="BB42" s="209">
        <f t="shared" si="5"/>
        <v>0</v>
      </c>
      <c r="BC42" s="277"/>
      <c r="BD42" s="162" t="s">
        <v>152</v>
      </c>
      <c r="BE42" s="217"/>
      <c r="BF42" s="217"/>
      <c r="BG42" s="230"/>
      <c r="BH42" s="217"/>
      <c r="BI42" s="217"/>
      <c r="BJ42" s="230"/>
      <c r="BK42" s="208"/>
      <c r="BL42" s="237" t="s">
        <v>393</v>
      </c>
      <c r="BM42" s="110"/>
      <c r="BN42" s="110"/>
      <c r="BO42" s="110"/>
      <c r="BP42" s="110"/>
      <c r="BQ42" s="110"/>
      <c r="BR42" s="110"/>
      <c r="BS42" s="110"/>
      <c r="BT42" s="110"/>
      <c r="BU42" s="110"/>
      <c r="BV42" s="110"/>
      <c r="BW42" s="110"/>
      <c r="BX42" s="110"/>
      <c r="BY42" s="110"/>
      <c r="BZ42" s="110"/>
      <c r="CA42" s="110"/>
      <c r="CB42" s="110"/>
      <c r="CC42" s="110"/>
      <c r="CD42" s="110"/>
      <c r="CE42" s="110"/>
      <c r="CF42" s="110"/>
    </row>
    <row r="43" spans="1:84" s="111" customFormat="1" ht="53.25" customHeight="1" x14ac:dyDescent="0.2">
      <c r="A43" s="258"/>
      <c r="B43" s="269"/>
      <c r="C43" s="91" t="s">
        <v>129</v>
      </c>
      <c r="D43" s="91" t="s">
        <v>266</v>
      </c>
      <c r="E43" s="91"/>
      <c r="F43" s="92">
        <v>0.02</v>
      </c>
      <c r="G43" s="93" t="s">
        <v>24</v>
      </c>
      <c r="H43" s="94">
        <v>1.1000000000000001</v>
      </c>
      <c r="I43" s="96"/>
      <c r="J43" s="96"/>
      <c r="K43" s="96"/>
      <c r="L43" s="115">
        <v>45658</v>
      </c>
      <c r="M43" s="115">
        <v>47848</v>
      </c>
      <c r="N43" s="7">
        <f t="shared" si="6"/>
        <v>6.083333333333333</v>
      </c>
      <c r="O43" s="125" t="s">
        <v>41</v>
      </c>
      <c r="P43" s="99" t="s">
        <v>130</v>
      </c>
      <c r="Q43" s="94">
        <v>10</v>
      </c>
      <c r="R43" s="100"/>
      <c r="S43" s="55"/>
      <c r="T43" s="55"/>
      <c r="U43" s="55"/>
      <c r="V43" s="54"/>
      <c r="W43" s="54"/>
      <c r="X43" s="54">
        <v>0.5</v>
      </c>
      <c r="Y43" s="54">
        <v>0.5</v>
      </c>
      <c r="Z43" s="55"/>
      <c r="AA43" s="55"/>
      <c r="AB43" s="54">
        <v>0.5</v>
      </c>
      <c r="AC43" s="54">
        <v>0.5</v>
      </c>
      <c r="AD43" s="55"/>
      <c r="AE43" s="133">
        <f>SUM(S43:AD43)/2</f>
        <v>1</v>
      </c>
      <c r="AF43" s="17">
        <v>1</v>
      </c>
      <c r="AG43" s="17">
        <v>0</v>
      </c>
      <c r="AH43" s="103">
        <v>0</v>
      </c>
      <c r="AI43" s="17">
        <v>1</v>
      </c>
      <c r="AJ43" s="17">
        <v>0</v>
      </c>
      <c r="AK43" s="103">
        <v>0</v>
      </c>
      <c r="AL43" s="162"/>
      <c r="AM43" s="17">
        <v>1</v>
      </c>
      <c r="AN43" s="17">
        <v>0</v>
      </c>
      <c r="AO43" s="103">
        <v>0</v>
      </c>
      <c r="AP43" s="17">
        <v>0</v>
      </c>
      <c r="AQ43" s="17">
        <v>0</v>
      </c>
      <c r="AR43" s="103">
        <v>0</v>
      </c>
      <c r="AS43" s="92">
        <v>0.02</v>
      </c>
      <c r="AT43" s="162"/>
      <c r="AU43" s="162" t="s">
        <v>322</v>
      </c>
      <c r="AV43" s="56">
        <v>10</v>
      </c>
      <c r="AW43" s="56">
        <v>0</v>
      </c>
      <c r="AX43" s="211">
        <f t="shared" si="7"/>
        <v>0</v>
      </c>
      <c r="AY43" s="56">
        <v>0</v>
      </c>
      <c r="AZ43" s="56">
        <v>0</v>
      </c>
      <c r="BA43" s="108">
        <v>0</v>
      </c>
      <c r="BB43" s="209">
        <f t="shared" si="5"/>
        <v>0</v>
      </c>
      <c r="BC43" s="277"/>
      <c r="BD43" s="162" t="s">
        <v>163</v>
      </c>
      <c r="BE43" s="217"/>
      <c r="BF43" s="217"/>
      <c r="BG43" s="230"/>
      <c r="BH43" s="217"/>
      <c r="BI43" s="217"/>
      <c r="BJ43" s="230"/>
      <c r="BK43" s="208"/>
      <c r="BL43" s="237" t="s">
        <v>394</v>
      </c>
      <c r="BM43" s="110"/>
      <c r="BN43" s="110"/>
      <c r="BO43" s="110"/>
      <c r="BP43" s="110"/>
      <c r="BQ43" s="110"/>
      <c r="BR43" s="110"/>
      <c r="BS43" s="110"/>
      <c r="BT43" s="110"/>
      <c r="BU43" s="110"/>
      <c r="BV43" s="110"/>
      <c r="BW43" s="110"/>
      <c r="BX43" s="110"/>
      <c r="BY43" s="110"/>
      <c r="BZ43" s="110"/>
      <c r="CA43" s="110"/>
      <c r="CB43" s="110"/>
      <c r="CC43" s="110"/>
      <c r="CD43" s="110"/>
      <c r="CE43" s="110"/>
      <c r="CF43" s="110"/>
    </row>
    <row r="44" spans="1:84" s="111" customFormat="1" ht="52.5" customHeight="1" x14ac:dyDescent="0.2">
      <c r="A44" s="258"/>
      <c r="B44" s="269"/>
      <c r="C44" s="91" t="s">
        <v>131</v>
      </c>
      <c r="D44" s="91" t="s">
        <v>265</v>
      </c>
      <c r="E44" s="91"/>
      <c r="F44" s="92">
        <v>0.03</v>
      </c>
      <c r="G44" s="93" t="s">
        <v>39</v>
      </c>
      <c r="H44" s="94" t="s">
        <v>28</v>
      </c>
      <c r="I44" s="96"/>
      <c r="J44" s="96"/>
      <c r="K44" s="96"/>
      <c r="L44" s="115">
        <v>44562</v>
      </c>
      <c r="M44" s="115">
        <v>48213</v>
      </c>
      <c r="N44" s="7">
        <f t="shared" si="6"/>
        <v>10.141666666666667</v>
      </c>
      <c r="O44" s="125" t="s">
        <v>41</v>
      </c>
      <c r="P44" s="99" t="s">
        <v>132</v>
      </c>
      <c r="Q44" s="94">
        <v>10</v>
      </c>
      <c r="R44" s="100"/>
      <c r="S44" s="55"/>
      <c r="T44" s="55"/>
      <c r="U44" s="54">
        <v>0.1</v>
      </c>
      <c r="V44" s="54">
        <v>0.1</v>
      </c>
      <c r="W44" s="54">
        <v>0.1</v>
      </c>
      <c r="X44" s="54">
        <v>0.1</v>
      </c>
      <c r="Y44" s="54">
        <v>0.1</v>
      </c>
      <c r="Z44" s="54">
        <v>0.1</v>
      </c>
      <c r="AA44" s="54">
        <v>0.1</v>
      </c>
      <c r="AB44" s="54">
        <v>0.1</v>
      </c>
      <c r="AC44" s="54">
        <v>0.1</v>
      </c>
      <c r="AD44" s="54">
        <v>0.1</v>
      </c>
      <c r="AE44" s="133">
        <f>SUM(S44:AD44)</f>
        <v>0.99999999999999989</v>
      </c>
      <c r="AF44" s="17">
        <v>1</v>
      </c>
      <c r="AG44" s="17">
        <v>0</v>
      </c>
      <c r="AH44" s="103">
        <v>0</v>
      </c>
      <c r="AI44" s="17">
        <v>0</v>
      </c>
      <c r="AJ44" s="17">
        <v>0</v>
      </c>
      <c r="AK44" s="103">
        <v>0</v>
      </c>
      <c r="AL44" s="162"/>
      <c r="AM44" s="17">
        <v>1</v>
      </c>
      <c r="AN44" s="17">
        <v>0</v>
      </c>
      <c r="AO44" s="103">
        <v>0</v>
      </c>
      <c r="AP44" s="17">
        <v>0</v>
      </c>
      <c r="AQ44" s="17">
        <v>0</v>
      </c>
      <c r="AR44" s="103">
        <v>0</v>
      </c>
      <c r="AS44" s="92">
        <v>0.03</v>
      </c>
      <c r="AT44" s="162"/>
      <c r="AU44" s="162" t="s">
        <v>323</v>
      </c>
      <c r="AV44" s="56">
        <v>1</v>
      </c>
      <c r="AW44" s="56">
        <v>0</v>
      </c>
      <c r="AX44" s="211">
        <f t="shared" si="7"/>
        <v>0</v>
      </c>
      <c r="AY44" s="56">
        <v>0</v>
      </c>
      <c r="AZ44" s="56">
        <v>0</v>
      </c>
      <c r="BA44" s="108">
        <v>0</v>
      </c>
      <c r="BB44" s="209">
        <f t="shared" si="5"/>
        <v>0</v>
      </c>
      <c r="BC44" s="277"/>
      <c r="BD44" s="162" t="s">
        <v>164</v>
      </c>
      <c r="BE44" s="217"/>
      <c r="BF44" s="217"/>
      <c r="BG44" s="230"/>
      <c r="BH44" s="217"/>
      <c r="BI44" s="217"/>
      <c r="BJ44" s="230"/>
      <c r="BK44" s="208"/>
      <c r="BL44" s="237" t="s">
        <v>164</v>
      </c>
      <c r="BM44" s="110"/>
      <c r="BN44" s="110"/>
      <c r="BO44" s="110"/>
      <c r="BP44" s="110"/>
      <c r="BQ44" s="110"/>
      <c r="BR44" s="110"/>
      <c r="BS44" s="110"/>
      <c r="BT44" s="110"/>
      <c r="BU44" s="110"/>
      <c r="BV44" s="110"/>
      <c r="BW44" s="110"/>
      <c r="BX44" s="110"/>
      <c r="BY44" s="110"/>
      <c r="BZ44" s="110"/>
      <c r="CA44" s="110"/>
      <c r="CB44" s="110"/>
      <c r="CC44" s="110"/>
      <c r="CD44" s="110"/>
      <c r="CE44" s="110"/>
      <c r="CF44" s="110"/>
    </row>
    <row r="45" spans="1:84" s="111" customFormat="1" ht="81" customHeight="1" x14ac:dyDescent="0.2">
      <c r="A45" s="258"/>
      <c r="B45" s="269"/>
      <c r="C45" s="91" t="s">
        <v>133</v>
      </c>
      <c r="D45" s="91" t="s">
        <v>265</v>
      </c>
      <c r="E45" s="91"/>
      <c r="F45" s="92">
        <v>0.02</v>
      </c>
      <c r="G45" s="93" t="s">
        <v>27</v>
      </c>
      <c r="H45" s="94" t="s">
        <v>134</v>
      </c>
      <c r="I45" s="96"/>
      <c r="J45" s="96"/>
      <c r="K45" s="96"/>
      <c r="L45" s="115">
        <v>44562</v>
      </c>
      <c r="M45" s="115">
        <v>48213</v>
      </c>
      <c r="N45" s="7">
        <f t="shared" si="6"/>
        <v>10.141666666666667</v>
      </c>
      <c r="O45" s="125" t="s">
        <v>41</v>
      </c>
      <c r="P45" s="99" t="s">
        <v>135</v>
      </c>
      <c r="Q45" s="94">
        <f>+Q37</f>
        <v>12</v>
      </c>
      <c r="R45" s="100">
        <v>2021</v>
      </c>
      <c r="S45" s="55"/>
      <c r="T45" s="55"/>
      <c r="U45" s="54">
        <v>0.1</v>
      </c>
      <c r="V45" s="54">
        <v>0.1</v>
      </c>
      <c r="W45" s="54">
        <v>0.1</v>
      </c>
      <c r="X45" s="54">
        <v>0.1</v>
      </c>
      <c r="Y45" s="54">
        <v>0.1</v>
      </c>
      <c r="Z45" s="54">
        <v>0.1</v>
      </c>
      <c r="AA45" s="54">
        <v>0.1</v>
      </c>
      <c r="AB45" s="54">
        <v>0.1</v>
      </c>
      <c r="AC45" s="54">
        <v>0.1</v>
      </c>
      <c r="AD45" s="54">
        <v>0.1</v>
      </c>
      <c r="AE45" s="133">
        <f>SUM(S45:AD45)</f>
        <v>0.99999999999999989</v>
      </c>
      <c r="AF45" s="17">
        <v>1</v>
      </c>
      <c r="AG45" s="17">
        <v>0</v>
      </c>
      <c r="AH45" s="103">
        <v>0</v>
      </c>
      <c r="AI45" s="17">
        <v>0</v>
      </c>
      <c r="AJ45" s="17">
        <v>0</v>
      </c>
      <c r="AK45" s="103">
        <v>0</v>
      </c>
      <c r="AL45" s="162"/>
      <c r="AM45" s="17">
        <v>1</v>
      </c>
      <c r="AN45" s="17">
        <v>0</v>
      </c>
      <c r="AO45" s="103">
        <v>0</v>
      </c>
      <c r="AP45" s="17">
        <v>0</v>
      </c>
      <c r="AQ45" s="17">
        <v>0</v>
      </c>
      <c r="AR45" s="103">
        <v>0</v>
      </c>
      <c r="AS45" s="92">
        <v>0.02</v>
      </c>
      <c r="AT45" s="162"/>
      <c r="AU45" s="162" t="s">
        <v>324</v>
      </c>
      <c r="AV45" s="56">
        <v>12</v>
      </c>
      <c r="AW45" s="56">
        <v>0</v>
      </c>
      <c r="AX45" s="211">
        <f t="shared" si="7"/>
        <v>0</v>
      </c>
      <c r="AY45" s="56">
        <v>0</v>
      </c>
      <c r="AZ45" s="56">
        <v>0</v>
      </c>
      <c r="BA45" s="108">
        <v>0</v>
      </c>
      <c r="BB45" s="209">
        <f t="shared" si="5"/>
        <v>0</v>
      </c>
      <c r="BC45" s="277"/>
      <c r="BD45" s="162" t="s">
        <v>153</v>
      </c>
      <c r="BE45" s="217"/>
      <c r="BF45" s="217"/>
      <c r="BG45" s="230"/>
      <c r="BH45" s="217"/>
      <c r="BI45" s="217"/>
      <c r="BJ45" s="230"/>
      <c r="BK45" s="208"/>
      <c r="BL45" s="237" t="s">
        <v>395</v>
      </c>
      <c r="BM45" s="110"/>
      <c r="BN45" s="110"/>
      <c r="BO45" s="110"/>
      <c r="BP45" s="110"/>
      <c r="BQ45" s="110"/>
      <c r="BR45" s="110"/>
      <c r="BS45" s="110"/>
      <c r="BT45" s="110"/>
      <c r="BU45" s="110"/>
      <c r="BV45" s="110"/>
      <c r="BW45" s="110"/>
      <c r="BX45" s="110"/>
      <c r="BY45" s="110"/>
      <c r="BZ45" s="110"/>
      <c r="CA45" s="110"/>
      <c r="CB45" s="110"/>
      <c r="CC45" s="110"/>
      <c r="CD45" s="110"/>
      <c r="CE45" s="110"/>
      <c r="CF45" s="110"/>
    </row>
    <row r="46" spans="1:84" s="111" customFormat="1" ht="42.75" customHeight="1" x14ac:dyDescent="0.2">
      <c r="A46" s="258"/>
      <c r="B46" s="269"/>
      <c r="C46" s="91" t="s">
        <v>136</v>
      </c>
      <c r="D46" s="91" t="s">
        <v>267</v>
      </c>
      <c r="E46" s="91" t="s">
        <v>268</v>
      </c>
      <c r="F46" s="92">
        <v>2.1999999999999999E-2</v>
      </c>
      <c r="G46" s="93" t="str">
        <f>+G25</f>
        <v>Gestión Producto</v>
      </c>
      <c r="H46" s="122" t="s">
        <v>40</v>
      </c>
      <c r="I46" s="96"/>
      <c r="J46" s="96"/>
      <c r="K46" s="96"/>
      <c r="L46" s="115">
        <v>44197</v>
      </c>
      <c r="M46" s="115">
        <v>48213</v>
      </c>
      <c r="N46" s="7">
        <f t="shared" si="6"/>
        <v>11.155555555555555</v>
      </c>
      <c r="O46" s="125" t="s">
        <v>35</v>
      </c>
      <c r="P46" s="99" t="s">
        <v>137</v>
      </c>
      <c r="Q46" s="94">
        <v>12</v>
      </c>
      <c r="R46" s="100"/>
      <c r="S46" s="55"/>
      <c r="T46" s="54">
        <v>0.33329999999999999</v>
      </c>
      <c r="U46" s="54">
        <v>0.33329999999999999</v>
      </c>
      <c r="V46" s="54">
        <v>0.33329999999999999</v>
      </c>
      <c r="W46" s="54"/>
      <c r="X46" s="54">
        <v>0.33329999999999999</v>
      </c>
      <c r="Y46" s="54">
        <v>0.33329999999999999</v>
      </c>
      <c r="Z46" s="54">
        <v>0.33329999999999999</v>
      </c>
      <c r="AA46" s="55"/>
      <c r="AB46" s="54">
        <v>0.33329999999999999</v>
      </c>
      <c r="AC46" s="54">
        <v>0.33329999999999999</v>
      </c>
      <c r="AD46" s="54">
        <v>0.33329999999999999</v>
      </c>
      <c r="AE46" s="133">
        <f>SUM(S46:AD46)/3</f>
        <v>0.9998999999999999</v>
      </c>
      <c r="AF46" s="17">
        <v>1</v>
      </c>
      <c r="AG46" s="17">
        <v>0</v>
      </c>
      <c r="AH46" s="103">
        <v>0</v>
      </c>
      <c r="AI46" s="17">
        <v>0</v>
      </c>
      <c r="AJ46" s="17">
        <v>0</v>
      </c>
      <c r="AK46" s="103">
        <v>0</v>
      </c>
      <c r="AL46" s="162"/>
      <c r="AM46" s="17">
        <v>1</v>
      </c>
      <c r="AN46" s="17">
        <v>0</v>
      </c>
      <c r="AO46" s="103">
        <v>0</v>
      </c>
      <c r="AP46" s="17">
        <v>0</v>
      </c>
      <c r="AQ46" s="17">
        <v>0</v>
      </c>
      <c r="AR46" s="103">
        <v>0</v>
      </c>
      <c r="AS46" s="92">
        <v>2.1999999999999999E-2</v>
      </c>
      <c r="AT46" s="162"/>
      <c r="AU46" s="162" t="s">
        <v>325</v>
      </c>
      <c r="AV46" s="56">
        <v>12</v>
      </c>
      <c r="AW46" s="56">
        <v>0</v>
      </c>
      <c r="AX46" s="211">
        <f t="shared" si="7"/>
        <v>0</v>
      </c>
      <c r="AY46" s="56">
        <v>0</v>
      </c>
      <c r="AZ46" s="56">
        <v>0</v>
      </c>
      <c r="BA46" s="108">
        <v>0</v>
      </c>
      <c r="BB46" s="209">
        <f t="shared" si="5"/>
        <v>0</v>
      </c>
      <c r="BC46" s="277"/>
      <c r="BD46" s="162" t="s">
        <v>283</v>
      </c>
      <c r="BE46" s="217"/>
      <c r="BF46" s="217"/>
      <c r="BG46" s="230"/>
      <c r="BH46" s="217"/>
      <c r="BI46" s="217"/>
      <c r="BJ46" s="230"/>
      <c r="BK46" s="208"/>
      <c r="BL46" s="237" t="s">
        <v>396</v>
      </c>
      <c r="BM46" s="110"/>
      <c r="BN46" s="110"/>
      <c r="BO46" s="110"/>
      <c r="BP46" s="110"/>
      <c r="BQ46" s="110"/>
      <c r="BR46" s="110"/>
      <c r="BS46" s="110"/>
      <c r="BT46" s="110"/>
      <c r="BU46" s="110"/>
      <c r="BV46" s="110"/>
      <c r="BW46" s="110"/>
      <c r="BX46" s="110"/>
      <c r="BY46" s="110"/>
      <c r="BZ46" s="110"/>
      <c r="CA46" s="110"/>
      <c r="CB46" s="110"/>
      <c r="CC46" s="110"/>
      <c r="CD46" s="110"/>
      <c r="CE46" s="110"/>
      <c r="CF46" s="110"/>
    </row>
    <row r="47" spans="1:84" s="111" customFormat="1" ht="60.75" customHeight="1" x14ac:dyDescent="0.2">
      <c r="A47" s="259"/>
      <c r="B47" s="269"/>
      <c r="C47" s="91" t="s">
        <v>138</v>
      </c>
      <c r="D47" s="91" t="s">
        <v>269</v>
      </c>
      <c r="E47" s="91" t="s">
        <v>270</v>
      </c>
      <c r="F47" s="92">
        <v>2.3E-2</v>
      </c>
      <c r="G47" s="93" t="str">
        <f>+G46</f>
        <v>Gestión Producto</v>
      </c>
      <c r="H47" s="94" t="s">
        <v>34</v>
      </c>
      <c r="I47" s="96"/>
      <c r="J47" s="96"/>
      <c r="K47" s="96"/>
      <c r="L47" s="115">
        <v>44197</v>
      </c>
      <c r="M47" s="115">
        <v>48213</v>
      </c>
      <c r="N47" s="7">
        <f t="shared" si="6"/>
        <v>11.155555555555555</v>
      </c>
      <c r="O47" s="125" t="s">
        <v>41</v>
      </c>
      <c r="P47" s="99" t="s">
        <v>137</v>
      </c>
      <c r="Q47" s="94">
        <v>12</v>
      </c>
      <c r="R47" s="100">
        <v>2021</v>
      </c>
      <c r="S47" s="55"/>
      <c r="T47" s="169">
        <v>9.5612840189564854E-2</v>
      </c>
      <c r="U47" s="169">
        <v>0.19398888641059955</v>
      </c>
      <c r="V47" s="169">
        <v>0.26726648820350363</v>
      </c>
      <c r="W47" s="169">
        <v>0.379264637383665</v>
      </c>
      <c r="X47" s="169">
        <v>0.48990333801007963</v>
      </c>
      <c r="Y47" s="169">
        <v>0.60061809986872916</v>
      </c>
      <c r="Z47" s="169">
        <v>0.71036541861251645</v>
      </c>
      <c r="AA47" s="169">
        <v>0.82031845523533276</v>
      </c>
      <c r="AB47" s="169">
        <v>0.9304743074865528</v>
      </c>
      <c r="AC47" s="169">
        <v>0.96535439163317804</v>
      </c>
      <c r="AD47" s="169">
        <v>1</v>
      </c>
      <c r="AE47" s="133">
        <f>+AD47</f>
        <v>1</v>
      </c>
      <c r="AF47" s="17">
        <v>1</v>
      </c>
      <c r="AG47" s="17">
        <v>0</v>
      </c>
      <c r="AH47" s="103">
        <v>0</v>
      </c>
      <c r="AI47" s="17">
        <v>0</v>
      </c>
      <c r="AJ47" s="17">
        <v>0</v>
      </c>
      <c r="AK47" s="103">
        <v>0</v>
      </c>
      <c r="AL47" s="162"/>
      <c r="AM47" s="17">
        <v>1</v>
      </c>
      <c r="AN47" s="17">
        <v>0</v>
      </c>
      <c r="AO47" s="103">
        <v>0</v>
      </c>
      <c r="AP47" s="17">
        <v>0</v>
      </c>
      <c r="AQ47" s="17">
        <v>0</v>
      </c>
      <c r="AR47" s="103">
        <v>0</v>
      </c>
      <c r="AS47" s="92">
        <v>2.3E-2</v>
      </c>
      <c r="AT47" s="162"/>
      <c r="AU47" s="162" t="s">
        <v>326</v>
      </c>
      <c r="AV47" s="56">
        <v>12</v>
      </c>
      <c r="AW47" s="56">
        <v>0</v>
      </c>
      <c r="AX47" s="211">
        <f t="shared" si="7"/>
        <v>0</v>
      </c>
      <c r="AY47" s="56">
        <v>0</v>
      </c>
      <c r="AZ47" s="56">
        <v>0</v>
      </c>
      <c r="BA47" s="108">
        <v>0</v>
      </c>
      <c r="BB47" s="209">
        <f t="shared" si="5"/>
        <v>0</v>
      </c>
      <c r="BC47" s="278"/>
      <c r="BD47" s="162" t="s">
        <v>327</v>
      </c>
      <c r="BE47" s="217"/>
      <c r="BF47" s="217"/>
      <c r="BG47" s="230"/>
      <c r="BH47" s="217"/>
      <c r="BI47" s="217"/>
      <c r="BJ47" s="230"/>
      <c r="BK47" s="208"/>
      <c r="BL47" s="237" t="s">
        <v>397</v>
      </c>
      <c r="BM47" s="110"/>
      <c r="BN47" s="110"/>
      <c r="BO47" s="110"/>
      <c r="BP47" s="110"/>
      <c r="BQ47" s="110"/>
      <c r="BR47" s="110"/>
      <c r="BS47" s="110"/>
      <c r="BT47" s="110"/>
      <c r="BU47" s="110"/>
      <c r="BV47" s="110"/>
      <c r="BW47" s="110"/>
      <c r="BX47" s="110"/>
      <c r="BY47" s="110"/>
      <c r="BZ47" s="110"/>
      <c r="CA47" s="110"/>
      <c r="CB47" s="110"/>
      <c r="CC47" s="110"/>
      <c r="CD47" s="110"/>
      <c r="CE47" s="110"/>
      <c r="CF47" s="110"/>
    </row>
    <row r="48" spans="1:84" s="111" customFormat="1" ht="12.75" customHeight="1" x14ac:dyDescent="0.2">
      <c r="A48" s="184"/>
      <c r="B48" s="189">
        <f>SUM(B6:B47)</f>
        <v>0.99999999999999989</v>
      </c>
      <c r="C48" s="190"/>
      <c r="D48" s="190"/>
      <c r="E48" s="190"/>
      <c r="F48" s="191">
        <f>SUM(F6:F47)</f>
        <v>1.0000000000000004</v>
      </c>
      <c r="G48" s="186"/>
      <c r="H48" s="185"/>
      <c r="I48" s="185"/>
      <c r="J48" s="185"/>
      <c r="K48" s="185"/>
      <c r="L48" s="185"/>
      <c r="M48" s="185"/>
      <c r="N48" s="185"/>
      <c r="O48" s="185"/>
      <c r="P48" s="185"/>
      <c r="Q48" s="185"/>
      <c r="R48" s="187"/>
      <c r="S48" s="184"/>
      <c r="T48" s="184"/>
      <c r="U48" s="184"/>
      <c r="V48" s="184"/>
      <c r="W48" s="184"/>
      <c r="X48" s="184"/>
      <c r="Y48" s="184"/>
      <c r="Z48" s="184"/>
      <c r="AA48" s="184"/>
      <c r="AB48" s="184"/>
      <c r="AC48" s="184"/>
      <c r="AD48" s="184"/>
      <c r="AE48" s="184"/>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213">
        <f>SUM(BB6:BB47)</f>
        <v>8.4900000000000017E-2</v>
      </c>
      <c r="BC48" s="214">
        <f>SUM(BC6:BC47)</f>
        <v>8.4900000000000003E-2</v>
      </c>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row>
    <row r="49" spans="1:84" s="111" customFormat="1" ht="12.75" customHeight="1" x14ac:dyDescent="0.2">
      <c r="A49" s="188" t="s">
        <v>139</v>
      </c>
      <c r="G49" s="65"/>
      <c r="H49" s="192"/>
      <c r="I49" s="193"/>
      <c r="J49" s="193"/>
      <c r="K49" s="193"/>
      <c r="L49" s="194"/>
      <c r="M49" s="194"/>
      <c r="N49" s="194"/>
      <c r="O49" s="194"/>
      <c r="P49" s="195"/>
      <c r="Q49" s="192"/>
      <c r="R49" s="196"/>
      <c r="S49" s="197"/>
      <c r="T49" s="197"/>
      <c r="U49" s="197"/>
      <c r="V49" s="197"/>
      <c r="W49" s="197"/>
      <c r="X49" s="197"/>
      <c r="Y49" s="197"/>
      <c r="Z49" s="197"/>
      <c r="AA49" s="197"/>
      <c r="AB49" s="197"/>
      <c r="AC49" s="197"/>
      <c r="AD49" s="197"/>
      <c r="AE49" s="197"/>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row>
    <row r="50" spans="1:84" s="111" customFormat="1" ht="12.75" x14ac:dyDescent="0.2">
      <c r="A50" s="198"/>
      <c r="B50" s="199"/>
      <c r="C50" s="200"/>
      <c r="D50" s="200"/>
      <c r="E50" s="200"/>
      <c r="F50" s="194"/>
      <c r="G50" s="65"/>
      <c r="H50" s="192"/>
      <c r="I50" s="193"/>
      <c r="J50" s="193"/>
      <c r="K50" s="193"/>
      <c r="L50" s="194"/>
      <c r="M50" s="194"/>
      <c r="N50" s="194"/>
      <c r="O50" s="194"/>
      <c r="P50" s="195"/>
      <c r="Q50" s="192"/>
      <c r="R50" s="196"/>
      <c r="S50" s="197"/>
      <c r="T50" s="197"/>
      <c r="U50" s="197"/>
      <c r="V50" s="197"/>
      <c r="W50" s="197"/>
      <c r="X50" s="197"/>
      <c r="Y50" s="197"/>
      <c r="Z50" s="197"/>
      <c r="AA50" s="197"/>
      <c r="AB50" s="197"/>
      <c r="AC50" s="197"/>
      <c r="AD50" s="197"/>
      <c r="AE50" s="197"/>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row>
    <row r="51" spans="1:84" s="111" customFormat="1" ht="12.75" x14ac:dyDescent="0.2">
      <c r="A51" s="198"/>
      <c r="B51" s="199"/>
      <c r="C51" s="200"/>
      <c r="D51" s="200"/>
      <c r="E51" s="200"/>
      <c r="F51" s="194"/>
      <c r="G51" s="65"/>
      <c r="H51" s="192"/>
      <c r="I51" s="193"/>
      <c r="J51" s="193"/>
      <c r="K51" s="193"/>
      <c r="L51" s="194"/>
      <c r="M51" s="194"/>
      <c r="N51" s="194"/>
      <c r="O51" s="194"/>
      <c r="P51" s="195"/>
      <c r="Q51" s="192"/>
      <c r="R51" s="196"/>
      <c r="S51" s="197"/>
      <c r="T51" s="197"/>
      <c r="U51" s="197"/>
      <c r="V51" s="197"/>
      <c r="W51" s="197"/>
      <c r="X51" s="197"/>
      <c r="Y51" s="197"/>
      <c r="Z51" s="197"/>
      <c r="AA51" s="197"/>
      <c r="AB51" s="197"/>
      <c r="AC51" s="197"/>
      <c r="AD51" s="197"/>
      <c r="AE51" s="197"/>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row>
    <row r="52" spans="1:84" s="111" customFormat="1" ht="12.75" x14ac:dyDescent="0.2">
      <c r="A52" s="198"/>
      <c r="B52" s="199"/>
      <c r="C52" s="200"/>
      <c r="D52" s="200"/>
      <c r="E52" s="200"/>
      <c r="F52" s="194"/>
      <c r="G52" s="65"/>
      <c r="H52" s="192"/>
      <c r="I52" s="193"/>
      <c r="J52" s="193"/>
      <c r="K52" s="193"/>
      <c r="L52" s="194"/>
      <c r="M52" s="194"/>
      <c r="N52" s="194"/>
      <c r="O52" s="194"/>
      <c r="P52" s="195"/>
      <c r="Q52" s="192"/>
      <c r="R52" s="196"/>
      <c r="S52" s="197"/>
      <c r="T52" s="197"/>
      <c r="U52" s="197"/>
      <c r="V52" s="197"/>
      <c r="W52" s="197"/>
      <c r="X52" s="197"/>
      <c r="Y52" s="197"/>
      <c r="Z52" s="197"/>
      <c r="AA52" s="197"/>
      <c r="AB52" s="197"/>
      <c r="AC52" s="197"/>
      <c r="AD52" s="197"/>
      <c r="AE52" s="197"/>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c r="BY52" s="110"/>
      <c r="BZ52" s="110"/>
      <c r="CA52" s="110"/>
      <c r="CB52" s="110"/>
      <c r="CC52" s="110"/>
      <c r="CD52" s="110"/>
      <c r="CE52" s="110"/>
      <c r="CF52" s="110"/>
    </row>
    <row r="53" spans="1:84" s="111" customFormat="1" ht="12.75" x14ac:dyDescent="0.2">
      <c r="A53" s="198"/>
      <c r="B53" s="199"/>
      <c r="C53" s="200"/>
      <c r="D53" s="200"/>
      <c r="E53" s="200"/>
      <c r="F53" s="194"/>
      <c r="G53" s="65"/>
      <c r="H53" s="192"/>
      <c r="I53" s="193"/>
      <c r="J53" s="193"/>
      <c r="K53" s="193"/>
      <c r="L53" s="194"/>
      <c r="M53" s="194"/>
      <c r="N53" s="194"/>
      <c r="O53" s="194"/>
      <c r="P53" s="195"/>
      <c r="Q53" s="192"/>
      <c r="R53" s="196"/>
      <c r="S53" s="197"/>
      <c r="T53" s="197"/>
      <c r="U53" s="197"/>
      <c r="V53" s="197"/>
      <c r="W53" s="197"/>
      <c r="X53" s="197"/>
      <c r="Y53" s="197"/>
      <c r="Z53" s="197"/>
      <c r="AA53" s="197"/>
      <c r="AB53" s="197"/>
      <c r="AC53" s="197"/>
      <c r="AD53" s="197"/>
      <c r="AE53" s="197"/>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row>
    <row r="54" spans="1:84" s="111" customFormat="1" ht="12.75" x14ac:dyDescent="0.2">
      <c r="A54" s="198"/>
      <c r="B54" s="199"/>
      <c r="C54" s="200"/>
      <c r="D54" s="200"/>
      <c r="E54" s="200"/>
      <c r="F54" s="194"/>
      <c r="G54" s="65"/>
      <c r="H54" s="192"/>
      <c r="I54" s="193"/>
      <c r="J54" s="193"/>
      <c r="K54" s="193"/>
      <c r="L54" s="194"/>
      <c r="M54" s="194"/>
      <c r="N54" s="194"/>
      <c r="O54" s="194"/>
      <c r="P54" s="195"/>
      <c r="Q54" s="192"/>
      <c r="R54" s="196"/>
      <c r="S54" s="197"/>
      <c r="T54" s="197"/>
      <c r="U54" s="197"/>
      <c r="V54" s="197"/>
      <c r="W54" s="197"/>
      <c r="X54" s="197"/>
      <c r="Y54" s="197"/>
      <c r="Z54" s="197"/>
      <c r="AA54" s="197"/>
      <c r="AB54" s="197"/>
      <c r="AC54" s="197"/>
      <c r="AD54" s="197"/>
      <c r="AE54" s="197"/>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0"/>
      <c r="BS54" s="110"/>
      <c r="BT54" s="110"/>
      <c r="BU54" s="110"/>
      <c r="BV54" s="110"/>
      <c r="BW54" s="110"/>
      <c r="BX54" s="110"/>
      <c r="BY54" s="110"/>
      <c r="BZ54" s="110"/>
      <c r="CA54" s="110"/>
      <c r="CB54" s="110"/>
      <c r="CC54" s="110"/>
      <c r="CD54" s="110"/>
      <c r="CE54" s="110"/>
      <c r="CF54" s="110"/>
    </row>
    <row r="55" spans="1:84" s="111" customFormat="1" ht="12.75" x14ac:dyDescent="0.2">
      <c r="A55" s="198"/>
      <c r="B55" s="199"/>
      <c r="C55" s="200"/>
      <c r="D55" s="200"/>
      <c r="E55" s="200"/>
      <c r="F55" s="194"/>
      <c r="G55" s="65"/>
      <c r="H55" s="192"/>
      <c r="I55" s="193"/>
      <c r="J55" s="193"/>
      <c r="K55" s="193"/>
      <c r="L55" s="194"/>
      <c r="M55" s="194"/>
      <c r="N55" s="194"/>
      <c r="O55" s="194"/>
      <c r="P55" s="195"/>
      <c r="Q55" s="192"/>
      <c r="R55" s="196"/>
      <c r="S55" s="197"/>
      <c r="T55" s="197"/>
      <c r="U55" s="197"/>
      <c r="V55" s="197"/>
      <c r="W55" s="197"/>
      <c r="X55" s="197"/>
      <c r="Y55" s="197"/>
      <c r="Z55" s="197"/>
      <c r="AA55" s="197"/>
      <c r="AB55" s="197"/>
      <c r="AC55" s="197"/>
      <c r="AD55" s="197"/>
      <c r="AE55" s="197"/>
      <c r="AF55" s="110"/>
      <c r="AG55" s="110"/>
      <c r="AH55" s="110"/>
      <c r="AI55" s="110"/>
      <c r="AJ55" s="110"/>
      <c r="AK55" s="110"/>
      <c r="AL55" s="110"/>
      <c r="AM55" s="110"/>
      <c r="AN55" s="110"/>
      <c r="AO55" s="110"/>
      <c r="AP55" s="110"/>
      <c r="AQ55" s="110"/>
      <c r="AR55" s="110"/>
      <c r="AS55" s="110"/>
      <c r="AT55" s="110"/>
      <c r="AU55" s="110"/>
      <c r="AV55" s="110"/>
      <c r="AW55" s="110"/>
      <c r="AX55" s="110"/>
      <c r="AY55" s="110"/>
      <c r="AZ55" s="110"/>
      <c r="BA55" s="110"/>
      <c r="BB55" s="110"/>
      <c r="BC55" s="110"/>
      <c r="BD55" s="110"/>
      <c r="BE55" s="110"/>
      <c r="BF55" s="110"/>
      <c r="BG55" s="110"/>
      <c r="BH55" s="110"/>
      <c r="BI55" s="110"/>
      <c r="BJ55" s="110"/>
      <c r="BK55" s="110"/>
      <c r="BL55" s="110"/>
      <c r="BM55" s="110"/>
      <c r="BN55" s="110"/>
      <c r="BO55" s="110"/>
      <c r="BP55" s="110"/>
      <c r="BQ55" s="110"/>
      <c r="BR55" s="110"/>
      <c r="BS55" s="110"/>
      <c r="BT55" s="110"/>
      <c r="BU55" s="110"/>
      <c r="BV55" s="110"/>
      <c r="BW55" s="110"/>
      <c r="BX55" s="110"/>
      <c r="BY55" s="110"/>
      <c r="BZ55" s="110"/>
      <c r="CA55" s="110"/>
      <c r="CB55" s="110"/>
      <c r="CC55" s="110"/>
      <c r="CD55" s="110"/>
      <c r="CE55" s="110"/>
      <c r="CF55" s="110"/>
    </row>
    <row r="109" spans="32:32" x14ac:dyDescent="0.3">
      <c r="AF109" s="71" t="s">
        <v>335</v>
      </c>
    </row>
    <row r="110" spans="32:32" x14ac:dyDescent="0.3">
      <c r="AF110" s="71" t="s">
        <v>144</v>
      </c>
    </row>
    <row r="111" spans="32:32" x14ac:dyDescent="0.3">
      <c r="AF111" s="71" t="s">
        <v>145</v>
      </c>
    </row>
  </sheetData>
  <autoFilter ref="A5:AE47"/>
  <mergeCells count="46">
    <mergeCell ref="BC34:BC37"/>
    <mergeCell ref="BC38:BC40"/>
    <mergeCell ref="BC41:BC47"/>
    <mergeCell ref="BC6:BC10"/>
    <mergeCell ref="BC11:BC19"/>
    <mergeCell ref="BC20:BC23"/>
    <mergeCell ref="BC24:BC29"/>
    <mergeCell ref="BC30:BC33"/>
    <mergeCell ref="AS4:AS5"/>
    <mergeCell ref="AT4:AT5"/>
    <mergeCell ref="S4:AD4"/>
    <mergeCell ref="A41:A47"/>
    <mergeCell ref="B41:B47"/>
    <mergeCell ref="AE4:AE5"/>
    <mergeCell ref="A24:A29"/>
    <mergeCell ref="B24:B29"/>
    <mergeCell ref="A30:A33"/>
    <mergeCell ref="B30:B33"/>
    <mergeCell ref="A34:A37"/>
    <mergeCell ref="B34:B37"/>
    <mergeCell ref="A6:A10"/>
    <mergeCell ref="B6:B10"/>
    <mergeCell ref="A11:A19"/>
    <mergeCell ref="AI4:AK4"/>
    <mergeCell ref="AL4:AL5"/>
    <mergeCell ref="AF4:AH4"/>
    <mergeCell ref="AM4:AO4"/>
    <mergeCell ref="AP4:AR4"/>
    <mergeCell ref="A38:A40"/>
    <mergeCell ref="B38:B40"/>
    <mergeCell ref="B11:B19"/>
    <mergeCell ref="A20:A23"/>
    <mergeCell ref="B20:B23"/>
    <mergeCell ref="BE4:BG4"/>
    <mergeCell ref="BH4:BJ4"/>
    <mergeCell ref="BK4:BK5"/>
    <mergeCell ref="BL4:BL5"/>
    <mergeCell ref="AV1:AX1"/>
    <mergeCell ref="AY1:BA1"/>
    <mergeCell ref="AV4:AX4"/>
    <mergeCell ref="AY4:BA4"/>
    <mergeCell ref="BD4:BD5"/>
    <mergeCell ref="BB4:BB5"/>
    <mergeCell ref="AU3:BD3"/>
    <mergeCell ref="AU4:AU5"/>
    <mergeCell ref="BC4:BC5"/>
  </mergeCells>
  <conditionalFormatting sqref="AH6:AH14 AH16:AH20 AH24:AH47">
    <cfRule type="cellIs" dxfId="119" priority="376" operator="between">
      <formula>80</formula>
      <formula>100</formula>
    </cfRule>
    <cfRule type="cellIs" dxfId="118" priority="377" operator="between">
      <formula>70</formula>
      <formula>79</formula>
    </cfRule>
    <cfRule type="cellIs" dxfId="117" priority="378" operator="between">
      <formula>60</formula>
      <formula>69</formula>
    </cfRule>
    <cfRule type="cellIs" dxfId="116" priority="379" operator="between">
      <formula>40</formula>
      <formula>59</formula>
    </cfRule>
    <cfRule type="cellIs" dxfId="115" priority="380" operator="between">
      <formula>0</formula>
      <formula>39</formula>
    </cfRule>
  </conditionalFormatting>
  <conditionalFormatting sqref="AK6:AK14 AK16:AK20 AK22 AK24:AK47">
    <cfRule type="cellIs" dxfId="114" priority="366" operator="between">
      <formula>80</formula>
      <formula>100</formula>
    </cfRule>
    <cfRule type="cellIs" dxfId="113" priority="367" operator="between">
      <formula>70</formula>
      <formula>79</formula>
    </cfRule>
    <cfRule type="cellIs" dxfId="112" priority="368" operator="between">
      <formula>60</formula>
      <formula>69</formula>
    </cfRule>
    <cfRule type="cellIs" dxfId="111" priority="369" operator="between">
      <formula>40</formula>
      <formula>59</formula>
    </cfRule>
    <cfRule type="cellIs" dxfId="110" priority="370" operator="between">
      <formula>0</formula>
      <formula>39</formula>
    </cfRule>
  </conditionalFormatting>
  <conditionalFormatting sqref="AH15">
    <cfRule type="cellIs" dxfId="109" priority="361" operator="between">
      <formula>80</formula>
      <formula>100</formula>
    </cfRule>
    <cfRule type="cellIs" dxfId="108" priority="362" operator="between">
      <formula>70</formula>
      <formula>79</formula>
    </cfRule>
    <cfRule type="cellIs" dxfId="107" priority="363" operator="between">
      <formula>60</formula>
      <formula>69</formula>
    </cfRule>
    <cfRule type="cellIs" dxfId="106" priority="364" operator="between">
      <formula>40</formula>
      <formula>59</formula>
    </cfRule>
    <cfRule type="cellIs" dxfId="105" priority="365" operator="between">
      <formula>0</formula>
      <formula>39</formula>
    </cfRule>
  </conditionalFormatting>
  <conditionalFormatting sqref="AK15">
    <cfRule type="cellIs" dxfId="104" priority="356" operator="between">
      <formula>80</formula>
      <formula>100</formula>
    </cfRule>
    <cfRule type="cellIs" dxfId="103" priority="357" operator="between">
      <formula>70</formula>
      <formula>79</formula>
    </cfRule>
    <cfRule type="cellIs" dxfId="102" priority="358" operator="between">
      <formula>60</formula>
      <formula>69</formula>
    </cfRule>
    <cfRule type="cellIs" dxfId="101" priority="359" operator="between">
      <formula>40</formula>
      <formula>59</formula>
    </cfRule>
    <cfRule type="cellIs" dxfId="100" priority="360" operator="between">
      <formula>0</formula>
      <formula>39</formula>
    </cfRule>
  </conditionalFormatting>
  <conditionalFormatting sqref="AH21">
    <cfRule type="cellIs" dxfId="99" priority="351" operator="between">
      <formula>80</formula>
      <formula>100</formula>
    </cfRule>
    <cfRule type="cellIs" dxfId="98" priority="352" operator="between">
      <formula>70</formula>
      <formula>79</formula>
    </cfRule>
    <cfRule type="cellIs" dxfId="97" priority="353" operator="between">
      <formula>60</formula>
      <formula>69</formula>
    </cfRule>
    <cfRule type="cellIs" dxfId="96" priority="354" operator="between">
      <formula>40</formula>
      <formula>59</formula>
    </cfRule>
    <cfRule type="cellIs" dxfId="95" priority="355" operator="between">
      <formula>0</formula>
      <formula>39</formula>
    </cfRule>
  </conditionalFormatting>
  <conditionalFormatting sqref="AK21">
    <cfRule type="cellIs" dxfId="94" priority="346" operator="between">
      <formula>80</formula>
      <formula>100</formula>
    </cfRule>
    <cfRule type="cellIs" dxfId="93" priority="347" operator="between">
      <formula>70</formula>
      <formula>79</formula>
    </cfRule>
    <cfRule type="cellIs" dxfId="92" priority="348" operator="between">
      <formula>60</formula>
      <formula>69</formula>
    </cfRule>
    <cfRule type="cellIs" dxfId="91" priority="349" operator="between">
      <formula>40</formula>
      <formula>59</formula>
    </cfRule>
    <cfRule type="cellIs" dxfId="90" priority="350" operator="between">
      <formula>0</formula>
      <formula>39</formula>
    </cfRule>
  </conditionalFormatting>
  <conditionalFormatting sqref="AH22">
    <cfRule type="cellIs" dxfId="89" priority="341" operator="between">
      <formula>80</formula>
      <formula>100</formula>
    </cfRule>
    <cfRule type="cellIs" dxfId="88" priority="342" operator="between">
      <formula>70</formula>
      <formula>79</formula>
    </cfRule>
    <cfRule type="cellIs" dxfId="87" priority="343" operator="between">
      <formula>60</formula>
      <formula>69</formula>
    </cfRule>
    <cfRule type="cellIs" dxfId="86" priority="344" operator="between">
      <formula>40</formula>
      <formula>59</formula>
    </cfRule>
    <cfRule type="cellIs" dxfId="85" priority="345" operator="between">
      <formula>0</formula>
      <formula>39</formula>
    </cfRule>
  </conditionalFormatting>
  <conditionalFormatting sqref="AK23">
    <cfRule type="cellIs" dxfId="84" priority="336" operator="between">
      <formula>80</formula>
      <formula>100</formula>
    </cfRule>
    <cfRule type="cellIs" dxfId="83" priority="337" operator="between">
      <formula>70</formula>
      <formula>79</formula>
    </cfRule>
    <cfRule type="cellIs" dxfId="82" priority="338" operator="between">
      <formula>60</formula>
      <formula>69</formula>
    </cfRule>
    <cfRule type="cellIs" dxfId="81" priority="339" operator="between">
      <formula>40</formula>
      <formula>59</formula>
    </cfRule>
    <cfRule type="cellIs" dxfId="80" priority="340" operator="between">
      <formula>0</formula>
      <formula>39</formula>
    </cfRule>
  </conditionalFormatting>
  <conditionalFormatting sqref="AH23">
    <cfRule type="cellIs" dxfId="79" priority="331" operator="between">
      <formula>80</formula>
      <formula>100</formula>
    </cfRule>
    <cfRule type="cellIs" dxfId="78" priority="332" operator="between">
      <formula>70</formula>
      <formula>79</formula>
    </cfRule>
    <cfRule type="cellIs" dxfId="77" priority="333" operator="between">
      <formula>60</formula>
      <formula>69</formula>
    </cfRule>
    <cfRule type="cellIs" dxfId="76" priority="334" operator="between">
      <formula>40</formula>
      <formula>59</formula>
    </cfRule>
    <cfRule type="cellIs" dxfId="75" priority="335" operator="between">
      <formula>0</formula>
      <formula>39</formula>
    </cfRule>
  </conditionalFormatting>
  <conditionalFormatting sqref="AO16:AO20 AO24:AO47 AO6:AO14">
    <cfRule type="cellIs" dxfId="74" priority="326" operator="between">
      <formula>80</formula>
      <formula>100</formula>
    </cfRule>
    <cfRule type="cellIs" dxfId="73" priority="327" operator="between">
      <formula>70</formula>
      <formula>79</formula>
    </cfRule>
    <cfRule type="cellIs" dxfId="72" priority="328" operator="between">
      <formula>60</formula>
      <formula>69</formula>
    </cfRule>
    <cfRule type="cellIs" dxfId="71" priority="329" operator="between">
      <formula>40</formula>
      <formula>59</formula>
    </cfRule>
    <cfRule type="cellIs" dxfId="70" priority="330" operator="between">
      <formula>0</formula>
      <formula>39</formula>
    </cfRule>
  </conditionalFormatting>
  <conditionalFormatting sqref="AO15">
    <cfRule type="cellIs" dxfId="69" priority="316" operator="between">
      <formula>80</formula>
      <formula>100</formula>
    </cfRule>
    <cfRule type="cellIs" dxfId="68" priority="317" operator="between">
      <formula>70</formula>
      <formula>79</formula>
    </cfRule>
    <cfRule type="cellIs" dxfId="67" priority="318" operator="between">
      <formula>60</formula>
      <formula>69</formula>
    </cfRule>
    <cfRule type="cellIs" dxfId="66" priority="319" operator="between">
      <formula>40</formula>
      <formula>59</formula>
    </cfRule>
    <cfRule type="cellIs" dxfId="65" priority="320" operator="between">
      <formula>0</formula>
      <formula>39</formula>
    </cfRule>
  </conditionalFormatting>
  <conditionalFormatting sqref="AR15">
    <cfRule type="cellIs" dxfId="64" priority="311" operator="between">
      <formula>80</formula>
      <formula>100</formula>
    </cfRule>
    <cfRule type="cellIs" dxfId="63" priority="312" operator="between">
      <formula>70</formula>
      <formula>79</formula>
    </cfRule>
    <cfRule type="cellIs" dxfId="62" priority="313" operator="between">
      <formula>60</formula>
      <formula>69</formula>
    </cfRule>
    <cfRule type="cellIs" dxfId="61" priority="314" operator="between">
      <formula>40</formula>
      <formula>59</formula>
    </cfRule>
    <cfRule type="cellIs" dxfId="60" priority="315" operator="between">
      <formula>0</formula>
      <formula>39</formula>
    </cfRule>
  </conditionalFormatting>
  <conditionalFormatting sqref="AO21">
    <cfRule type="cellIs" dxfId="59" priority="306" operator="between">
      <formula>80</formula>
      <formula>100</formula>
    </cfRule>
    <cfRule type="cellIs" dxfId="58" priority="307" operator="between">
      <formula>70</formula>
      <formula>79</formula>
    </cfRule>
    <cfRule type="cellIs" dxfId="57" priority="308" operator="between">
      <formula>60</formula>
      <formula>69</formula>
    </cfRule>
    <cfRule type="cellIs" dxfId="56" priority="309" operator="between">
      <formula>40</formula>
      <formula>59</formula>
    </cfRule>
    <cfRule type="cellIs" dxfId="55" priority="310" operator="between">
      <formula>0</formula>
      <formula>39</formula>
    </cfRule>
  </conditionalFormatting>
  <conditionalFormatting sqref="AO22">
    <cfRule type="cellIs" dxfId="54" priority="296" operator="between">
      <formula>80</formula>
      <formula>100</formula>
    </cfRule>
    <cfRule type="cellIs" dxfId="53" priority="297" operator="between">
      <formula>70</formula>
      <formula>79</formula>
    </cfRule>
    <cfRule type="cellIs" dxfId="52" priority="298" operator="between">
      <formula>60</formula>
      <formula>69</formula>
    </cfRule>
    <cfRule type="cellIs" dxfId="51" priority="299" operator="between">
      <formula>40</formula>
      <formula>59</formula>
    </cfRule>
    <cfRule type="cellIs" dxfId="50" priority="300" operator="between">
      <formula>0</formula>
      <formula>39</formula>
    </cfRule>
  </conditionalFormatting>
  <conditionalFormatting sqref="AO23">
    <cfRule type="cellIs" dxfId="49" priority="286" operator="between">
      <formula>80</formula>
      <formula>100</formula>
    </cfRule>
    <cfRule type="cellIs" dxfId="48" priority="287" operator="between">
      <formula>70</formula>
      <formula>79</formula>
    </cfRule>
    <cfRule type="cellIs" dxfId="47" priority="288" operator="between">
      <formula>60</formula>
      <formula>69</formula>
    </cfRule>
    <cfRule type="cellIs" dxfId="46" priority="289" operator="between">
      <formula>40</formula>
      <formula>59</formula>
    </cfRule>
    <cfRule type="cellIs" dxfId="45" priority="290" operator="between">
      <formula>0</formula>
      <formula>39</formula>
    </cfRule>
  </conditionalFormatting>
  <conditionalFormatting sqref="BG8:BG14">
    <cfRule type="cellIs" dxfId="44" priority="41" operator="between">
      <formula>80</formula>
      <formula>100</formula>
    </cfRule>
    <cfRule type="cellIs" dxfId="43" priority="42" operator="between">
      <formula>70</formula>
      <formula>79</formula>
    </cfRule>
    <cfRule type="cellIs" dxfId="42" priority="43" operator="between">
      <formula>60</formula>
      <formula>69</formula>
    </cfRule>
    <cfRule type="cellIs" dxfId="41" priority="44" operator="between">
      <formula>40</formula>
      <formula>59</formula>
    </cfRule>
    <cfRule type="cellIs" dxfId="40" priority="45" operator="between">
      <formula>0</formula>
      <formula>39</formula>
    </cfRule>
  </conditionalFormatting>
  <conditionalFormatting sqref="BG16:BG20 BG24:BG47">
    <cfRule type="cellIs" dxfId="39" priority="36" operator="between">
      <formula>80</formula>
      <formula>100</formula>
    </cfRule>
    <cfRule type="cellIs" dxfId="38" priority="37" operator="between">
      <formula>70</formula>
      <formula>79</formula>
    </cfRule>
    <cfRule type="cellIs" dxfId="37" priority="38" operator="between">
      <formula>60</formula>
      <formula>69</formula>
    </cfRule>
    <cfRule type="cellIs" dxfId="36" priority="39" operator="between">
      <formula>40</formula>
      <formula>59</formula>
    </cfRule>
    <cfRule type="cellIs" dxfId="35" priority="40" operator="between">
      <formula>0</formula>
      <formula>39</formula>
    </cfRule>
  </conditionalFormatting>
  <conditionalFormatting sqref="BG15">
    <cfRule type="cellIs" dxfId="34" priority="31" operator="between">
      <formula>80</formula>
      <formula>100</formula>
    </cfRule>
    <cfRule type="cellIs" dxfId="33" priority="32" operator="between">
      <formula>70</formula>
      <formula>79</formula>
    </cfRule>
    <cfRule type="cellIs" dxfId="32" priority="33" operator="between">
      <formula>60</formula>
      <formula>69</formula>
    </cfRule>
    <cfRule type="cellIs" dxfId="31" priority="34" operator="between">
      <formula>40</formula>
      <formula>59</formula>
    </cfRule>
    <cfRule type="cellIs" dxfId="30" priority="35" operator="between">
      <formula>0</formula>
      <formula>39</formula>
    </cfRule>
  </conditionalFormatting>
  <conditionalFormatting sqref="BJ15">
    <cfRule type="cellIs" dxfId="29" priority="26" operator="between">
      <formula>80</formula>
      <formula>100</formula>
    </cfRule>
    <cfRule type="cellIs" dxfId="28" priority="27" operator="between">
      <formula>70</formula>
      <formula>79</formula>
    </cfRule>
    <cfRule type="cellIs" dxfId="27" priority="28" operator="between">
      <formula>60</formula>
      <formula>69</formula>
    </cfRule>
    <cfRule type="cellIs" dxfId="26" priority="29" operator="between">
      <formula>40</formula>
      <formula>59</formula>
    </cfRule>
    <cfRule type="cellIs" dxfId="25" priority="30" operator="between">
      <formula>0</formula>
      <formula>39</formula>
    </cfRule>
  </conditionalFormatting>
  <conditionalFormatting sqref="BG21">
    <cfRule type="cellIs" dxfId="24" priority="21" operator="between">
      <formula>80</formula>
      <formula>100</formula>
    </cfRule>
    <cfRule type="cellIs" dxfId="23" priority="22" operator="between">
      <formula>70</formula>
      <formula>79</formula>
    </cfRule>
    <cfRule type="cellIs" dxfId="22" priority="23" operator="between">
      <formula>60</formula>
      <formula>69</formula>
    </cfRule>
    <cfRule type="cellIs" dxfId="21" priority="24" operator="between">
      <formula>40</formula>
      <formula>59</formula>
    </cfRule>
    <cfRule type="cellIs" dxfId="20" priority="25" operator="between">
      <formula>0</formula>
      <formula>39</formula>
    </cfRule>
  </conditionalFormatting>
  <conditionalFormatting sqref="BJ21">
    <cfRule type="cellIs" dxfId="19" priority="16" operator="between">
      <formula>80</formula>
      <formula>100</formula>
    </cfRule>
    <cfRule type="cellIs" dxfId="18" priority="17" operator="between">
      <formula>70</formula>
      <formula>79</formula>
    </cfRule>
    <cfRule type="cellIs" dxfId="17" priority="18" operator="between">
      <formula>60</formula>
      <formula>69</formula>
    </cfRule>
    <cfRule type="cellIs" dxfId="16" priority="19" operator="between">
      <formula>40</formula>
      <formula>59</formula>
    </cfRule>
    <cfRule type="cellIs" dxfId="15" priority="20" operator="between">
      <formula>0</formula>
      <formula>39</formula>
    </cfRule>
  </conditionalFormatting>
  <conditionalFormatting sqref="BG22">
    <cfRule type="cellIs" dxfId="14" priority="11" operator="between">
      <formula>80</formula>
      <formula>100</formula>
    </cfRule>
    <cfRule type="cellIs" dxfId="13" priority="12" operator="between">
      <formula>70</formula>
      <formula>79</formula>
    </cfRule>
    <cfRule type="cellIs" dxfId="12" priority="13" operator="between">
      <formula>60</formula>
      <formula>69</formula>
    </cfRule>
    <cfRule type="cellIs" dxfId="11" priority="14" operator="between">
      <formula>40</formula>
      <formula>59</formula>
    </cfRule>
    <cfRule type="cellIs" dxfId="10" priority="15" operator="between">
      <formula>0</formula>
      <formula>39</formula>
    </cfRule>
  </conditionalFormatting>
  <conditionalFormatting sqref="BJ23">
    <cfRule type="cellIs" dxfId="9" priority="6" operator="between">
      <formula>80</formula>
      <formula>100</formula>
    </cfRule>
    <cfRule type="cellIs" dxfId="8" priority="7" operator="between">
      <formula>70</formula>
      <formula>79</formula>
    </cfRule>
    <cfRule type="cellIs" dxfId="7" priority="8" operator="between">
      <formula>60</formula>
      <formula>69</formula>
    </cfRule>
    <cfRule type="cellIs" dxfId="6" priority="9" operator="between">
      <formula>40</formula>
      <formula>59</formula>
    </cfRule>
    <cfRule type="cellIs" dxfId="5" priority="10" operator="between">
      <formula>0</formula>
      <formula>39</formula>
    </cfRule>
  </conditionalFormatting>
  <conditionalFormatting sqref="BG23">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dataValidations count="11">
    <dataValidation allowBlank="1" showInputMessage="1" showErrorMessage="1" prompt="Escriba la fórmula de cálculo del indicador, teniendo en cuenta las indicaciones de la DSEPP consignadas en su Guía Metodológica. " sqref="P5:Q5"/>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S4"/>
    <dataValidation allowBlank="1" showInputMessage="1" showErrorMessage="1" prompt="Escriba la fecha de finalización de la acción._x000a__x000a_Formato DD/MM/AAAA." sqref="M5:O5"/>
    <dataValidation allowBlank="1" showInputMessage="1" showErrorMessage="1" prompt="Escriba la fecha de inicio de la acción._x000a__x000a_Formato DD/MM/AAAA." sqref="L5"/>
    <dataValidation allowBlank="1" showInputMessage="1" showErrorMessage="1" prompt="Escriba el nombre de la Dirección, Subdirección, Grupo o Unidad encargada de la ejecución de la acción._x000a__x000a_Utilice nombres completos y no siglas." sqref="I5"/>
    <dataValidation allowBlank="1" showInputMessage="1" showErrorMessage="1" prompt="Escriba el nombre completo de la persona responsable de reportar la ejecución de la acción." sqref="J5:K5"/>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A5"/>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B5:E5"/>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F5"/>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G5"/>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S5:AD5 AE4"/>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8"/>
  <sheetViews>
    <sheetView topLeftCell="E1" workbookViewId="0">
      <selection activeCell="M18" sqref="M18"/>
    </sheetView>
  </sheetViews>
  <sheetFormatPr baseColWidth="10" defaultRowHeight="15" x14ac:dyDescent="0.25"/>
  <cols>
    <col min="2" max="2" width="11.42578125" customWidth="1"/>
    <col min="3" max="3" width="9.5703125" customWidth="1"/>
    <col min="4" max="4" width="10.7109375" customWidth="1"/>
    <col min="5" max="5" width="14" customWidth="1"/>
    <col min="9" max="9" width="12.28515625" customWidth="1"/>
    <col min="10" max="10" width="14.42578125" customWidth="1"/>
    <col min="11" max="11" width="14.85546875" customWidth="1"/>
    <col min="12" max="12" width="24" customWidth="1"/>
    <col min="19" max="19" width="24.140625" bestFit="1" customWidth="1"/>
  </cols>
  <sheetData>
    <row r="2" spans="1:19" ht="15.75" thickBot="1" x14ac:dyDescent="0.3">
      <c r="A2" s="299" t="s">
        <v>191</v>
      </c>
      <c r="B2" s="300"/>
      <c r="C2" s="300"/>
      <c r="D2" s="300"/>
      <c r="E2" s="300"/>
      <c r="F2" s="300"/>
      <c r="G2" s="300"/>
      <c r="H2" s="300"/>
      <c r="I2" s="300"/>
      <c r="J2" s="300"/>
      <c r="K2" s="300"/>
      <c r="L2" s="300"/>
      <c r="M2" s="300"/>
      <c r="N2" s="300"/>
      <c r="O2" s="300"/>
      <c r="P2" s="300"/>
      <c r="Q2" s="300"/>
      <c r="R2" s="300"/>
      <c r="S2" s="300"/>
    </row>
    <row r="3" spans="1:19" x14ac:dyDescent="0.25">
      <c r="A3" s="303" t="s">
        <v>181</v>
      </c>
      <c r="B3" s="295" t="s">
        <v>186</v>
      </c>
      <c r="C3" s="305" t="s">
        <v>6</v>
      </c>
      <c r="D3" s="305" t="s">
        <v>193</v>
      </c>
      <c r="E3" s="301" t="s">
        <v>173</v>
      </c>
      <c r="F3" s="297" t="s">
        <v>174</v>
      </c>
      <c r="G3" s="297"/>
      <c r="H3" s="297"/>
      <c r="I3" s="297"/>
      <c r="J3" s="297"/>
      <c r="K3" s="297"/>
      <c r="L3" s="298"/>
      <c r="M3" s="297" t="s">
        <v>334</v>
      </c>
      <c r="N3" s="297"/>
      <c r="O3" s="297"/>
      <c r="P3" s="297"/>
      <c r="Q3" s="297"/>
      <c r="R3" s="297"/>
      <c r="S3" s="298"/>
    </row>
    <row r="4" spans="1:19" ht="24" customHeight="1" x14ac:dyDescent="0.25">
      <c r="A4" s="304"/>
      <c r="B4" s="296"/>
      <c r="C4" s="306"/>
      <c r="D4" s="306"/>
      <c r="E4" s="296"/>
      <c r="F4" s="18" t="s">
        <v>175</v>
      </c>
      <c r="G4" s="19" t="s">
        <v>176</v>
      </c>
      <c r="H4" s="18" t="s">
        <v>177</v>
      </c>
      <c r="I4" s="18" t="s">
        <v>194</v>
      </c>
      <c r="J4" s="18" t="s">
        <v>178</v>
      </c>
      <c r="K4" s="18" t="s">
        <v>179</v>
      </c>
      <c r="L4" s="21" t="s">
        <v>180</v>
      </c>
      <c r="M4" s="18" t="s">
        <v>175</v>
      </c>
      <c r="N4" s="57" t="s">
        <v>176</v>
      </c>
      <c r="O4" s="18" t="s">
        <v>177</v>
      </c>
      <c r="P4" s="18" t="s">
        <v>194</v>
      </c>
      <c r="Q4" s="18" t="s">
        <v>178</v>
      </c>
      <c r="R4" s="18" t="s">
        <v>179</v>
      </c>
      <c r="S4" s="21" t="s">
        <v>180</v>
      </c>
    </row>
    <row r="5" spans="1:19" x14ac:dyDescent="0.25">
      <c r="A5" s="283" t="s">
        <v>165</v>
      </c>
      <c r="B5" s="32">
        <v>1</v>
      </c>
      <c r="C5" s="286">
        <v>0.12</v>
      </c>
      <c r="D5" s="38">
        <v>0.02</v>
      </c>
      <c r="E5" s="289" t="s">
        <v>197</v>
      </c>
      <c r="F5" s="33"/>
      <c r="G5" s="34"/>
      <c r="H5" s="35"/>
      <c r="I5" s="27"/>
      <c r="J5" s="47">
        <v>1</v>
      </c>
      <c r="K5" s="48"/>
      <c r="L5" s="43" t="s">
        <v>196</v>
      </c>
      <c r="M5" s="33"/>
      <c r="N5" s="34"/>
      <c r="O5" s="35">
        <v>55.5</v>
      </c>
      <c r="P5" s="27"/>
      <c r="Q5" s="47"/>
      <c r="R5" s="48"/>
      <c r="S5" s="43" t="s">
        <v>336</v>
      </c>
    </row>
    <row r="6" spans="1:19" x14ac:dyDescent="0.25">
      <c r="A6" s="284"/>
      <c r="B6" s="32">
        <v>2</v>
      </c>
      <c r="C6" s="287"/>
      <c r="D6" s="38">
        <v>0.03</v>
      </c>
      <c r="E6" s="290"/>
      <c r="F6" s="58">
        <v>0</v>
      </c>
      <c r="G6" s="34"/>
      <c r="H6" s="35"/>
      <c r="I6" s="36"/>
      <c r="J6" s="49"/>
      <c r="K6" s="48">
        <v>1</v>
      </c>
      <c r="L6" s="43"/>
      <c r="M6" s="58">
        <v>0</v>
      </c>
      <c r="N6" s="34"/>
      <c r="O6" s="35"/>
      <c r="P6" s="36"/>
      <c r="Q6" s="49"/>
      <c r="R6" s="48">
        <v>1</v>
      </c>
      <c r="S6" s="43"/>
    </row>
    <row r="7" spans="1:19" x14ac:dyDescent="0.25">
      <c r="A7" s="284"/>
      <c r="B7" s="32">
        <v>3</v>
      </c>
      <c r="C7" s="287"/>
      <c r="D7" s="38">
        <v>1.6E-2</v>
      </c>
      <c r="E7" s="290"/>
      <c r="F7" s="58">
        <v>0</v>
      </c>
      <c r="G7" s="34"/>
      <c r="H7" s="35"/>
      <c r="I7" s="36"/>
      <c r="J7" s="47"/>
      <c r="K7" s="48"/>
      <c r="L7" s="43" t="s">
        <v>195</v>
      </c>
      <c r="M7" s="33"/>
      <c r="N7" s="34"/>
      <c r="O7" s="35">
        <v>66.7</v>
      </c>
      <c r="P7" s="36"/>
      <c r="Q7" s="47"/>
      <c r="R7" s="48"/>
      <c r="S7" s="43" t="s">
        <v>195</v>
      </c>
    </row>
    <row r="8" spans="1:19" x14ac:dyDescent="0.25">
      <c r="A8" s="284"/>
      <c r="B8" s="32">
        <v>4</v>
      </c>
      <c r="C8" s="287"/>
      <c r="D8" s="39">
        <v>2.4E-2</v>
      </c>
      <c r="E8" s="290"/>
      <c r="F8" s="58">
        <v>0</v>
      </c>
      <c r="G8" s="34"/>
      <c r="H8" s="35"/>
      <c r="I8" s="36"/>
      <c r="J8" s="49"/>
      <c r="K8" s="48">
        <v>1</v>
      </c>
      <c r="L8" s="43"/>
      <c r="M8" s="58">
        <v>0</v>
      </c>
      <c r="N8" s="34"/>
      <c r="O8" s="35"/>
      <c r="P8" s="36"/>
      <c r="Q8" s="49"/>
      <c r="R8" s="48">
        <v>1</v>
      </c>
      <c r="S8" s="43"/>
    </row>
    <row r="9" spans="1:19" x14ac:dyDescent="0.25">
      <c r="A9" s="285"/>
      <c r="B9" s="32">
        <v>5</v>
      </c>
      <c r="C9" s="288"/>
      <c r="D9" s="38">
        <v>0.03</v>
      </c>
      <c r="E9" s="291"/>
      <c r="F9" s="58">
        <v>0</v>
      </c>
      <c r="G9" s="30"/>
      <c r="H9" s="26"/>
      <c r="I9" s="27"/>
      <c r="J9" s="50"/>
      <c r="K9" s="48">
        <v>1</v>
      </c>
      <c r="L9" s="44"/>
      <c r="M9" s="58">
        <v>0</v>
      </c>
      <c r="N9" s="30"/>
      <c r="O9" s="26"/>
      <c r="P9" s="27"/>
      <c r="Q9" s="50"/>
      <c r="R9" s="48">
        <v>1</v>
      </c>
      <c r="S9" s="44"/>
    </row>
    <row r="10" spans="1:19" x14ac:dyDescent="0.25">
      <c r="A10" s="283" t="s">
        <v>166</v>
      </c>
      <c r="B10" s="32">
        <v>1</v>
      </c>
      <c r="C10" s="286">
        <v>0.21</v>
      </c>
      <c r="D10" s="9">
        <v>0.02</v>
      </c>
      <c r="E10" s="289" t="s">
        <v>201</v>
      </c>
      <c r="F10" s="31"/>
      <c r="G10" s="30"/>
      <c r="H10" s="51">
        <v>0.5</v>
      </c>
      <c r="I10" s="27"/>
      <c r="J10" s="28"/>
      <c r="K10" s="45"/>
      <c r="L10" s="44"/>
      <c r="M10" s="31"/>
      <c r="N10" s="30"/>
      <c r="O10" s="51">
        <v>0.5</v>
      </c>
      <c r="P10" s="27"/>
      <c r="Q10" s="28"/>
      <c r="R10" s="45"/>
      <c r="S10" s="44"/>
    </row>
    <row r="11" spans="1:19" x14ac:dyDescent="0.25">
      <c r="A11" s="284"/>
      <c r="B11" s="32">
        <v>2</v>
      </c>
      <c r="C11" s="287"/>
      <c r="D11" s="4">
        <v>0.03</v>
      </c>
      <c r="E11" s="290"/>
      <c r="F11" s="58">
        <v>0</v>
      </c>
      <c r="G11" s="30"/>
      <c r="H11" s="51"/>
      <c r="I11" s="27"/>
      <c r="J11" s="28"/>
      <c r="K11" s="45"/>
      <c r="L11" s="44"/>
      <c r="M11" s="31"/>
      <c r="N11" s="30"/>
      <c r="O11" s="51">
        <v>0.5</v>
      </c>
      <c r="P11" s="27"/>
      <c r="Q11" s="28"/>
      <c r="R11" s="45"/>
      <c r="S11" s="44"/>
    </row>
    <row r="12" spans="1:19" x14ac:dyDescent="0.25">
      <c r="A12" s="284"/>
      <c r="B12" s="32">
        <v>3</v>
      </c>
      <c r="C12" s="287"/>
      <c r="D12" s="4">
        <v>0.02</v>
      </c>
      <c r="E12" s="290"/>
      <c r="F12" s="58">
        <v>0</v>
      </c>
      <c r="G12" s="30"/>
      <c r="H12" s="26"/>
      <c r="I12" s="27"/>
      <c r="J12" s="28"/>
      <c r="K12" s="45">
        <v>1</v>
      </c>
      <c r="L12" s="44"/>
      <c r="M12" s="58">
        <v>0</v>
      </c>
      <c r="N12" s="30"/>
      <c r="O12" s="26"/>
      <c r="P12" s="27"/>
      <c r="Q12" s="28"/>
      <c r="R12" s="45">
        <v>1</v>
      </c>
      <c r="S12" s="44"/>
    </row>
    <row r="13" spans="1:19" x14ac:dyDescent="0.25">
      <c r="A13" s="284"/>
      <c r="B13" s="32">
        <v>4</v>
      </c>
      <c r="C13" s="287"/>
      <c r="D13" s="4">
        <v>0.03</v>
      </c>
      <c r="E13" s="290"/>
      <c r="F13" s="58">
        <v>0</v>
      </c>
      <c r="G13" s="30"/>
      <c r="H13" s="26"/>
      <c r="I13" s="27"/>
      <c r="J13" s="28"/>
      <c r="K13" s="45">
        <v>1</v>
      </c>
      <c r="L13" s="44" t="s">
        <v>198</v>
      </c>
      <c r="M13" s="58">
        <v>0</v>
      </c>
      <c r="N13" s="30"/>
      <c r="O13" s="26"/>
      <c r="P13" s="27"/>
      <c r="Q13" s="28"/>
      <c r="R13" s="45">
        <v>1</v>
      </c>
      <c r="S13" s="44" t="s">
        <v>198</v>
      </c>
    </row>
    <row r="14" spans="1:19" x14ac:dyDescent="0.25">
      <c r="A14" s="284"/>
      <c r="B14" s="32">
        <v>5</v>
      </c>
      <c r="C14" s="287"/>
      <c r="D14" s="4">
        <v>0.02</v>
      </c>
      <c r="E14" s="290"/>
      <c r="F14" s="58">
        <v>0</v>
      </c>
      <c r="G14" s="30"/>
      <c r="H14" s="26"/>
      <c r="I14" s="27"/>
      <c r="J14" s="28"/>
      <c r="K14" s="45">
        <v>1</v>
      </c>
      <c r="L14" s="44"/>
      <c r="M14" s="31"/>
      <c r="N14" s="30"/>
      <c r="O14" s="26"/>
      <c r="P14" s="59">
        <v>0.72699999999999998</v>
      </c>
      <c r="Q14" s="28"/>
      <c r="R14" s="45">
        <v>1</v>
      </c>
      <c r="S14" s="44"/>
    </row>
    <row r="15" spans="1:19" x14ac:dyDescent="0.25">
      <c r="A15" s="284"/>
      <c r="B15" s="32">
        <v>6</v>
      </c>
      <c r="C15" s="287"/>
      <c r="D15" s="4">
        <v>0.03</v>
      </c>
      <c r="E15" s="290"/>
      <c r="F15" s="31"/>
      <c r="G15" s="30"/>
      <c r="H15" s="51">
        <v>0.5</v>
      </c>
      <c r="I15" s="27"/>
      <c r="J15" s="28"/>
      <c r="K15" s="45"/>
      <c r="L15" s="44"/>
      <c r="M15" s="58">
        <v>0</v>
      </c>
      <c r="N15" s="30"/>
      <c r="O15" s="51"/>
      <c r="P15" s="27"/>
      <c r="Q15" s="28"/>
      <c r="R15" s="45"/>
      <c r="S15" s="44"/>
    </row>
    <row r="16" spans="1:19" x14ac:dyDescent="0.25">
      <c r="A16" s="284"/>
      <c r="B16" s="32">
        <v>7</v>
      </c>
      <c r="C16" s="287"/>
      <c r="D16" s="4">
        <v>0.02</v>
      </c>
      <c r="E16" s="290"/>
      <c r="F16" s="58">
        <v>0</v>
      </c>
      <c r="G16" s="30"/>
      <c r="H16" s="26"/>
      <c r="I16" s="27"/>
      <c r="J16" s="28"/>
      <c r="K16" s="45"/>
      <c r="L16" s="44"/>
      <c r="M16" s="58">
        <v>0</v>
      </c>
      <c r="N16" s="30"/>
      <c r="O16" s="26"/>
      <c r="P16" s="27"/>
      <c r="Q16" s="28"/>
      <c r="R16" s="45"/>
      <c r="S16" s="44"/>
    </row>
    <row r="17" spans="1:19" x14ac:dyDescent="0.25">
      <c r="A17" s="284"/>
      <c r="B17" s="32">
        <v>8</v>
      </c>
      <c r="C17" s="287"/>
      <c r="D17" s="6">
        <v>0.02</v>
      </c>
      <c r="E17" s="290"/>
      <c r="F17" s="58">
        <v>0</v>
      </c>
      <c r="G17" s="30"/>
      <c r="H17" s="26"/>
      <c r="I17" s="27"/>
      <c r="J17" s="28"/>
      <c r="K17" s="45"/>
      <c r="L17" s="44"/>
      <c r="M17" s="58">
        <v>0</v>
      </c>
      <c r="N17" s="30"/>
      <c r="O17" s="26"/>
      <c r="P17" s="27"/>
      <c r="Q17" s="28"/>
      <c r="R17" s="45"/>
      <c r="S17" s="44"/>
    </row>
    <row r="18" spans="1:19" ht="15.75" thickBot="1" x14ac:dyDescent="0.3">
      <c r="A18" s="285"/>
      <c r="B18" s="20">
        <v>9</v>
      </c>
      <c r="C18" s="288"/>
      <c r="D18" s="8">
        <v>0.02</v>
      </c>
      <c r="E18" s="291"/>
      <c r="F18" s="58">
        <v>0</v>
      </c>
      <c r="G18" s="25"/>
      <c r="H18" s="26"/>
      <c r="I18" s="27"/>
      <c r="J18" s="28"/>
      <c r="K18" s="45"/>
      <c r="L18" s="44"/>
      <c r="M18" s="58">
        <v>0</v>
      </c>
      <c r="N18" s="25"/>
      <c r="O18" s="26"/>
      <c r="P18" s="27"/>
      <c r="Q18" s="28"/>
      <c r="R18" s="45"/>
      <c r="S18" s="44"/>
    </row>
    <row r="19" spans="1:19" x14ac:dyDescent="0.25">
      <c r="A19" s="283" t="s">
        <v>167</v>
      </c>
      <c r="B19" s="32">
        <v>1</v>
      </c>
      <c r="C19" s="286">
        <v>0.1</v>
      </c>
      <c r="D19" s="9">
        <v>1.4999999999999999E-2</v>
      </c>
      <c r="E19" s="289" t="s">
        <v>183</v>
      </c>
      <c r="F19" s="58">
        <v>0</v>
      </c>
      <c r="G19" s="25"/>
      <c r="H19" s="26"/>
      <c r="I19" s="40"/>
      <c r="J19" s="28"/>
      <c r="K19" s="45">
        <v>1</v>
      </c>
      <c r="L19" s="44" t="s">
        <v>202</v>
      </c>
      <c r="M19" s="31"/>
      <c r="N19" s="25"/>
      <c r="O19" s="26"/>
      <c r="P19" s="40"/>
      <c r="Q19" s="52">
        <v>1</v>
      </c>
      <c r="R19" s="45">
        <v>1</v>
      </c>
      <c r="S19" s="44" t="s">
        <v>202</v>
      </c>
    </row>
    <row r="20" spans="1:19" x14ac:dyDescent="0.25">
      <c r="A20" s="284"/>
      <c r="B20" s="32">
        <v>2</v>
      </c>
      <c r="C20" s="287"/>
      <c r="D20" s="4">
        <v>0.03</v>
      </c>
      <c r="E20" s="290"/>
      <c r="F20" s="58">
        <v>0</v>
      </c>
      <c r="G20" s="25"/>
      <c r="H20" s="51"/>
      <c r="I20" s="40"/>
      <c r="J20" s="28"/>
      <c r="K20" s="45"/>
      <c r="L20" s="44"/>
      <c r="M20" s="58">
        <v>0</v>
      </c>
      <c r="N20" s="25"/>
      <c r="O20" s="26"/>
      <c r="P20" s="40"/>
      <c r="Q20" s="28"/>
      <c r="R20" s="45"/>
      <c r="S20" s="44"/>
    </row>
    <row r="21" spans="1:19" x14ac:dyDescent="0.25">
      <c r="A21" s="284"/>
      <c r="B21" s="32">
        <v>3</v>
      </c>
      <c r="C21" s="287"/>
      <c r="D21" s="6">
        <v>0.02</v>
      </c>
      <c r="E21" s="290"/>
      <c r="F21" s="58">
        <v>0</v>
      </c>
      <c r="G21" s="25"/>
      <c r="H21" s="26"/>
      <c r="I21" s="40"/>
      <c r="J21" s="28"/>
      <c r="K21" s="45"/>
      <c r="L21" s="44"/>
      <c r="M21" s="58">
        <v>0</v>
      </c>
      <c r="N21" s="25"/>
      <c r="O21" s="26"/>
      <c r="P21" s="40"/>
      <c r="Q21" s="28"/>
      <c r="R21" s="45"/>
      <c r="S21" s="44"/>
    </row>
    <row r="22" spans="1:19" ht="15.75" customHeight="1" thickBot="1" x14ac:dyDescent="0.3">
      <c r="A22" s="285"/>
      <c r="B22" s="20">
        <v>4</v>
      </c>
      <c r="C22" s="288"/>
      <c r="D22" s="8">
        <v>3.5000000000000003E-2</v>
      </c>
      <c r="E22" s="291"/>
      <c r="F22" s="58">
        <v>0</v>
      </c>
      <c r="G22" s="25"/>
      <c r="H22" s="26"/>
      <c r="I22" s="37"/>
      <c r="J22" s="28"/>
      <c r="K22" s="46"/>
      <c r="L22" s="44"/>
      <c r="M22" s="58">
        <v>0</v>
      </c>
      <c r="N22" s="25"/>
      <c r="O22" s="26"/>
      <c r="P22" s="37"/>
      <c r="Q22" s="28"/>
      <c r="R22" s="46"/>
      <c r="S22" s="44"/>
    </row>
    <row r="23" spans="1:19" ht="15.75" customHeight="1" x14ac:dyDescent="0.25">
      <c r="A23" s="283" t="s">
        <v>168</v>
      </c>
      <c r="B23" s="20">
        <v>1</v>
      </c>
      <c r="C23" s="286">
        <v>0.14000000000000001</v>
      </c>
      <c r="D23" s="9">
        <v>2.1999999999999999E-2</v>
      </c>
      <c r="E23" s="289" t="s">
        <v>204</v>
      </c>
      <c r="F23" s="58">
        <v>0</v>
      </c>
      <c r="G23" s="25"/>
      <c r="H23" s="26"/>
      <c r="I23" s="37"/>
      <c r="J23" s="28"/>
      <c r="K23" s="46">
        <v>1</v>
      </c>
      <c r="L23" s="44"/>
      <c r="M23" s="58">
        <v>0</v>
      </c>
      <c r="N23" s="25"/>
      <c r="O23" s="26"/>
      <c r="P23" s="37"/>
      <c r="Q23" s="28"/>
      <c r="R23" s="46">
        <v>1</v>
      </c>
      <c r="S23" s="44"/>
    </row>
    <row r="24" spans="1:19" ht="15.75" customHeight="1" x14ac:dyDescent="0.25">
      <c r="A24" s="284"/>
      <c r="B24" s="20">
        <v>2</v>
      </c>
      <c r="C24" s="287"/>
      <c r="D24" s="4">
        <v>0.03</v>
      </c>
      <c r="E24" s="290"/>
      <c r="F24" s="58">
        <v>0</v>
      </c>
      <c r="G24" s="25"/>
      <c r="H24" s="26"/>
      <c r="I24" s="37"/>
      <c r="J24" s="28"/>
      <c r="K24" s="46"/>
      <c r="L24" s="44"/>
      <c r="M24" s="58">
        <v>0</v>
      </c>
      <c r="N24" s="25"/>
      <c r="O24" s="26"/>
      <c r="P24" s="37"/>
      <c r="Q24" s="28"/>
      <c r="R24" s="46"/>
      <c r="S24" s="44"/>
    </row>
    <row r="25" spans="1:19" ht="15.75" customHeight="1" x14ac:dyDescent="0.25">
      <c r="A25" s="284"/>
      <c r="B25" s="20">
        <v>3</v>
      </c>
      <c r="C25" s="287"/>
      <c r="D25" s="4">
        <v>0.03</v>
      </c>
      <c r="E25" s="290"/>
      <c r="F25" s="58">
        <v>0</v>
      </c>
      <c r="G25" s="25"/>
      <c r="H25" s="26"/>
      <c r="I25" s="37"/>
      <c r="J25" s="28"/>
      <c r="K25" s="46"/>
      <c r="L25" s="44" t="s">
        <v>205</v>
      </c>
      <c r="M25" s="58">
        <v>0</v>
      </c>
      <c r="N25" s="25"/>
      <c r="O25" s="26"/>
      <c r="P25" s="37"/>
      <c r="Q25" s="28"/>
      <c r="R25" s="46"/>
      <c r="S25" s="44" t="s">
        <v>205</v>
      </c>
    </row>
    <row r="26" spans="1:19" ht="15.75" customHeight="1" x14ac:dyDescent="0.25">
      <c r="A26" s="284"/>
      <c r="B26" s="20">
        <v>4</v>
      </c>
      <c r="C26" s="287"/>
      <c r="D26" s="4">
        <v>2.3E-2</v>
      </c>
      <c r="E26" s="290"/>
      <c r="F26" s="58">
        <v>0</v>
      </c>
      <c r="G26" s="25"/>
      <c r="H26" s="26"/>
      <c r="I26" s="37"/>
      <c r="J26" s="28"/>
      <c r="K26" s="46"/>
      <c r="L26" s="44"/>
      <c r="M26" s="58">
        <v>0</v>
      </c>
      <c r="N26" s="25"/>
      <c r="O26" s="26"/>
      <c r="P26" s="37"/>
      <c r="Q26" s="28"/>
      <c r="R26" s="46"/>
      <c r="S26" s="44"/>
    </row>
    <row r="27" spans="1:19" ht="15.75" customHeight="1" x14ac:dyDescent="0.25">
      <c r="A27" s="284"/>
      <c r="B27" s="20">
        <v>5</v>
      </c>
      <c r="C27" s="287"/>
      <c r="D27" s="6">
        <v>0.02</v>
      </c>
      <c r="E27" s="290"/>
      <c r="F27" s="58">
        <v>0</v>
      </c>
      <c r="G27" s="25"/>
      <c r="H27" s="26"/>
      <c r="I27" s="37"/>
      <c r="J27" s="28"/>
      <c r="K27" s="46"/>
      <c r="L27" s="44"/>
      <c r="M27" s="58">
        <v>0</v>
      </c>
      <c r="N27" s="25"/>
      <c r="O27" s="26"/>
      <c r="P27" s="37"/>
      <c r="Q27" s="28"/>
      <c r="R27" s="46"/>
      <c r="S27" s="44"/>
    </row>
    <row r="28" spans="1:19" ht="15.75" thickBot="1" x14ac:dyDescent="0.3">
      <c r="A28" s="285"/>
      <c r="B28" s="20">
        <v>6</v>
      </c>
      <c r="C28" s="288"/>
      <c r="D28" s="8">
        <v>1.4999999999999999E-2</v>
      </c>
      <c r="E28" s="291"/>
      <c r="F28" s="58">
        <v>0</v>
      </c>
      <c r="G28" s="25"/>
      <c r="H28" s="26"/>
      <c r="I28" s="27"/>
      <c r="J28" s="28"/>
      <c r="K28" s="46"/>
      <c r="L28" s="44"/>
      <c r="M28" s="58">
        <v>0</v>
      </c>
      <c r="N28" s="25"/>
      <c r="O28" s="26"/>
      <c r="P28" s="27"/>
      <c r="Q28" s="28"/>
      <c r="R28" s="46"/>
      <c r="S28" s="44"/>
    </row>
    <row r="29" spans="1:19" x14ac:dyDescent="0.25">
      <c r="A29" s="283" t="s">
        <v>169</v>
      </c>
      <c r="B29" s="20">
        <v>1</v>
      </c>
      <c r="C29" s="286">
        <v>0.1</v>
      </c>
      <c r="D29" s="9">
        <v>0.02</v>
      </c>
      <c r="E29" s="289" t="s">
        <v>184</v>
      </c>
      <c r="F29" s="58">
        <v>0</v>
      </c>
      <c r="G29" s="25"/>
      <c r="H29" s="26"/>
      <c r="I29" s="27"/>
      <c r="J29" s="28"/>
      <c r="K29" s="46"/>
      <c r="L29" s="44"/>
      <c r="M29" s="58">
        <v>0</v>
      </c>
      <c r="N29" s="25"/>
      <c r="O29" s="26"/>
      <c r="P29" s="27"/>
      <c r="Q29" s="28"/>
      <c r="R29" s="46"/>
      <c r="S29" s="44"/>
    </row>
    <row r="30" spans="1:19" x14ac:dyDescent="0.25">
      <c r="A30" s="284"/>
      <c r="B30" s="20">
        <v>2</v>
      </c>
      <c r="C30" s="287"/>
      <c r="D30" s="4">
        <v>2.5000000000000001E-2</v>
      </c>
      <c r="E30" s="290"/>
      <c r="F30" s="31"/>
      <c r="G30" s="25"/>
      <c r="H30" s="26"/>
      <c r="I30" s="27"/>
      <c r="J30" s="52">
        <v>1</v>
      </c>
      <c r="K30" s="46"/>
      <c r="L30" s="44"/>
      <c r="M30" s="31"/>
      <c r="N30" s="25"/>
      <c r="O30" s="26"/>
      <c r="P30" s="27"/>
      <c r="Q30" s="52">
        <v>1</v>
      </c>
      <c r="R30" s="46"/>
      <c r="S30" s="44"/>
    </row>
    <row r="31" spans="1:19" x14ac:dyDescent="0.25">
      <c r="A31" s="284"/>
      <c r="B31" s="20">
        <v>3</v>
      </c>
      <c r="C31" s="287"/>
      <c r="D31" s="6">
        <v>0.03</v>
      </c>
      <c r="E31" s="290"/>
      <c r="F31" s="58">
        <v>0</v>
      </c>
      <c r="G31" s="25"/>
      <c r="H31" s="26"/>
      <c r="I31" s="27"/>
      <c r="J31" s="28"/>
      <c r="K31" s="46"/>
      <c r="L31" s="44"/>
      <c r="M31" s="58">
        <v>0</v>
      </c>
      <c r="N31" s="25"/>
      <c r="O31" s="26"/>
      <c r="P31" s="27"/>
      <c r="Q31" s="28"/>
      <c r="R31" s="46"/>
      <c r="S31" s="44"/>
    </row>
    <row r="32" spans="1:19" ht="15.75" thickBot="1" x14ac:dyDescent="0.3">
      <c r="A32" s="285"/>
      <c r="B32" s="20">
        <v>4</v>
      </c>
      <c r="C32" s="288"/>
      <c r="D32" s="8">
        <v>2.5000000000000001E-2</v>
      </c>
      <c r="E32" s="291"/>
      <c r="F32" s="31"/>
      <c r="G32" s="25"/>
      <c r="H32" s="26"/>
      <c r="I32" s="27"/>
      <c r="J32" s="52">
        <v>1</v>
      </c>
      <c r="K32" s="46"/>
      <c r="L32" s="44"/>
      <c r="M32" s="31"/>
      <c r="N32" s="25"/>
      <c r="O32" s="26"/>
      <c r="P32" s="27"/>
      <c r="Q32" s="52">
        <v>1</v>
      </c>
      <c r="R32" s="46"/>
      <c r="S32" s="44"/>
    </row>
    <row r="33" spans="1:19" x14ac:dyDescent="0.25">
      <c r="A33" s="283" t="s">
        <v>170</v>
      </c>
      <c r="B33" s="20">
        <v>1</v>
      </c>
      <c r="C33" s="286">
        <v>0.1</v>
      </c>
      <c r="D33" s="9">
        <v>0.02</v>
      </c>
      <c r="E33" s="289" t="s">
        <v>185</v>
      </c>
      <c r="F33" s="58">
        <v>0</v>
      </c>
      <c r="G33" s="25"/>
      <c r="H33" s="26"/>
      <c r="I33" s="27"/>
      <c r="J33" s="28"/>
      <c r="K33" s="46"/>
      <c r="L33" s="44"/>
      <c r="M33" s="58">
        <v>0</v>
      </c>
      <c r="N33" s="25"/>
      <c r="O33" s="26"/>
      <c r="P33" s="27"/>
      <c r="Q33" s="28"/>
      <c r="R33" s="46"/>
      <c r="S33" s="44"/>
    </row>
    <row r="34" spans="1:19" x14ac:dyDescent="0.25">
      <c r="A34" s="284"/>
      <c r="B34" s="20">
        <v>2</v>
      </c>
      <c r="C34" s="287"/>
      <c r="D34" s="4">
        <v>0.02</v>
      </c>
      <c r="E34" s="290"/>
      <c r="F34" s="58">
        <v>0</v>
      </c>
      <c r="G34" s="25"/>
      <c r="H34" s="26"/>
      <c r="I34" s="27"/>
      <c r="J34" s="28"/>
      <c r="K34" s="46"/>
      <c r="L34" s="44"/>
      <c r="M34" s="58">
        <v>0</v>
      </c>
      <c r="N34" s="25"/>
      <c r="O34" s="26"/>
      <c r="P34" s="27"/>
      <c r="Q34" s="28"/>
      <c r="R34" s="46"/>
      <c r="S34" s="44"/>
    </row>
    <row r="35" spans="1:19" x14ac:dyDescent="0.25">
      <c r="A35" s="284"/>
      <c r="B35" s="20">
        <v>3</v>
      </c>
      <c r="C35" s="287"/>
      <c r="D35" s="6">
        <v>0.03</v>
      </c>
      <c r="E35" s="290"/>
      <c r="F35" s="58">
        <v>0</v>
      </c>
      <c r="G35" s="25"/>
      <c r="H35" s="26"/>
      <c r="I35" s="27"/>
      <c r="J35" s="28"/>
      <c r="K35" s="46"/>
      <c r="L35" s="44"/>
      <c r="M35" s="58">
        <v>0</v>
      </c>
      <c r="N35" s="25"/>
      <c r="O35" s="26"/>
      <c r="P35" s="27"/>
      <c r="Q35" s="28"/>
      <c r="R35" s="46"/>
      <c r="S35" s="44"/>
    </row>
    <row r="36" spans="1:19" ht="15.75" thickBot="1" x14ac:dyDescent="0.3">
      <c r="A36" s="285"/>
      <c r="B36" s="20">
        <v>4</v>
      </c>
      <c r="C36" s="288"/>
      <c r="D36" s="8">
        <v>0.03</v>
      </c>
      <c r="E36" s="291"/>
      <c r="F36" s="58">
        <v>0</v>
      </c>
      <c r="G36" s="25"/>
      <c r="H36" s="26"/>
      <c r="I36" s="27"/>
      <c r="J36" s="52"/>
      <c r="K36" s="46"/>
      <c r="L36" s="44" t="s">
        <v>206</v>
      </c>
      <c r="M36" s="58">
        <v>0</v>
      </c>
      <c r="N36" s="25"/>
      <c r="O36" s="26"/>
      <c r="P36" s="27"/>
      <c r="Q36" s="52"/>
      <c r="R36" s="46"/>
      <c r="S36" s="44" t="s">
        <v>206</v>
      </c>
    </row>
    <row r="37" spans="1:19" x14ac:dyDescent="0.25">
      <c r="A37" s="283" t="s">
        <v>171</v>
      </c>
      <c r="B37" s="20">
        <v>1</v>
      </c>
      <c r="C37" s="286">
        <v>7.0000000000000007E-2</v>
      </c>
      <c r="D37" s="9">
        <v>3.5000000000000003E-2</v>
      </c>
      <c r="E37" s="292" t="s">
        <v>187</v>
      </c>
      <c r="F37" s="58">
        <v>0</v>
      </c>
      <c r="G37" s="25"/>
      <c r="H37" s="26"/>
      <c r="I37" s="27"/>
      <c r="J37" s="28"/>
      <c r="K37" s="46"/>
      <c r="L37" s="44"/>
      <c r="M37" s="58">
        <v>0</v>
      </c>
      <c r="N37" s="25"/>
      <c r="O37" s="26"/>
      <c r="P37" s="27"/>
      <c r="Q37" s="28"/>
      <c r="R37" s="46"/>
      <c r="S37" s="44"/>
    </row>
    <row r="38" spans="1:19" x14ac:dyDescent="0.25">
      <c r="A38" s="284"/>
      <c r="B38" s="20">
        <v>2</v>
      </c>
      <c r="C38" s="287"/>
      <c r="D38" s="6">
        <v>0.02</v>
      </c>
      <c r="E38" s="293"/>
      <c r="F38" s="58">
        <v>0</v>
      </c>
      <c r="G38" s="25"/>
      <c r="H38" s="26"/>
      <c r="I38" s="27"/>
      <c r="J38" s="28"/>
      <c r="K38" s="46">
        <v>1</v>
      </c>
      <c r="L38" s="44"/>
      <c r="M38" s="58">
        <v>0</v>
      </c>
      <c r="N38" s="25"/>
      <c r="O38" s="26"/>
      <c r="P38" s="27"/>
      <c r="Q38" s="28"/>
      <c r="R38" s="46">
        <v>1</v>
      </c>
      <c r="S38" s="44"/>
    </row>
    <row r="39" spans="1:19" ht="16.5" customHeight="1" thickBot="1" x14ac:dyDescent="0.3">
      <c r="A39" s="285"/>
      <c r="B39" s="20">
        <v>3</v>
      </c>
      <c r="C39" s="288"/>
      <c r="D39" s="8">
        <v>1.4999999999999999E-2</v>
      </c>
      <c r="E39" s="294"/>
      <c r="F39" s="58">
        <v>0</v>
      </c>
      <c r="G39" s="25"/>
      <c r="H39" s="26"/>
      <c r="I39" s="27"/>
      <c r="J39" s="28"/>
      <c r="K39" s="46"/>
      <c r="L39" s="44"/>
      <c r="M39" s="58">
        <v>0</v>
      </c>
      <c r="N39" s="25"/>
      <c r="O39" s="26"/>
      <c r="P39" s="27"/>
      <c r="Q39" s="28"/>
      <c r="R39" s="46"/>
      <c r="S39" s="44"/>
    </row>
    <row r="40" spans="1:19" ht="17.25" customHeight="1" x14ac:dyDescent="0.25">
      <c r="A40" s="283" t="s">
        <v>172</v>
      </c>
      <c r="B40" s="20">
        <v>1</v>
      </c>
      <c r="C40" s="286">
        <v>0.16</v>
      </c>
      <c r="D40" s="9">
        <v>1.4999999999999999E-2</v>
      </c>
      <c r="E40" s="289" t="s">
        <v>188</v>
      </c>
      <c r="F40" s="58">
        <v>0</v>
      </c>
      <c r="G40" s="25"/>
      <c r="H40" s="26"/>
      <c r="I40" s="27"/>
      <c r="J40" s="28"/>
      <c r="K40" s="46"/>
      <c r="L40" s="44"/>
      <c r="M40" s="58">
        <v>0</v>
      </c>
      <c r="N40" s="25"/>
      <c r="O40" s="26"/>
      <c r="P40" s="27"/>
      <c r="Q40" s="28"/>
      <c r="R40" s="46"/>
      <c r="S40" s="44"/>
    </row>
    <row r="41" spans="1:19" ht="17.25" customHeight="1" x14ac:dyDescent="0.25">
      <c r="A41" s="284"/>
      <c r="B41" s="20">
        <v>2</v>
      </c>
      <c r="C41" s="287"/>
      <c r="D41" s="4">
        <v>0.03</v>
      </c>
      <c r="E41" s="290"/>
      <c r="F41" s="58">
        <v>0</v>
      </c>
      <c r="G41" s="25"/>
      <c r="H41" s="26"/>
      <c r="I41" s="27"/>
      <c r="J41" s="28"/>
      <c r="K41" s="46"/>
      <c r="L41" s="44"/>
      <c r="M41" s="58">
        <v>0</v>
      </c>
      <c r="N41" s="25"/>
      <c r="O41" s="26"/>
      <c r="P41" s="27"/>
      <c r="Q41" s="28"/>
      <c r="R41" s="46"/>
      <c r="S41" s="44"/>
    </row>
    <row r="42" spans="1:19" ht="16.5" customHeight="1" x14ac:dyDescent="0.25">
      <c r="A42" s="284"/>
      <c r="B42" s="20">
        <v>3</v>
      </c>
      <c r="C42" s="287"/>
      <c r="D42" s="4">
        <v>0.02</v>
      </c>
      <c r="E42" s="290"/>
      <c r="F42" s="58">
        <v>0</v>
      </c>
      <c r="G42" s="25"/>
      <c r="H42" s="26"/>
      <c r="I42" s="27"/>
      <c r="J42" s="28"/>
      <c r="K42" s="46"/>
      <c r="L42" s="44"/>
      <c r="M42" s="58">
        <v>0</v>
      </c>
      <c r="N42" s="25"/>
      <c r="O42" s="26"/>
      <c r="P42" s="27"/>
      <c r="Q42" s="28"/>
      <c r="R42" s="46"/>
      <c r="S42" s="44"/>
    </row>
    <row r="43" spans="1:19" ht="14.25" customHeight="1" x14ac:dyDescent="0.25">
      <c r="A43" s="284"/>
      <c r="B43" s="20">
        <v>4</v>
      </c>
      <c r="C43" s="287"/>
      <c r="D43" s="4">
        <v>0.03</v>
      </c>
      <c r="E43" s="290"/>
      <c r="F43" s="58">
        <v>0</v>
      </c>
      <c r="G43" s="25"/>
      <c r="H43" s="26"/>
      <c r="I43" s="27"/>
      <c r="J43" s="28">
        <v>1</v>
      </c>
      <c r="K43" s="46"/>
      <c r="L43" s="44"/>
      <c r="M43" s="58">
        <v>0</v>
      </c>
      <c r="N43" s="25"/>
      <c r="O43" s="26"/>
      <c r="P43" s="27"/>
      <c r="Q43" s="28"/>
      <c r="R43" s="46"/>
      <c r="S43" s="44"/>
    </row>
    <row r="44" spans="1:19" ht="15.75" customHeight="1" x14ac:dyDescent="0.25">
      <c r="A44" s="284"/>
      <c r="B44" s="20">
        <v>5</v>
      </c>
      <c r="C44" s="287"/>
      <c r="D44" s="4">
        <v>0.02</v>
      </c>
      <c r="E44" s="290"/>
      <c r="F44" s="58">
        <v>0</v>
      </c>
      <c r="G44" s="25"/>
      <c r="H44" s="26"/>
      <c r="I44" s="27"/>
      <c r="J44" s="28">
        <v>1</v>
      </c>
      <c r="K44" s="46"/>
      <c r="L44" s="44"/>
      <c r="M44" s="58">
        <v>0</v>
      </c>
      <c r="N44" s="25"/>
      <c r="O44" s="26"/>
      <c r="P44" s="27"/>
      <c r="Q44" s="28"/>
      <c r="R44" s="46"/>
      <c r="S44" s="44"/>
    </row>
    <row r="45" spans="1:19" ht="16.5" customHeight="1" x14ac:dyDescent="0.25">
      <c r="A45" s="284"/>
      <c r="B45" s="20">
        <v>6</v>
      </c>
      <c r="C45" s="287"/>
      <c r="D45" s="4">
        <v>2.1999999999999999E-2</v>
      </c>
      <c r="E45" s="290"/>
      <c r="F45" s="58">
        <v>0</v>
      </c>
      <c r="G45" s="25"/>
      <c r="H45" s="26"/>
      <c r="I45" s="27"/>
      <c r="J45" s="28"/>
      <c r="K45" s="46"/>
      <c r="L45" s="44"/>
      <c r="M45" s="58">
        <v>0</v>
      </c>
      <c r="N45" s="25"/>
      <c r="O45" s="26"/>
      <c r="P45" s="27"/>
      <c r="Q45" s="28"/>
      <c r="R45" s="46"/>
      <c r="S45" s="44"/>
    </row>
    <row r="46" spans="1:19" ht="15.75" customHeight="1" x14ac:dyDescent="0.25">
      <c r="A46" s="285"/>
      <c r="B46" s="20">
        <v>7</v>
      </c>
      <c r="C46" s="288"/>
      <c r="D46" s="4">
        <v>2.3E-2</v>
      </c>
      <c r="E46" s="291"/>
      <c r="F46" s="58">
        <v>0</v>
      </c>
      <c r="G46" s="25"/>
      <c r="H46" s="26"/>
      <c r="I46" s="27"/>
      <c r="J46" s="28"/>
      <c r="K46" s="46"/>
      <c r="L46" s="44"/>
      <c r="M46" s="58">
        <v>0</v>
      </c>
      <c r="N46" s="25"/>
      <c r="O46" s="26"/>
      <c r="P46" s="27"/>
      <c r="Q46" s="28"/>
      <c r="R46" s="46"/>
      <c r="S46" s="44"/>
    </row>
    <row r="47" spans="1:19" ht="15.75" thickBot="1" x14ac:dyDescent="0.3">
      <c r="A47" s="22" t="s">
        <v>182</v>
      </c>
      <c r="B47" s="23">
        <v>42</v>
      </c>
      <c r="C47" s="41">
        <v>1</v>
      </c>
      <c r="D47" s="42">
        <v>1</v>
      </c>
      <c r="E47" s="24"/>
      <c r="F47" s="23"/>
      <c r="G47" s="23"/>
      <c r="H47" s="23"/>
      <c r="I47" s="23"/>
      <c r="J47" s="23"/>
      <c r="K47" s="23"/>
      <c r="L47" s="29"/>
      <c r="M47" s="23"/>
      <c r="N47" s="23"/>
      <c r="O47" s="23"/>
      <c r="P47" s="23"/>
      <c r="Q47" s="23"/>
      <c r="R47" s="23"/>
      <c r="S47" s="29"/>
    </row>
    <row r="48" spans="1:19" x14ac:dyDescent="0.25">
      <c r="A48" s="302" t="s">
        <v>192</v>
      </c>
      <c r="B48" s="302"/>
      <c r="C48" s="302"/>
      <c r="D48" s="302"/>
      <c r="E48" s="302"/>
      <c r="F48" s="302"/>
      <c r="G48" s="302"/>
      <c r="H48" s="302"/>
      <c r="I48" s="302"/>
      <c r="J48" s="302"/>
      <c r="K48" s="302"/>
      <c r="L48" s="302"/>
    </row>
  </sheetData>
  <mergeCells count="33">
    <mergeCell ref="A48:L48"/>
    <mergeCell ref="A29:A32"/>
    <mergeCell ref="A19:A22"/>
    <mergeCell ref="F3:L3"/>
    <mergeCell ref="A3:A4"/>
    <mergeCell ref="D3:D4"/>
    <mergeCell ref="C23:C28"/>
    <mergeCell ref="C19:C22"/>
    <mergeCell ref="A5:A9"/>
    <mergeCell ref="E5:E9"/>
    <mergeCell ref="C3:C4"/>
    <mergeCell ref="C5:C9"/>
    <mergeCell ref="A10:A18"/>
    <mergeCell ref="E10:E18"/>
    <mergeCell ref="E29:E32"/>
    <mergeCell ref="B3:B4"/>
    <mergeCell ref="M3:S3"/>
    <mergeCell ref="A2:S2"/>
    <mergeCell ref="E19:E22"/>
    <mergeCell ref="A23:A28"/>
    <mergeCell ref="E23:E28"/>
    <mergeCell ref="C10:C18"/>
    <mergeCell ref="C29:C32"/>
    <mergeCell ref="E3:E4"/>
    <mergeCell ref="A40:A46"/>
    <mergeCell ref="C40:C46"/>
    <mergeCell ref="E40:E46"/>
    <mergeCell ref="A33:A36"/>
    <mergeCell ref="C33:C36"/>
    <mergeCell ref="E33:E36"/>
    <mergeCell ref="A37:A39"/>
    <mergeCell ref="C37:C39"/>
    <mergeCell ref="E37:E39"/>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A - PAS</vt:lpstr>
      <vt:lpstr>Metas Fisica Trim I y II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camelo</dc:creator>
  <cp:lastModifiedBy>Usuario</cp:lastModifiedBy>
  <dcterms:created xsi:type="dcterms:W3CDTF">2024-06-25T23:38:38Z</dcterms:created>
  <dcterms:modified xsi:type="dcterms:W3CDTF">2025-07-07T16:46:37Z</dcterms:modified>
</cp:coreProperties>
</file>