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hidePivotFieldList="1" defaultThemeVersion="166925"/>
  <mc:AlternateContent xmlns:mc="http://schemas.openxmlformats.org/markup-compatibility/2006">
    <mc:Choice Requires="x15">
      <x15ac:absPath xmlns:x15ac="http://schemas.microsoft.com/office/spreadsheetml/2010/11/ac" url="C:\Martha Elena\AÑO 2024 I-05-2023 - copia\MODELO INTEGRADO DE PLANEACION 30-01-2024\PLAN DE ACCION DE MIPG 2024 -ANEXOS\ANEXO No. 14 PLAN OPERATIVO ANUAL DE INVERSIONES 2024\"/>
    </mc:Choice>
  </mc:AlternateContent>
  <xr:revisionPtr revIDLastSave="0" documentId="8_{3DC1318F-F416-49A9-9C0C-B981A00228FA}" xr6:coauthVersionLast="36" xr6:coauthVersionMax="36" xr10:uidLastSave="{00000000-0000-0000-0000-000000000000}"/>
  <bookViews>
    <workbookView xWindow="0" yWindow="0" windowWidth="28800" windowHeight="11685" xr2:uid="{00000000-000D-0000-FFFF-FFFF00000000}"/>
  </bookViews>
  <sheets>
    <sheet name="POAI 2024 INICIAL" sheetId="1" r:id="rId1"/>
    <sheet name="RESUMEN PROGRAMAS" sheetId="2" r:id="rId2"/>
    <sheet name="LÍNEA ESTRATEGICA" sheetId="3" r:id="rId3"/>
    <sheet name="FUENTES POR UNIDAD" sheetId="4" r:id="rId4"/>
    <sheet name="UNIDADES EJECUTORA" sheetId="5" r:id="rId5"/>
    <sheet name="RELACIÓN PROYECTOS" sheetId="6" r:id="rId6"/>
    <sheet name="CONSOLIDADO" sheetId="8" r:id="rId7"/>
  </sheets>
  <definedNames>
    <definedName name="_1._Apoyo_con_equipos_para_la_seguridad_vial_Licenciamiento_de_software_para_comunicaciones" localSheetId="3">#REF!</definedName>
    <definedName name="_1._Apoyo_con_equipos_para_la_seguridad_vial_Licenciamiento_de_software_para_comunicaciones">#REF!</definedName>
    <definedName name="_xlnm._FilterDatabase" localSheetId="3" hidden="1">'FUENTES POR UNIDAD'!$C$1:$C$81</definedName>
    <definedName name="_xlnm._FilterDatabase" localSheetId="0" hidden="1">'POAI 2024 INICIAL'!$A$6:$BH$258</definedName>
    <definedName name="_xlnm._FilterDatabase" localSheetId="5" hidden="1">'RELACIÓN PROYECTOS'!$A$2:$C$154</definedName>
    <definedName name="_xlnm._FilterDatabase" localSheetId="1" hidden="1">'RESUMEN PROGRAMAS'!$E$1:$E$184</definedName>
    <definedName name="aa" localSheetId="3">#REF!</definedName>
    <definedName name="aa">#REF!</definedName>
    <definedName name="_xlnm.Print_Area" localSheetId="0">'POAI 2024 INICIAL'!$A$1:$AG$70</definedName>
    <definedName name="CODIGO_DIVIPOLA" localSheetId="3">#REF!</definedName>
    <definedName name="CODIGO_DIVIPOLA">#REF!</definedName>
    <definedName name="DboREGISTRO_LEY_617" localSheetId="3">#REF!</definedName>
    <definedName name="DboREGISTRO_LEY_617">#REF!</definedName>
    <definedName name="ññ" localSheetId="3">#REF!</definedName>
    <definedName name="ññ">#REF!</definedName>
  </definedNames>
  <calcPr calcId="191028"/>
  <pivotCaches>
    <pivotCache cacheId="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5" i="1" l="1"/>
  <c r="AE23" i="1" l="1"/>
  <c r="AE61" i="1"/>
  <c r="AE11" i="1"/>
  <c r="C57" i="4"/>
  <c r="D17" i="5"/>
  <c r="D16" i="5"/>
  <c r="D15" i="5"/>
  <c r="D14" i="5"/>
  <c r="D13" i="5"/>
  <c r="D12" i="5"/>
  <c r="D11" i="5"/>
  <c r="D10" i="5"/>
  <c r="D9" i="5"/>
  <c r="D8" i="5"/>
  <c r="D7" i="5"/>
  <c r="D6" i="5"/>
  <c r="D5" i="5"/>
  <c r="C139" i="6"/>
  <c r="C140" i="6"/>
  <c r="C141" i="6"/>
  <c r="C142" i="6"/>
  <c r="C143" i="6"/>
  <c r="C138" i="6"/>
  <c r="C116" i="6"/>
  <c r="C117" i="6"/>
  <c r="C118" i="6"/>
  <c r="C119" i="6"/>
  <c r="C120" i="6"/>
  <c r="C121" i="6"/>
  <c r="C122" i="6"/>
  <c r="C123" i="6"/>
  <c r="C124" i="6"/>
  <c r="C125" i="6"/>
  <c r="C126" i="6"/>
  <c r="C127" i="6"/>
  <c r="C128" i="6"/>
  <c r="C129" i="6"/>
  <c r="C130" i="6"/>
  <c r="C131" i="6"/>
  <c r="C132" i="6"/>
  <c r="C133" i="6"/>
  <c r="C134" i="6"/>
  <c r="C135" i="6"/>
  <c r="C136" i="6"/>
  <c r="C115" i="6"/>
  <c r="C90" i="6"/>
  <c r="C91" i="6"/>
  <c r="C92" i="6"/>
  <c r="C93" i="6"/>
  <c r="C94" i="6"/>
  <c r="C95" i="6"/>
  <c r="C96" i="6"/>
  <c r="C97" i="6"/>
  <c r="C98" i="6"/>
  <c r="C99" i="6"/>
  <c r="C100" i="6"/>
  <c r="C101" i="6"/>
  <c r="C102" i="6"/>
  <c r="C103" i="6"/>
  <c r="C104" i="6"/>
  <c r="C105" i="6"/>
  <c r="C106" i="6"/>
  <c r="C107" i="6"/>
  <c r="C108" i="6"/>
  <c r="C109" i="6"/>
  <c r="C110" i="6"/>
  <c r="C111" i="6"/>
  <c r="C112" i="6"/>
  <c r="C113" i="6"/>
  <c r="C89" i="6"/>
  <c r="C82" i="6"/>
  <c r="C83" i="6"/>
  <c r="C84" i="6"/>
  <c r="C85" i="6"/>
  <c r="C86" i="6"/>
  <c r="C87" i="6"/>
  <c r="C81" i="6"/>
  <c r="C78" i="6"/>
  <c r="C79" i="6"/>
  <c r="C77" i="6"/>
  <c r="C58" i="6"/>
  <c r="C59" i="6"/>
  <c r="C60" i="6"/>
  <c r="C61" i="6"/>
  <c r="C62" i="6"/>
  <c r="C63" i="6"/>
  <c r="C64" i="6"/>
  <c r="C65" i="6"/>
  <c r="C66" i="6"/>
  <c r="C67" i="6"/>
  <c r="C68" i="6"/>
  <c r="C69" i="6"/>
  <c r="C70" i="6"/>
  <c r="C71" i="6"/>
  <c r="C72" i="6"/>
  <c r="C73" i="6"/>
  <c r="C74" i="6"/>
  <c r="C75" i="6"/>
  <c r="C57" i="6"/>
  <c r="C53" i="6"/>
  <c r="C54" i="6"/>
  <c r="C55" i="6"/>
  <c r="C52" i="6"/>
  <c r="C48" i="6"/>
  <c r="C49" i="6"/>
  <c r="C50" i="6"/>
  <c r="C47" i="6"/>
  <c r="C35" i="6"/>
  <c r="C36" i="6"/>
  <c r="C37" i="6"/>
  <c r="C38" i="6"/>
  <c r="C39" i="6"/>
  <c r="C40" i="6"/>
  <c r="C41" i="6"/>
  <c r="C42" i="6"/>
  <c r="C43" i="6"/>
  <c r="C44" i="6"/>
  <c r="C45" i="6"/>
  <c r="C34" i="6"/>
  <c r="C21" i="6"/>
  <c r="C22" i="6"/>
  <c r="C23" i="6"/>
  <c r="C24" i="6"/>
  <c r="C25" i="6"/>
  <c r="C26" i="6"/>
  <c r="C27" i="6"/>
  <c r="C28" i="6"/>
  <c r="C29" i="6"/>
  <c r="C30" i="6"/>
  <c r="C31" i="6"/>
  <c r="C32" i="6"/>
  <c r="C20" i="6"/>
  <c r="C18" i="6"/>
  <c r="C17" i="6"/>
  <c r="C10" i="6"/>
  <c r="C11" i="6"/>
  <c r="C12" i="6"/>
  <c r="C13" i="6"/>
  <c r="C14" i="6"/>
  <c r="C15" i="6"/>
  <c r="C9" i="6"/>
  <c r="C6" i="6"/>
  <c r="AE133" i="1"/>
  <c r="AH9" i="1"/>
  <c r="AE7" i="1"/>
  <c r="C148" i="6" l="1"/>
  <c r="C152" i="6"/>
  <c r="C151" i="6"/>
  <c r="C150" i="6"/>
  <c r="C149" i="6"/>
  <c r="C7" i="6"/>
  <c r="C5" i="6"/>
  <c r="C4" i="6"/>
  <c r="D26" i="5"/>
  <c r="D25" i="5"/>
  <c r="D24" i="5"/>
  <c r="AE64" i="1" l="1"/>
  <c r="AE22" i="1"/>
  <c r="AE14" i="1"/>
  <c r="AH11" i="1"/>
  <c r="AH7" i="1"/>
  <c r="AE121" i="1"/>
  <c r="AH121" i="1" s="1"/>
  <c r="E106" i="2" s="1"/>
  <c r="AH42" i="1"/>
  <c r="E26" i="2" s="1"/>
  <c r="AH66" i="1"/>
  <c r="AE41" i="1"/>
  <c r="AH41" i="1" s="1"/>
  <c r="E45" i="2" s="1"/>
  <c r="Z259" i="1"/>
  <c r="AA259" i="1"/>
  <c r="AB259" i="1"/>
  <c r="AC259" i="1"/>
  <c r="AD259" i="1"/>
  <c r="AE28" i="1"/>
  <c r="AH28" i="1" s="1"/>
  <c r="E32" i="2" s="1"/>
  <c r="E31" i="2" s="1"/>
  <c r="AE12" i="1"/>
  <c r="AH12" i="1" s="1"/>
  <c r="AE29" i="1"/>
  <c r="AH29" i="1" s="1"/>
  <c r="E34" i="2" s="1"/>
  <c r="E33" i="2" s="1"/>
  <c r="AE26" i="1"/>
  <c r="AH26" i="1" s="1"/>
  <c r="E28" i="2" s="1"/>
  <c r="E27" i="2" s="1"/>
  <c r="AE120" i="1"/>
  <c r="AH120" i="1" s="1"/>
  <c r="AE24" i="1"/>
  <c r="C13" i="4" s="1"/>
  <c r="AE33" i="1"/>
  <c r="AE241" i="1"/>
  <c r="C61" i="4" s="1"/>
  <c r="C60" i="4" s="1"/>
  <c r="C154" i="6"/>
  <c r="C153" i="6" s="1"/>
  <c r="C146" i="6"/>
  <c r="C145" i="6"/>
  <c r="C77" i="4"/>
  <c r="C76" i="4" s="1"/>
  <c r="C74" i="4"/>
  <c r="C73" i="4"/>
  <c r="C70" i="4"/>
  <c r="C69" i="4"/>
  <c r="C68" i="4"/>
  <c r="C67" i="4"/>
  <c r="C66" i="4"/>
  <c r="C58" i="4"/>
  <c r="C56" i="4"/>
  <c r="C55" i="4"/>
  <c r="C54" i="4"/>
  <c r="C53" i="4"/>
  <c r="C50" i="4"/>
  <c r="C44" i="4"/>
  <c r="C43" i="4"/>
  <c r="C37" i="4"/>
  <c r="C36" i="4" s="1"/>
  <c r="C34" i="4"/>
  <c r="C33" i="4"/>
  <c r="C30" i="4"/>
  <c r="C29" i="4"/>
  <c r="C28" i="4"/>
  <c r="C24" i="4"/>
  <c r="C21" i="4"/>
  <c r="C20" i="4"/>
  <c r="C18" i="4"/>
  <c r="C17" i="4"/>
  <c r="C14" i="4"/>
  <c r="AH258" i="1"/>
  <c r="AH257" i="1"/>
  <c r="AH256" i="1"/>
  <c r="AH255" i="1"/>
  <c r="AH254" i="1"/>
  <c r="E175" i="2" s="1"/>
  <c r="E174" i="2" s="1"/>
  <c r="E173" i="2" s="1"/>
  <c r="AH253" i="1"/>
  <c r="AH252" i="1"/>
  <c r="AH251" i="1"/>
  <c r="AH250" i="1"/>
  <c r="AH249" i="1"/>
  <c r="E170" i="2" s="1"/>
  <c r="E169" i="2" s="1"/>
  <c r="AH248" i="1"/>
  <c r="E167" i="2" s="1"/>
  <c r="E166" i="2" s="1"/>
  <c r="AH247" i="1"/>
  <c r="E165" i="2" s="1"/>
  <c r="E164" i="2" s="1"/>
  <c r="AH246" i="1"/>
  <c r="AH245" i="1"/>
  <c r="AH244" i="1"/>
  <c r="AH243" i="1"/>
  <c r="AH242" i="1"/>
  <c r="AH240" i="1"/>
  <c r="AH239" i="1"/>
  <c r="AH238" i="1"/>
  <c r="AH237" i="1"/>
  <c r="AH236" i="1"/>
  <c r="AH235" i="1"/>
  <c r="E149" i="2" s="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E129" i="2" s="1"/>
  <c r="E128" i="2" s="1"/>
  <c r="AH161" i="1"/>
  <c r="E127" i="2" s="1"/>
  <c r="E126" i="2" s="1"/>
  <c r="Y160" i="1"/>
  <c r="Y259" i="1" s="1"/>
  <c r="AH159" i="1"/>
  <c r="AH158" i="1"/>
  <c r="AH157" i="1"/>
  <c r="AH156" i="1"/>
  <c r="AH155" i="1"/>
  <c r="AH154" i="1"/>
  <c r="AH153" i="1"/>
  <c r="AH152" i="1"/>
  <c r="AH151" i="1"/>
  <c r="AH150" i="1"/>
  <c r="AH149" i="1"/>
  <c r="AH148" i="1"/>
  <c r="AH147" i="1"/>
  <c r="AH146" i="1"/>
  <c r="AH145" i="1"/>
  <c r="AH144" i="1"/>
  <c r="AH143" i="1"/>
  <c r="AH142" i="1"/>
  <c r="AH141" i="1"/>
  <c r="AH140" i="1"/>
  <c r="AH139" i="1"/>
  <c r="E120" i="2" s="1"/>
  <c r="E119" i="2" s="1"/>
  <c r="AH138" i="1"/>
  <c r="AH137" i="1"/>
  <c r="AH136" i="1"/>
  <c r="E113" i="2" s="1"/>
  <c r="AH135" i="1"/>
  <c r="AH134" i="1"/>
  <c r="AH132" i="1"/>
  <c r="AH131" i="1"/>
  <c r="AH130" i="1"/>
  <c r="AH129" i="1"/>
  <c r="AH128" i="1"/>
  <c r="AH127" i="1"/>
  <c r="AH126" i="1"/>
  <c r="AG125" i="1"/>
  <c r="AG259" i="1" s="1"/>
  <c r="AH124" i="1"/>
  <c r="AH123" i="1"/>
  <c r="AH122" i="1"/>
  <c r="AH118" i="1"/>
  <c r="AH117" i="1"/>
  <c r="AH116" i="1"/>
  <c r="AH115" i="1"/>
  <c r="AH114" i="1"/>
  <c r="AH113" i="1"/>
  <c r="AH112" i="1"/>
  <c r="E98" i="2" s="1"/>
  <c r="AH111" i="1"/>
  <c r="AH110" i="1"/>
  <c r="AH109" i="1"/>
  <c r="AH108" i="1"/>
  <c r="AH107" i="1"/>
  <c r="AH106" i="1"/>
  <c r="AH105" i="1"/>
  <c r="AH104" i="1"/>
  <c r="AH103" i="1"/>
  <c r="AH102" i="1"/>
  <c r="AH101" i="1"/>
  <c r="AH100" i="1"/>
  <c r="AH99" i="1"/>
  <c r="AH98" i="1"/>
  <c r="AH97" i="1"/>
  <c r="E89" i="2" s="1"/>
  <c r="AH96" i="1"/>
  <c r="E88" i="2" s="1"/>
  <c r="AH95" i="1"/>
  <c r="AH94" i="1"/>
  <c r="AH93" i="1"/>
  <c r="E86" i="2" s="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5" i="1"/>
  <c r="AH64" i="1"/>
  <c r="AH63" i="1"/>
  <c r="AH62" i="1"/>
  <c r="AH61" i="1"/>
  <c r="AH60" i="1"/>
  <c r="AH59" i="1"/>
  <c r="AH58" i="1"/>
  <c r="AH57" i="1"/>
  <c r="AH56" i="1"/>
  <c r="AH55" i="1"/>
  <c r="E62" i="2" s="1"/>
  <c r="E61" i="2" s="1"/>
  <c r="AH54" i="1"/>
  <c r="AF53" i="1"/>
  <c r="AF259" i="1" s="1"/>
  <c r="AH52" i="1"/>
  <c r="E57" i="2" s="1"/>
  <c r="AH51" i="1"/>
  <c r="AH50" i="1"/>
  <c r="AH49" i="1"/>
  <c r="AH48" i="1"/>
  <c r="AH47" i="1"/>
  <c r="AH46" i="1"/>
  <c r="E54" i="2" s="1"/>
  <c r="E53" i="2" s="1"/>
  <c r="AH45" i="1"/>
  <c r="E52" i="2" s="1"/>
  <c r="AH44" i="1"/>
  <c r="E51" i="2" s="1"/>
  <c r="AH43" i="1"/>
  <c r="E50" i="2" s="1"/>
  <c r="AH40" i="1"/>
  <c r="AH39" i="1"/>
  <c r="AH38" i="1"/>
  <c r="AH37" i="1"/>
  <c r="AH36" i="1"/>
  <c r="AH35" i="1"/>
  <c r="AH34" i="1"/>
  <c r="AH32" i="1"/>
  <c r="AH31" i="1"/>
  <c r="AH30" i="1"/>
  <c r="E37" i="2" s="1"/>
  <c r="AH27" i="1"/>
  <c r="E30" i="2" s="1"/>
  <c r="E29" i="2" s="1"/>
  <c r="AH25" i="1"/>
  <c r="E24" i="2" s="1"/>
  <c r="E23" i="2" s="1"/>
  <c r="AH23" i="1"/>
  <c r="AH22" i="1"/>
  <c r="AH21" i="1"/>
  <c r="AH20" i="1"/>
  <c r="AH19" i="1"/>
  <c r="AH18" i="1"/>
  <c r="AH17" i="1"/>
  <c r="AH16" i="1"/>
  <c r="AH15" i="1"/>
  <c r="AH13" i="1"/>
  <c r="AH10" i="1"/>
  <c r="E9" i="2" s="1"/>
  <c r="AH8" i="1"/>
  <c r="E10" i="2" l="1"/>
  <c r="E78" i="2"/>
  <c r="E138" i="2"/>
  <c r="C144" i="6"/>
  <c r="C3" i="6"/>
  <c r="C16" i="6"/>
  <c r="C7" i="4"/>
  <c r="C6" i="4" s="1"/>
  <c r="E77" i="2"/>
  <c r="AH241" i="1"/>
  <c r="E152" i="2" s="1"/>
  <c r="E151" i="2" s="1"/>
  <c r="E150" i="2" s="1"/>
  <c r="C51" i="6"/>
  <c r="C76" i="6"/>
  <c r="C8" i="6"/>
  <c r="C46" i="6"/>
  <c r="C56" i="6"/>
  <c r="C88" i="6"/>
  <c r="C147" i="6"/>
  <c r="C33" i="6"/>
  <c r="AE259" i="1"/>
  <c r="C19" i="4"/>
  <c r="C16" i="4" s="1"/>
  <c r="C40" i="4"/>
  <c r="C39" i="4" s="1"/>
  <c r="AH119" i="1"/>
  <c r="AH33" i="1"/>
  <c r="E41" i="2" s="1"/>
  <c r="AH24" i="1"/>
  <c r="E20" i="2" s="1"/>
  <c r="E19" i="2" s="1"/>
  <c r="E18" i="2" s="1"/>
  <c r="E17" i="2" s="1"/>
  <c r="C12" i="4"/>
  <c r="C27" i="4"/>
  <c r="C65" i="4"/>
  <c r="E39" i="2"/>
  <c r="E38" i="2" s="1"/>
  <c r="E90" i="2"/>
  <c r="E172" i="2"/>
  <c r="E93" i="2"/>
  <c r="E92" i="2" s="1"/>
  <c r="E160" i="2"/>
  <c r="C32" i="4"/>
  <c r="E100" i="2"/>
  <c r="E91" i="2"/>
  <c r="E14" i="2"/>
  <c r="E25" i="2"/>
  <c r="E22" i="2" s="1"/>
  <c r="E122" i="2"/>
  <c r="E148" i="2"/>
  <c r="E147" i="2" s="1"/>
  <c r="E146" i="2" s="1"/>
  <c r="E42" i="2"/>
  <c r="E123" i="2"/>
  <c r="E139" i="2"/>
  <c r="E36" i="2"/>
  <c r="E46" i="2"/>
  <c r="E44" i="2" s="1"/>
  <c r="E43" i="2" s="1"/>
  <c r="E64" i="2"/>
  <c r="E63" i="2" s="1"/>
  <c r="E60" i="2" s="1"/>
  <c r="E72" i="2"/>
  <c r="E73" i="2"/>
  <c r="E80" i="2"/>
  <c r="E79" i="2" s="1"/>
  <c r="E97" i="2"/>
  <c r="E132" i="2"/>
  <c r="E131" i="2" s="1"/>
  <c r="E130" i="2" s="1"/>
  <c r="E67" i="2"/>
  <c r="E66" i="2" s="1"/>
  <c r="E65" i="2" s="1"/>
  <c r="E87" i="2"/>
  <c r="E180" i="2"/>
  <c r="E179" i="2" s="1"/>
  <c r="E178" i="2" s="1"/>
  <c r="E177" i="2" s="1"/>
  <c r="C52" i="4"/>
  <c r="E96" i="2"/>
  <c r="E99" i="2"/>
  <c r="E118" i="2"/>
  <c r="E117" i="2" s="1"/>
  <c r="E144" i="2"/>
  <c r="E56" i="2"/>
  <c r="E55" i="2" s="1"/>
  <c r="E85" i="2"/>
  <c r="E145" i="2"/>
  <c r="C72" i="4"/>
  <c r="AH14" i="1"/>
  <c r="E15" i="2" s="1"/>
  <c r="C45" i="4"/>
  <c r="AH133" i="1"/>
  <c r="C49" i="4"/>
  <c r="C48" i="4" s="1"/>
  <c r="E137" i="2"/>
  <c r="D27" i="5"/>
  <c r="E24" i="5" s="1"/>
  <c r="C80" i="6"/>
  <c r="C114" i="6"/>
  <c r="C137" i="6"/>
  <c r="E163" i="2"/>
  <c r="E125" i="2"/>
  <c r="D18" i="5"/>
  <c r="E9" i="5" s="1"/>
  <c r="E49" i="2"/>
  <c r="C19" i="6"/>
  <c r="E8" i="2"/>
  <c r="E7" i="2" s="1"/>
  <c r="E159" i="2"/>
  <c r="C10" i="4"/>
  <c r="C9" i="4" s="1"/>
  <c r="C25" i="4"/>
  <c r="C23" i="4" s="1"/>
  <c r="AH53" i="1"/>
  <c r="AH160" i="1"/>
  <c r="E124" i="2" s="1"/>
  <c r="C46" i="4"/>
  <c r="AH125" i="1"/>
  <c r="C155" i="6" l="1"/>
  <c r="E171" i="2"/>
  <c r="E168" i="2" s="1"/>
  <c r="E162" i="2" s="1"/>
  <c r="E107" i="2"/>
  <c r="E105" i="2" s="1"/>
  <c r="E104" i="2" s="1"/>
  <c r="E103" i="2" s="1"/>
  <c r="E26" i="5"/>
  <c r="E25" i="5"/>
  <c r="D29" i="5"/>
  <c r="E40" i="2"/>
  <c r="E35" i="2" s="1"/>
  <c r="E21" i="2" s="1"/>
  <c r="AH259" i="1"/>
  <c r="C79" i="4"/>
  <c r="E121" i="2"/>
  <c r="E116" i="2" s="1"/>
  <c r="E115" i="2" s="1"/>
  <c r="E84" i="2"/>
  <c r="E83" i="2" s="1"/>
  <c r="E158" i="2"/>
  <c r="E157" i="2" s="1"/>
  <c r="E156" i="2" s="1"/>
  <c r="E76" i="2"/>
  <c r="E112" i="2"/>
  <c r="E111" i="2" s="1"/>
  <c r="E110" i="2" s="1"/>
  <c r="E109" i="2" s="1"/>
  <c r="E13" i="2"/>
  <c r="E12" i="2" s="1"/>
  <c r="E11" i="2" s="1"/>
  <c r="E95" i="2"/>
  <c r="E94" i="2" s="1"/>
  <c r="C42" i="4"/>
  <c r="C63" i="4" s="1"/>
  <c r="C81" i="4" s="1"/>
  <c r="E136" i="2"/>
  <c r="E135" i="2" s="1"/>
  <c r="E134" i="2" s="1"/>
  <c r="E143" i="2"/>
  <c r="E142" i="2" s="1"/>
  <c r="E141" i="2" s="1"/>
  <c r="E71" i="2"/>
  <c r="E70" i="2" s="1"/>
  <c r="E69" i="2" s="1"/>
  <c r="E59" i="2"/>
  <c r="E58" i="2" s="1"/>
  <c r="E48" i="2" s="1"/>
  <c r="E6" i="2"/>
  <c r="E12" i="5"/>
  <c r="E5" i="5"/>
  <c r="E15" i="5"/>
  <c r="E10" i="5"/>
  <c r="E14" i="5"/>
  <c r="E8" i="5"/>
  <c r="E13" i="5"/>
  <c r="E17" i="5"/>
  <c r="E7" i="5"/>
  <c r="E6" i="5"/>
  <c r="E11" i="5"/>
  <c r="E16" i="5"/>
  <c r="E27" i="5" l="1"/>
  <c r="E75" i="2"/>
  <c r="C6" i="3"/>
  <c r="E182" i="2"/>
  <c r="E82" i="2"/>
  <c r="C8" i="3"/>
  <c r="C7" i="3"/>
  <c r="E47" i="2"/>
  <c r="C5" i="3"/>
  <c r="E18" i="5"/>
  <c r="E154" i="2" l="1"/>
  <c r="E184" i="2" s="1"/>
  <c r="C9" i="3"/>
  <c r="D6" i="3" l="1"/>
  <c r="D8" i="3"/>
  <c r="D7" i="3"/>
  <c r="D5" i="3"/>
  <c r="D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AUXPLANEACION56</author>
    <author>USERPC</author>
  </authors>
  <commentList>
    <comment ref="L156" authorId="0" shapeId="0" xr:uid="{00000000-0006-0000-0000-000001000000}">
      <text>
        <r>
          <rPr>
            <b/>
            <sz val="9"/>
            <color indexed="81"/>
            <rFont val="Tahoma"/>
            <family val="2"/>
          </rPr>
          <t>AUXPLANEACION56:</t>
        </r>
        <r>
          <rPr>
            <sz val="9"/>
            <color indexed="81"/>
            <rFont val="Tahoma"/>
            <family val="2"/>
          </rPr>
          <t xml:space="preserve">
corregida tenia 4104035</t>
        </r>
      </text>
    </comment>
    <comment ref="L157" authorId="0" shapeId="0" xr:uid="{00000000-0006-0000-0000-000002000000}">
      <text>
        <r>
          <rPr>
            <b/>
            <sz val="9"/>
            <color indexed="81"/>
            <rFont val="Tahoma"/>
            <family val="2"/>
          </rPr>
          <t>AUXPLANEACION56:</t>
        </r>
        <r>
          <rPr>
            <sz val="9"/>
            <color indexed="81"/>
            <rFont val="Tahoma"/>
            <family val="2"/>
          </rPr>
          <t xml:space="preserve">
corregida tenia 4104035</t>
        </r>
      </text>
    </comment>
    <comment ref="N188" authorId="1" shapeId="0" xr:uid="{00000000-0006-0000-0000-00000300000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<sst xmlns="http://schemas.openxmlformats.org/spreadsheetml/2006/main" count="4384" uniqueCount="1424">
  <si>
    <t>FORMATO</t>
  </si>
  <si>
    <t xml:space="preserve">CODIGO:  </t>
  </si>
  <si>
    <t xml:space="preserve">F-PLA-42   </t>
  </si>
  <si>
    <t>PLAN OPERATIVO ANUAL DE INVERSIÓN - POAI  INICIAL -   2024</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</si>
  <si>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</si>
  <si>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</si>
  <si>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</si>
  <si>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</si>
  <si>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</si>
  <si>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</si>
  <si>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</si>
  <si>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</si>
  <si>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</si>
  <si>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</si>
  <si>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</si>
  <si>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</si>
  <si>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FUENTES DE FINANCIACIÓN</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</si>
  <si>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</si>
  <si>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</si>
  <si>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</si>
  <si>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</si>
  <si>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</si>
  <si>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</si>
  <si>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</si>
  <si>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</si>
  <si>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</si>
  <si>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</si>
  <si>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</si>
  <si>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</si>
  <si>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</si>
  <si>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</si>
  <si>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</si>
  <si>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</si>
  <si>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CÓDIGO BPIN</t>
  </si>
  <si>
    <t>NOMBRE DEL PROYECTO</t>
  </si>
  <si>
    <t>OBJETIVO DEL PROYECTO</t>
  </si>
  <si>
    <t xml:space="preserve"> ESTAMPILLAS 
PRO - CULTURA
PRO - ADULTO MAYOR
PRO - DESARROLLO
PRO - DEPORTE</t>
  </si>
  <si>
    <t>MONOPOLIO EDUCACIÓN, SALUD Y DEPORTE</t>
  </si>
  <si>
    <t>SGP SALÚD PUBLICA - PRESTACIÓN DE SERVICIOS</t>
  </si>
  <si>
    <t xml:space="preserve"> RENTAS CEDIDAS - SALUD - INDEPORTES</t>
  </si>
  <si>
    <t xml:space="preserve"> SGP EDUCACIÓN - CONECTIVIDAD -</t>
  </si>
  <si>
    <t xml:space="preserve"> SGP AGUA POTABLE Y SANEAMIENTO BÁSICO</t>
  </si>
  <si>
    <t xml:space="preserve"> RECURSO ORDINARIO</t>
  </si>
  <si>
    <t xml:space="preserve"> TOTAL PRESUPUESTO
2024</t>
  </si>
  <si>
    <t>RESPONSABLE</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</si>
  <si>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</si>
  <si>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</si>
  <si>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</si>
  <si>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</si>
  <si>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</si>
  <si>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</si>
  <si>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</si>
  <si>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</si>
  <si>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</si>
  <si>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</si>
  <si>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</si>
  <si>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</si>
  <si>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</si>
  <si>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</si>
  <si>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 xml:space="preserve">  Secretario Administrativo</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</si>
  <si>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</si>
  <si>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</si>
  <si>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</si>
  <si>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</si>
  <si>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</si>
  <si>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</si>
  <si>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</si>
  <si>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</si>
  <si>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</si>
  <si>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</si>
  <si>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</si>
  <si>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</si>
  <si>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</si>
  <si>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</si>
  <si>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</si>
  <si>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</si>
  <si>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</si>
  <si>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</si>
  <si>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</si>
  <si>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</si>
  <si>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</si>
  <si>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</si>
  <si>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</si>
  <si>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 xml:space="preserve"> Secretario de Planeación </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</si>
  <si>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</si>
  <si>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</si>
  <si>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</si>
  <si>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</si>
  <si>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</si>
  <si>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</si>
  <si>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</si>
  <si>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</si>
  <si>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</si>
  <si>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</si>
  <si>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</si>
  <si>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</si>
  <si>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</si>
  <si>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</si>
  <si>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</si>
  <si>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</si>
  <si>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</si>
  <si>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</si>
  <si>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</si>
  <si>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</si>
  <si>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</si>
  <si>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</si>
  <si>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</si>
  <si>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</si>
  <si>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</si>
  <si>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</si>
  <si>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</si>
  <si>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</si>
  <si>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</si>
  <si>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</si>
  <si>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</si>
  <si>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</si>
  <si>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</si>
  <si>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</si>
  <si>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</si>
  <si>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Documentos de lineamientos técnicos (Producto principal del proyecto)</t>
  </si>
  <si>
    <t xml:space="preserve">Documentos de lineamientos técnicos realizados  </t>
  </si>
  <si>
    <t>N,A</t>
  </si>
  <si>
    <t>Formulación  Plan de Desarrollo Departamental 2024-2027</t>
  </si>
  <si>
    <t>Fortalecer el desarrollo económico y social del Departamento del Quindío a través de la formulación integral del Plan de Desarrollo 2024 - 2027</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</si>
  <si>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</si>
  <si>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</si>
  <si>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</si>
  <si>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</si>
  <si>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</si>
  <si>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</si>
  <si>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</si>
  <si>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Secretaria de Hacienda</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</si>
  <si>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</si>
  <si>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</si>
  <si>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</si>
  <si>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</si>
  <si>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</si>
  <si>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</si>
  <si>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</si>
  <si>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</si>
  <si>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</si>
  <si>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</si>
  <si>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</si>
  <si>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</si>
  <si>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</si>
  <si>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</si>
  <si>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</si>
  <si>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</si>
  <si>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</si>
  <si>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</si>
  <si>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</si>
  <si>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Secretario de Aguas e Infraestructura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</si>
  <si>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</si>
  <si>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</si>
  <si>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</si>
  <si>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</si>
  <si>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</si>
  <si>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</si>
  <si>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</si>
  <si>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</si>
  <si>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</si>
  <si>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</si>
  <si>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</si>
  <si>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</si>
  <si>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</si>
  <si>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</si>
  <si>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</si>
  <si>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</si>
  <si>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</si>
  <si>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</si>
  <si>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</si>
  <si>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</si>
  <si>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</si>
  <si>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</si>
  <si>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</si>
  <si>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</si>
  <si>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</si>
  <si>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</si>
  <si>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</si>
  <si>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</si>
  <si>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NP</t>
  </si>
  <si>
    <t>Construcción y dotación de un centro de atención integral para personas con discapacidad en el departamento del Quindio</t>
  </si>
  <si>
    <t>Fortalecer infraestructura para la atención integral a personas con discapacidad en el departamento</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</si>
  <si>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</si>
  <si>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</si>
  <si>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</si>
  <si>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</si>
  <si>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</si>
  <si>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</si>
  <si>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</si>
  <si>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</si>
  <si>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</si>
  <si>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</si>
  <si>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</si>
  <si>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</si>
  <si>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</si>
  <si>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</si>
  <si>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</si>
  <si>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</si>
  <si>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</si>
  <si>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</si>
  <si>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</si>
  <si>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</si>
  <si>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</si>
  <si>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</si>
  <si>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</si>
  <si>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</si>
  <si>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</si>
  <si>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</si>
  <si>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</si>
  <si>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</si>
  <si>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</si>
  <si>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</si>
  <si>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</si>
  <si>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</si>
  <si>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</si>
  <si>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</si>
  <si>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</si>
  <si>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</si>
  <si>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</si>
  <si>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</si>
  <si>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</si>
  <si>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</si>
  <si>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</si>
  <si>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</si>
  <si>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</si>
  <si>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</si>
  <si>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</si>
  <si>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</si>
  <si>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</si>
  <si>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</si>
  <si>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</si>
  <si>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</si>
  <si>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</si>
  <si>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</si>
  <si>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</si>
  <si>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</si>
  <si>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</si>
  <si>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</si>
  <si>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</si>
  <si>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</si>
  <si>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</si>
  <si>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</si>
  <si>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</si>
  <si>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</si>
  <si>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</si>
  <si>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</si>
  <si>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</si>
  <si>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</si>
  <si>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</si>
  <si>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</si>
  <si>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</si>
  <si>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</si>
  <si>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</si>
  <si>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</si>
  <si>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</si>
  <si>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</si>
  <si>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</si>
  <si>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Salud y protección social</t>
  </si>
  <si>
    <t xml:space="preserve">Inspección, vigilancia y control. "Tú y yo con salud certificada" </t>
  </si>
  <si>
    <t>Inspección, vigilancia y control</t>
  </si>
  <si>
    <t xml:space="preserve">Indice Departamental de Competitividad </t>
  </si>
  <si>
    <t>Infraestructura de laboratorios costruida y dotada</t>
  </si>
  <si>
    <t xml:space="preserve">laboratorios construidos </t>
  </si>
  <si>
    <t>Modernización del laboratorio de salud pública departamental</t>
  </si>
  <si>
    <t>Mejorar la capacidad instalada del laboratorio de salud publica en la realización de las actividades de inspección, vigilancia y control IVC</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</si>
  <si>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</si>
  <si>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</si>
  <si>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</si>
  <si>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</si>
  <si>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Secretaria del Interior</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</si>
  <si>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</si>
  <si>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</si>
  <si>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</si>
  <si>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</si>
  <si>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</si>
  <si>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</si>
  <si>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</si>
  <si>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</si>
  <si>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</si>
  <si>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</si>
  <si>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</si>
  <si>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</si>
  <si>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</si>
  <si>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</si>
  <si>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</si>
  <si>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</si>
  <si>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</si>
  <si>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</si>
  <si>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</si>
  <si>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</si>
  <si>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</si>
  <si>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</si>
  <si>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</si>
  <si>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</si>
  <si>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</si>
  <si>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</si>
  <si>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</si>
  <si>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</si>
  <si>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</si>
  <si>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</si>
  <si>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</si>
  <si>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</si>
  <si>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</si>
  <si>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</si>
  <si>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</si>
  <si>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</si>
  <si>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</si>
  <si>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</si>
  <si>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</si>
  <si>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</si>
  <si>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</si>
  <si>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</si>
  <si>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</si>
  <si>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</si>
  <si>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</si>
  <si>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</si>
  <si>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</si>
  <si>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</si>
  <si>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</si>
  <si>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</si>
  <si>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</si>
  <si>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</si>
  <si>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</si>
  <si>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</si>
  <si>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</si>
  <si>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</si>
  <si>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</si>
  <si>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</si>
  <si>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</si>
  <si>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</si>
  <si>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</si>
  <si>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</si>
  <si>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</si>
  <si>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</si>
  <si>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</si>
  <si>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</si>
  <si>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</si>
  <si>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</si>
  <si>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</si>
  <si>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</si>
  <si>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</si>
  <si>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</si>
  <si>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</si>
  <si>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</si>
  <si>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</si>
  <si>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</si>
  <si>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</si>
  <si>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</si>
  <si>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</si>
  <si>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</si>
  <si>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</si>
  <si>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</si>
  <si>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</si>
  <si>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</si>
  <si>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</si>
  <si>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</si>
  <si>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</si>
  <si>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</si>
  <si>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</si>
  <si>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</si>
  <si>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</si>
  <si>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</si>
  <si>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</si>
  <si>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</si>
  <si>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</si>
  <si>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</si>
  <si>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</si>
  <si>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Secretario de Cultura</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</si>
  <si>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</si>
  <si>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</si>
  <si>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</si>
  <si>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</si>
  <si>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</si>
  <si>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</si>
  <si>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</si>
  <si>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</si>
  <si>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</si>
  <si>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</si>
  <si>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</si>
  <si>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</si>
  <si>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</si>
  <si>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</si>
  <si>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</si>
  <si>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</si>
  <si>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</si>
  <si>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</si>
  <si>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</si>
  <si>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</si>
  <si>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</si>
  <si>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</si>
  <si>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</si>
  <si>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</si>
  <si>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</si>
  <si>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</si>
  <si>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</si>
  <si>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</si>
  <si>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</si>
  <si>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</si>
  <si>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</si>
  <si>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</si>
  <si>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</si>
  <si>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</si>
  <si>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</si>
  <si>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Productividad y Competitividad</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</si>
  <si>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</si>
  <si>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</si>
  <si>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</si>
  <si>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</si>
  <si>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</si>
  <si>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</si>
  <si>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</si>
  <si>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</si>
  <si>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</si>
  <si>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Secretario de Turismo, Industria y Comercio</t>
  </si>
  <si>
    <t>Servicio de asistencia técnica para el desarrollo de iniciativas Clústeres</t>
  </si>
  <si>
    <t>350200700</t>
  </si>
  <si>
    <t>Clústeres asistidos en la implementación de los planes de acción</t>
  </si>
  <si>
    <t xml:space="preserve"> </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</si>
  <si>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</si>
  <si>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</si>
  <si>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</si>
  <si>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</si>
  <si>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</si>
  <si>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</si>
  <si>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</si>
  <si>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</si>
  <si>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</si>
  <si>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</si>
  <si>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</si>
  <si>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</si>
  <si>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</si>
  <si>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</si>
  <si>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</si>
  <si>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</si>
  <si>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</si>
  <si>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</si>
  <si>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</si>
  <si>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</si>
  <si>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</si>
  <si>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</si>
  <si>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</si>
  <si>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</si>
  <si>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</si>
  <si>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</si>
  <si>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</si>
  <si>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</si>
  <si>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Agricultura y desarrollo rural</t>
  </si>
  <si>
    <t>Inclusión productiva de pequeños productores rurales. "Tú y yo con oportunidades para el pequeño campesino"</t>
  </si>
  <si>
    <t>Inclusión productiva de pequeños productores rurales</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</si>
  <si>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</si>
  <si>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</si>
  <si>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</si>
  <si>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</si>
  <si>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</si>
  <si>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</si>
  <si>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Secretario de Agricultura, Desarrollo Rural y Medio Ambiente</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</si>
  <si>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</si>
  <si>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</si>
  <si>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</si>
  <si>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</si>
  <si>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</si>
  <si>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</si>
  <si>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</si>
  <si>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</si>
  <si>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</si>
  <si>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</si>
  <si>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</si>
  <si>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</si>
  <si>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</si>
  <si>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</si>
  <si>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</si>
  <si>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</si>
  <si>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</si>
  <si>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</si>
  <si>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</si>
  <si>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</si>
  <si>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</si>
  <si>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</si>
  <si>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</si>
  <si>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</si>
  <si>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</si>
  <si>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</si>
  <si>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</si>
  <si>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</si>
  <si>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</si>
  <si>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</si>
  <si>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</si>
  <si>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</si>
  <si>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</si>
  <si>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</si>
  <si>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</si>
  <si>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</si>
  <si>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</si>
  <si>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</si>
  <si>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</si>
  <si>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</si>
  <si>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</si>
  <si>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</si>
  <si>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</si>
  <si>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</si>
  <si>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</si>
  <si>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</si>
  <si>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</si>
  <si>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</si>
  <si>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</si>
  <si>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</si>
  <si>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</si>
  <si>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</si>
  <si>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</si>
  <si>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</si>
  <si>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</si>
  <si>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</si>
  <si>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</si>
  <si>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</si>
  <si>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</si>
  <si>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</si>
  <si>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</si>
  <si>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</si>
  <si>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</si>
  <si>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</si>
  <si>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</si>
  <si>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</si>
  <si>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</si>
  <si>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</si>
  <si>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</si>
  <si>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</si>
  <si>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</si>
  <si>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</si>
  <si>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</si>
  <si>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</si>
  <si>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</si>
  <si>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</si>
  <si>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Infraestructura productiva y comercialización</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</si>
  <si>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</si>
  <si>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</si>
  <si>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</si>
  <si>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</si>
  <si>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</si>
  <si>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</si>
  <si>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</si>
  <si>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</si>
  <si>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</si>
  <si>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</si>
  <si>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</si>
  <si>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</si>
  <si>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</si>
  <si>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</si>
  <si>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</si>
  <si>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</si>
  <si>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</si>
  <si>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</si>
  <si>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</si>
  <si>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</si>
  <si>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</si>
  <si>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</si>
  <si>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</si>
  <si>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</si>
  <si>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</si>
  <si>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</si>
  <si>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</si>
  <si>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</si>
  <si>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</si>
  <si>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</si>
  <si>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</si>
  <si>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</si>
  <si>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</si>
  <si>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</si>
  <si>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</si>
  <si>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</si>
  <si>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</si>
  <si>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</si>
  <si>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</si>
  <si>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</si>
  <si>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</si>
  <si>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</si>
  <si>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</si>
  <si>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</si>
  <si>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</si>
  <si>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</si>
  <si>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</si>
  <si>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</si>
  <si>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</si>
  <si>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</si>
  <si>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</si>
  <si>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</si>
  <si>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</si>
  <si>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</si>
  <si>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</si>
  <si>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</si>
  <si>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</si>
  <si>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</si>
  <si>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</si>
  <si>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</si>
  <si>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</si>
  <si>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</si>
  <si>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</si>
  <si>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</si>
  <si>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</si>
  <si>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</si>
  <si>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</si>
  <si>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</si>
  <si>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</si>
  <si>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</si>
  <si>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</si>
  <si>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</si>
  <si>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</si>
  <si>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</si>
  <si>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</si>
  <si>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</si>
  <si>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</si>
  <si>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</si>
  <si>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</si>
  <si>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</si>
  <si>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</si>
  <si>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</si>
  <si>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</si>
  <si>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</si>
  <si>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</si>
  <si>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Secretaría Privada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</si>
  <si>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</si>
  <si>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</si>
  <si>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</si>
  <si>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</si>
  <si>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</si>
  <si>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Secretario Privada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</si>
  <si>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</si>
  <si>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</si>
  <si>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</si>
  <si>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</si>
  <si>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Director Oficina Privada</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</si>
  <si>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</si>
  <si>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</si>
  <si>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</si>
  <si>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</si>
  <si>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</si>
  <si>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</si>
  <si>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</si>
  <si>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</si>
  <si>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</si>
  <si>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</si>
  <si>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Secretaria de Educación</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</si>
  <si>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</si>
  <si>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</si>
  <si>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</si>
  <si>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</si>
  <si>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</si>
  <si>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</si>
  <si>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</si>
  <si>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</si>
  <si>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</si>
  <si>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</si>
  <si>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 xml:space="preserve">Tasa de cobertura bruta en transición
Tasa de cobertura bruta en educación básica
Tasa de cobertura en educación media 
Tasa de deserción escolar intra-anual </t>
  </si>
  <si>
    <t>Infraestructura educativa dotada</t>
  </si>
  <si>
    <t>Sedes dotadas</t>
  </si>
  <si>
    <t>Tasa de cobertura bruta en transición</t>
  </si>
  <si>
    <t>Servicio de atención integral para la primera infancia</t>
  </si>
  <si>
    <t>Instituciones educativas oficiales que implementan en nivel preescolar en el marco de la atención integral</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</si>
  <si>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</si>
  <si>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</si>
  <si>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</si>
  <si>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</si>
  <si>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</si>
  <si>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</si>
  <si>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</si>
  <si>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</si>
  <si>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</si>
  <si>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</si>
  <si>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</si>
  <si>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</si>
  <si>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</si>
  <si>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</si>
  <si>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</si>
  <si>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educativo</t>
  </si>
  <si>
    <t>Establecimientos educativos en operación</t>
  </si>
  <si>
    <t>Servicio de accesibilidad a contenidos web para fines pedagógicos</t>
  </si>
  <si>
    <t>Establecimientos educativos conectados a internet</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</si>
  <si>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</si>
  <si>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</si>
  <si>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Servicios de información en materia educativa</t>
  </si>
  <si>
    <t>Observatorio implementado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</si>
  <si>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</si>
  <si>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</si>
  <si>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Fortalecimiento de la educación media para la articulación con la educación superior o terciaria. "Tú y yo preparados para la educación superior"</t>
  </si>
  <si>
    <t xml:space="preserve">Calidad y fomento de la educación superior </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</si>
  <si>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</si>
  <si>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</si>
  <si>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</si>
  <si>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</si>
  <si>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</si>
  <si>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</si>
  <si>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Secretaría de Familia</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</si>
  <si>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</si>
  <si>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</si>
  <si>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</si>
  <si>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</si>
  <si>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</si>
  <si>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</si>
  <si>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</si>
  <si>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Secretaria de Familia</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</si>
  <si>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</si>
  <si>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</si>
  <si>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</si>
  <si>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</si>
  <si>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</si>
  <si>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</si>
  <si>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</si>
  <si>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</si>
  <si>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</si>
  <si>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</si>
  <si>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</si>
  <si>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</si>
  <si>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</si>
  <si>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</si>
  <si>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</si>
  <si>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</si>
  <si>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</si>
  <si>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</si>
  <si>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</si>
  <si>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</si>
  <si>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</si>
  <si>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</si>
  <si>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</si>
  <si>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</si>
  <si>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</si>
  <si>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</si>
  <si>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</si>
  <si>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</si>
  <si>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</si>
  <si>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</si>
  <si>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</si>
  <si>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</si>
  <si>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</si>
  <si>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</si>
  <si>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</si>
  <si>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</si>
  <si>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</si>
  <si>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</si>
  <si>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</si>
  <si>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</si>
  <si>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</si>
  <si>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</si>
  <si>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</si>
  <si>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</si>
  <si>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</si>
  <si>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</si>
  <si>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</si>
  <si>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</si>
  <si>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</si>
  <si>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</si>
  <si>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</si>
  <si>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</si>
  <si>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</si>
  <si>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</si>
  <si>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</si>
  <si>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</si>
  <si>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</si>
  <si>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</si>
  <si>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</si>
  <si>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</si>
  <si>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</si>
  <si>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</si>
  <si>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</si>
  <si>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</si>
  <si>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</si>
  <si>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</si>
  <si>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</si>
  <si>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</si>
  <si>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</si>
  <si>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</si>
  <si>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</si>
  <si>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</si>
  <si>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</si>
  <si>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</si>
  <si>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</si>
  <si>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</si>
  <si>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</si>
  <si>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</si>
  <si>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</si>
  <si>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</si>
  <si>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</si>
  <si>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</si>
  <si>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</si>
  <si>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</si>
  <si>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</si>
  <si>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</si>
  <si>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</si>
  <si>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</si>
  <si>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</si>
  <si>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</si>
  <si>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</si>
  <si>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</si>
  <si>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</si>
  <si>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</si>
  <si>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</si>
  <si>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</si>
  <si>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</si>
  <si>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</si>
  <si>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</si>
  <si>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</si>
  <si>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</si>
  <si>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</si>
  <si>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</si>
  <si>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</si>
  <si>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</si>
  <si>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</si>
  <si>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</si>
  <si>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</si>
  <si>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</si>
  <si>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</si>
  <si>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</si>
  <si>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</si>
  <si>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</si>
  <si>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</si>
  <si>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</si>
  <si>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</si>
  <si>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</si>
  <si>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</si>
  <si>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</si>
  <si>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</si>
  <si>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</si>
  <si>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</si>
  <si>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</si>
  <si>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</si>
  <si>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</si>
  <si>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</si>
  <si>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</si>
  <si>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</si>
  <si>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</si>
  <si>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</si>
  <si>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</si>
  <si>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</si>
  <si>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</si>
  <si>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</si>
  <si>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</si>
  <si>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</si>
  <si>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</si>
  <si>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</si>
  <si>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</si>
  <si>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</si>
  <si>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</si>
  <si>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</si>
  <si>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</si>
  <si>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</si>
  <si>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</si>
  <si>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</si>
  <si>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</si>
  <si>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</si>
  <si>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</si>
  <si>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</si>
  <si>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</si>
  <si>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</si>
  <si>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</si>
  <si>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</si>
  <si>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</si>
  <si>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</si>
  <si>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</si>
  <si>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</si>
  <si>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</si>
  <si>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</si>
  <si>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</si>
  <si>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</si>
  <si>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</si>
  <si>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</si>
  <si>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</si>
  <si>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</si>
  <si>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</si>
  <si>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</si>
  <si>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</si>
  <si>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</si>
  <si>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</si>
  <si>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</si>
  <si>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</si>
  <si>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</si>
  <si>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</si>
  <si>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</si>
  <si>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</si>
  <si>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 xml:space="preserve"> Secretario de Salud</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</si>
  <si>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</si>
  <si>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</si>
  <si>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</si>
  <si>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</si>
  <si>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</si>
  <si>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</si>
  <si>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</si>
  <si>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</si>
  <si>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</si>
  <si>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</si>
  <si>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</si>
  <si>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</si>
  <si>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</si>
  <si>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</si>
  <si>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</si>
  <si>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</si>
  <si>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</si>
  <si>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</si>
  <si>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</si>
  <si>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</si>
  <si>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</si>
  <si>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</si>
  <si>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</si>
  <si>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</si>
  <si>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</si>
  <si>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</si>
  <si>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</si>
  <si>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</si>
  <si>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</si>
  <si>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</si>
  <si>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</si>
  <si>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</si>
  <si>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</si>
  <si>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</si>
  <si>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</si>
  <si>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</si>
  <si>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</si>
  <si>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</si>
  <si>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</si>
  <si>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</si>
  <si>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</si>
  <si>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</si>
  <si>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</si>
  <si>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</si>
  <si>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</si>
  <si>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</si>
  <si>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Porcentaje transmisión materno -infantil del VIH.</t>
  </si>
  <si>
    <t>Servicio de Gestión de Peticiones, Quejas, Reclamos y Denuncias</t>
  </si>
  <si>
    <t>Preguntas Quejas Reclamos y Denuncias Gestionadas</t>
  </si>
  <si>
    <t xml:space="preserve">Apoyo operativo a la inversión social en salud en el Departamento del Quindío </t>
  </si>
  <si>
    <t xml:space="preserve">Fortalecer los procesos estratégicos, administrativos y misionales del sector salud en el departamento del Quindío  </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</si>
  <si>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</si>
  <si>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</si>
  <si>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</si>
  <si>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</si>
  <si>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</si>
  <si>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</si>
  <si>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</si>
  <si>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</si>
  <si>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</si>
  <si>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</si>
  <si>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</si>
  <si>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</si>
  <si>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</si>
  <si>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</si>
  <si>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</si>
  <si>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</si>
  <si>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</si>
  <si>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</si>
  <si>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</si>
  <si>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</si>
  <si>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</si>
  <si>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</si>
  <si>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</si>
  <si>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</si>
  <si>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</si>
  <si>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</si>
  <si>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</si>
  <si>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</si>
  <si>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</si>
  <si>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</si>
  <si>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</si>
  <si>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</si>
  <si>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</si>
  <si>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</si>
  <si>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</si>
  <si>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</si>
  <si>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</si>
  <si>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</si>
  <si>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</si>
  <si>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</si>
  <si>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</si>
  <si>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</si>
  <si>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</si>
  <si>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</si>
  <si>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</si>
  <si>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</si>
  <si>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</si>
  <si>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</si>
  <si>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</si>
  <si>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</si>
  <si>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</si>
  <si>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</si>
  <si>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</si>
  <si>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</si>
  <si>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</si>
  <si>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</si>
  <si>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</si>
  <si>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</si>
  <si>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</si>
  <si>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</si>
  <si>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</si>
  <si>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</si>
  <si>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</si>
  <si>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</si>
  <si>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</si>
  <si>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</si>
  <si>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</si>
  <si>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</si>
  <si>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</si>
  <si>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</si>
  <si>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</si>
  <si>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</si>
  <si>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</si>
  <si>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</si>
  <si>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</si>
  <si>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</si>
  <si>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</si>
  <si>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</si>
  <si>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</si>
  <si>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</si>
  <si>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</si>
  <si>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</si>
  <si>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</si>
  <si>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</si>
  <si>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</si>
  <si>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</si>
  <si>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</si>
  <si>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</si>
  <si>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</si>
  <si>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</si>
  <si>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</si>
  <si>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</si>
  <si>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</si>
  <si>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</si>
  <si>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</si>
  <si>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</si>
  <si>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</si>
  <si>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</si>
  <si>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</si>
  <si>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</si>
  <si>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</si>
  <si>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</si>
  <si>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</si>
  <si>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</si>
  <si>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</si>
  <si>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</si>
  <si>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</si>
  <si>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</si>
  <si>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</si>
  <si>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</si>
  <si>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</si>
  <si>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</si>
  <si>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</si>
  <si>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Porcentaje de población asegurada al SGSSS</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</si>
  <si>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</si>
  <si>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</si>
  <si>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</si>
  <si>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</si>
  <si>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</si>
  <si>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</si>
  <si>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</si>
  <si>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</si>
  <si>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</si>
  <si>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</si>
  <si>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</si>
  <si>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</si>
  <si>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</si>
  <si>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Secretario Tecnologías de la Información y las Comunicaciones</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</si>
  <si>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</si>
  <si>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</si>
  <si>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</si>
  <si>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</si>
  <si>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</si>
  <si>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</si>
  <si>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</si>
  <si>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</si>
  <si>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</si>
  <si>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</si>
  <si>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</si>
  <si>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</si>
  <si>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</si>
  <si>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</si>
  <si>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</si>
  <si>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</si>
  <si>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</si>
  <si>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</si>
  <si>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</si>
  <si>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</si>
  <si>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</si>
  <si>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</si>
  <si>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</si>
  <si>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</si>
  <si>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</si>
  <si>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</si>
  <si>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</si>
  <si>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</si>
  <si>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</si>
  <si>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</si>
  <si>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</si>
  <si>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</si>
  <si>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</si>
  <si>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Ciencia, Tecnología e Innovación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</si>
  <si>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</si>
  <si>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</si>
  <si>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</si>
  <si>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</si>
  <si>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</si>
  <si>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</si>
  <si>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</si>
  <si>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</si>
  <si>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</si>
  <si>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</si>
  <si>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</si>
  <si>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</si>
  <si>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</si>
  <si>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</si>
  <si>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Generación de una cultura que valora y gestiona el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</si>
  <si>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</si>
  <si>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</si>
  <si>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</si>
  <si>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</si>
  <si>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</si>
  <si>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</si>
  <si>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</si>
  <si>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</si>
  <si>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</si>
  <si>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</si>
  <si>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</si>
  <si>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</si>
  <si>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</si>
  <si>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</si>
  <si>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</si>
  <si>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</si>
  <si>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</si>
  <si>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</si>
  <si>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</si>
  <si>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</si>
  <si>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</si>
  <si>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</si>
  <si>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</si>
  <si>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</si>
  <si>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Gerente INDEPORTES QUINDÍO</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</si>
  <si>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</si>
  <si>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</si>
  <si>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</si>
  <si>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</si>
  <si>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</si>
  <si>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</si>
  <si>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</si>
  <si>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</si>
  <si>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</si>
  <si>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</si>
  <si>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</si>
  <si>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</si>
  <si>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</si>
  <si>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</si>
  <si>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</si>
  <si>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</si>
  <si>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</si>
  <si>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</si>
  <si>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</si>
  <si>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</si>
  <si>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Gerente General Proyecta para el Desarrollo Territorial</t>
  </si>
  <si>
    <t>Infraestructura de Instituciones Educativas con procesos constructivos, mejorados, ampliados, mantenidos, y/o reforzados.</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</si>
  <si>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</si>
  <si>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</si>
  <si>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</si>
  <si>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</si>
  <si>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</si>
  <si>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</si>
  <si>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</si>
  <si>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</si>
  <si>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</si>
  <si>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</si>
  <si>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 xml:space="preserve">Viviendas de Interés Prioritario urbanas mejoradas </t>
  </si>
  <si>
    <t>400101800</t>
  </si>
  <si>
    <t>Viviendas de Interés Prioritario urbanas mejoradas</t>
  </si>
  <si>
    <t>Estudios de preinversión e inversión</t>
  </si>
  <si>
    <t>400103000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</si>
  <si>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</si>
  <si>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</si>
  <si>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</si>
  <si>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</si>
  <si>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</si>
  <si>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</si>
  <si>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</si>
  <si>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</si>
  <si>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</si>
  <si>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</si>
  <si>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</si>
  <si>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</si>
  <si>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</si>
  <si>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</si>
  <si>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Director IDTQ</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</si>
  <si>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</si>
  <si>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</si>
  <si>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</si>
  <si>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</si>
  <si>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</si>
  <si>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</si>
  <si>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</si>
  <si>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</si>
  <si>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</si>
  <si>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</si>
  <si>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</si>
  <si>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TOTALES:</t>
  </si>
  <si>
    <t>PRESUPUESTO 2024</t>
  </si>
  <si>
    <t>304 SECRETARÍA ADMINISTRATIVA</t>
  </si>
  <si>
    <t xml:space="preserve">LIDERAZGO, GOBERNABILIDAD Y TRANSPARENCIA </t>
  </si>
  <si>
    <t xml:space="preserve">305 SECRETARÍA DE PLANEACIÓN </t>
  </si>
  <si>
    <t>307 SECRETARÍA DE HACIENDA</t>
  </si>
  <si>
    <t xml:space="preserve">308 SECRETARÍA DE AGUAS E INFRAESTRUCTURA </t>
  </si>
  <si>
    <t xml:space="preserve">INCLUSIÓN SOCIAL Y EQUIDAD </t>
  </si>
  <si>
    <t>SALUD Y PROTECCIÓN SOCIAL</t>
  </si>
  <si>
    <t xml:space="preserve">TERRITORIO, AMBIENTE Y DESARROLLO SOSTENIBLE </t>
  </si>
  <si>
    <t>Vivienda, Ciudad y Territorio</t>
  </si>
  <si>
    <t xml:space="preserve">309  SECRETARÍA DEL INTERIOR </t>
  </si>
  <si>
    <t xml:space="preserve">310 SECRETARÍA DE CULTURA </t>
  </si>
  <si>
    <t xml:space="preserve">311 SECRETARÍA DE TURISMO INDUSTRIA Y COMERCIO </t>
  </si>
  <si>
    <t>PRODUCTIVIDAD Y COMPETITIVIDAD</t>
  </si>
  <si>
    <t xml:space="preserve">312 SECRETARÍA DE AGRICULTURA, DESARROLLO RURAL Y MEDIO AMBIENTE </t>
  </si>
  <si>
    <t xml:space="preserve">313 SECRETARÍA PRIVADA </t>
  </si>
  <si>
    <t xml:space="preserve">314 SECRETARÍA DE EDUCACIÓN </t>
  </si>
  <si>
    <t>316 SECRETARÍA DE FAMILIA</t>
  </si>
  <si>
    <t xml:space="preserve">318 SECRETARIA DE SALUD </t>
  </si>
  <si>
    <t>324  SECRETARÍA TECNOLÓGIAS DE LA INFORMACIÓN Y COMUNICACIÓN</t>
  </si>
  <si>
    <t>TOTAL ADMINISTRACIÓN CENTRAL:</t>
  </si>
  <si>
    <t xml:space="preserve">319 INDEPORTES QUINDÍO </t>
  </si>
  <si>
    <t>320 PROYECTA EMPRESA PARA EL DESARROLLO TERRITORIAL</t>
  </si>
  <si>
    <t>321 INSTITUTO DEPARTAMENTAL DE TRANSITO</t>
  </si>
  <si>
    <t>TOTAL ENTES DESCENTRALIZADOS</t>
  </si>
  <si>
    <t>TOTAL POAI:</t>
  </si>
  <si>
    <t>PLAN OPERATIVO ANUAL DE INVERSIÓN POAI  2024
PARTICIPACIÓN DE RECURSOS POR LÍNEA ESTRATÉGICA</t>
  </si>
  <si>
    <t>Línea Estratégica</t>
  </si>
  <si>
    <t>Valor</t>
  </si>
  <si>
    <t>% Participación</t>
  </si>
  <si>
    <t>1.  Inclusión Social y Equidad</t>
  </si>
  <si>
    <t>2.  Productividad y Competitividad</t>
  </si>
  <si>
    <t>3.  Territorio, Ambiente y Desarrollo Sostenible</t>
  </si>
  <si>
    <t>4.  Liderazgo, Gobernabilidad y Transparecia</t>
  </si>
  <si>
    <t>Total Inversión</t>
  </si>
  <si>
    <t>REPORTE UNIDADES EJECUTORAS POR FUENTES DE FINANCIACION VIGENCIA 2024</t>
  </si>
  <si>
    <t>UNIDAD
EJECUTORA</t>
  </si>
  <si>
    <t>FUENTE DE FINANCIACIÓN</t>
  </si>
  <si>
    <t>PRESUPUESTO</t>
  </si>
  <si>
    <t>Recurso Ordinario</t>
  </si>
  <si>
    <t>Convenio Anticontrabando</t>
  </si>
  <si>
    <t>Estampilla Prodesarrollo</t>
  </si>
  <si>
    <t>SGP Agua Potable Saneamiento Básico</t>
  </si>
  <si>
    <t>Sobretasa al ACPM</t>
  </si>
  <si>
    <t>Nación</t>
  </si>
  <si>
    <t>Fondo de Seguridad 5%</t>
  </si>
  <si>
    <t>Estampilla Pro Cultura</t>
  </si>
  <si>
    <t>Iva Telefonía Móvil</t>
  </si>
  <si>
    <t>Impuesto al Registro 4%</t>
  </si>
  <si>
    <t xml:space="preserve">313 SECRETARÍA  PRIVADA </t>
  </si>
  <si>
    <t>314 SECRETARÍA DE EDUCACIÓN</t>
  </si>
  <si>
    <t>Monopolio</t>
  </si>
  <si>
    <t>SGP Educación</t>
  </si>
  <si>
    <t>Programa Alimentación Escolar</t>
  </si>
  <si>
    <t>Estampilla Pro Adulto Mayor</t>
  </si>
  <si>
    <t>SGP Salud</t>
  </si>
  <si>
    <t>Rentas Cedidas</t>
  </si>
  <si>
    <t>Otros recursos  Nación</t>
  </si>
  <si>
    <t>324  SECRETARÍA TECNOLÓGIAS DE LA INFORMACIÓN Y LASCOMUNICACIÓN</t>
  </si>
  <si>
    <t>Estampilla Pro Deporte</t>
  </si>
  <si>
    <t>Impuesto Monopolio</t>
  </si>
  <si>
    <t>Ordinario</t>
  </si>
  <si>
    <t>Estampilla Pro Desarrollo</t>
  </si>
  <si>
    <t>Impuesto al Registro</t>
  </si>
  <si>
    <t>Recursos Propios</t>
  </si>
  <si>
    <t>PLAN OPERATIVO ANUAL DE INVERSIÓN POAI  2024
PARTICIPACIÓN POR UNIDAD EJECUTORA
SECTOR CENTRAL</t>
  </si>
  <si>
    <t xml:space="preserve">Unidad </t>
  </si>
  <si>
    <t>Nombre</t>
  </si>
  <si>
    <t xml:space="preserve">Administrativa </t>
  </si>
  <si>
    <t>Planeación</t>
  </si>
  <si>
    <t>Hacienda y Finanzas Públicas</t>
  </si>
  <si>
    <t>Aguas e Infraestructura</t>
  </si>
  <si>
    <t>Interior</t>
  </si>
  <si>
    <t>Turismo Industria y Comercio</t>
  </si>
  <si>
    <t>Agricultura Desarrollo Rural y Medio Ambiente</t>
  </si>
  <si>
    <t>Privada</t>
  </si>
  <si>
    <t>Familia</t>
  </si>
  <si>
    <t>Salud</t>
  </si>
  <si>
    <t>Tecnologías de la Información y Comunicación</t>
  </si>
  <si>
    <t>PLAN OPERATIVO ANUAL DE INVERSIÓN POAI  2024
PARTICIPACIÓN POR UNIDAD EJECUTORA
ENTES DESCENTRALIZADOS</t>
  </si>
  <si>
    <t xml:space="preserve">Indeportes </t>
  </si>
  <si>
    <t>Proyecta</t>
  </si>
  <si>
    <t xml:space="preserve">Instituto Departamental de Tránsito </t>
  </si>
  <si>
    <t>TOTAL POAI 2024</t>
  </si>
  <si>
    <t>PLAN OPERATIVO ANUAL DE INVERSIONES POAI  2024
RELACIÓN PROYECTOS DE INVERSION</t>
  </si>
  <si>
    <t>305 SECRETARÍA DE PLANEACIÓN</t>
  </si>
  <si>
    <t xml:space="preserve"> Implementación  del Modelo Integrado de Planeación y de Gestión MIPG en la Administración Departamental del   Quindío</t>
  </si>
  <si>
    <t xml:space="preserve">Fortalecimiento del Consejo Territorial de Planeación del Departamento del Quindío. "TÚ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</si>
  <si>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</si>
  <si>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</si>
  <si>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Formulación del  Plan de Desarrollo Departamental 2024-2027</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</si>
  <si>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</si>
  <si>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</si>
  <si>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</si>
  <si>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</si>
  <si>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</si>
  <si>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</si>
  <si>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</si>
  <si>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</si>
  <si>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</si>
  <si>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</si>
  <si>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</si>
  <si>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</si>
  <si>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</si>
  <si>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</si>
  <si>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</si>
  <si>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</si>
  <si>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</si>
  <si>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</si>
  <si>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</si>
  <si>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</si>
  <si>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</si>
  <si>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</si>
  <si>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</si>
  <si>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</si>
  <si>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</si>
  <si>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</si>
  <si>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</si>
  <si>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</si>
  <si>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313 SECRETARÍA PRIVADA</t>
  </si>
  <si>
    <t>Fortalecimiento de Estrategias de Acceso Bienestar y Permanencia en el Sector Educativo del Departamento del Quindío</t>
  </si>
  <si>
    <t>Fortalecimiento para la gestión de la educación inicial y preescolar en el marco de la atención integral a la primera infancia en el Departamento del Quindío</t>
  </si>
  <si>
    <t>Fortalecimiento de la Calidad Educativa con inclusión y equidad para el Desarrollo Integral de niños niñas adolescentes y jóvenes en el Departamento del Quindío</t>
  </si>
  <si>
    <t>Fortalecimiento de las  Tecnologías de Información y Comunicación TIC  para una innovación educativa de calidad en el departamento del Quindío</t>
  </si>
  <si>
    <t>Implementación del observatorio de educación con el fin de recopilar y producir información del sector educativo con enfoque territorial</t>
  </si>
  <si>
    <t>Fortalecimiento de estrategias para el acceso y la permanencia  de los estudiantes egresados de los Establecimientos Educativos Oficiales a la educación superior o terciaria en el Departamento del Quindío</t>
  </si>
  <si>
    <t xml:space="preserve">  Diseño e implementación de campañas para la promoción de la vida y prevención del consumo de sustancias psicoactivas en el Departamento del Quindío. "TU Y YO UNIDOS POR LA VIDA".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</si>
  <si>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</si>
  <si>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</si>
  <si>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Apoyo en la construcción e Implementación de los Planes de Vida de los Cabildos y Resguardos indígenas asentados en el Departamento del Quindío "TU Y YO UNIDOS CON DIGNIDAD".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</si>
  <si>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</si>
  <si>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</si>
  <si>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</si>
  <si>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</si>
  <si>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</si>
  <si>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 Servicio  de atención integral e inclusión para el bienestar de los adultos mayores del departamento del Quindío </t>
  </si>
  <si>
    <t xml:space="preserve">Implementación de la Casa  de la Mujer Empoderada para la promoción a la participación ciudadana  de Mujeres en escenarios sociales, políticos y en fortalecimiento de la asociatividad  en 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</si>
  <si>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</si>
  <si>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</si>
  <si>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diversidad sexual en el Departamento del Quindío 20192029  </t>
  </si>
  <si>
    <t xml:space="preserve">  Implementación de la política pública de equidad de género para la mujer en el Departamento del Quindío  </t>
  </si>
  <si>
    <t xml:space="preserve"> Diseño e implementación del programa de acompañamiento familiar y comunitario con enfoque preventivo en los tipos de violencias en el Departamento del Quindío "TU Y YO COMPROMETIDOS CON LA FAMILIA"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</si>
  <si>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</si>
  <si>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</si>
  <si>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</si>
  <si>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</si>
  <si>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</si>
  <si>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</si>
  <si>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</si>
  <si>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</si>
  <si>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</si>
  <si>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 xml:space="preserve"> Fortalecimiento del sector empresarial del departamento del Quindío </t>
  </si>
  <si>
    <t xml:space="preserve">  Implementación  y  divulgación de la estrategia    "Quindío innovador y competitivo"   </t>
  </si>
  <si>
    <t>Asistencia y apropiación tecnológica generacional en el departamento del Quindio</t>
  </si>
  <si>
    <t xml:space="preserve">   Implementación de la transformación digital del sector empresarial en el Departamento del Quindío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</si>
  <si>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</si>
  <si>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</si>
  <si>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</si>
  <si>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</si>
  <si>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</si>
  <si>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2024</t>
  </si>
  <si>
    <t>LUIS ALBERTO RINCÓN QUINTERO</t>
  </si>
  <si>
    <t>Secretario de Planeación Departamental</t>
  </si>
  <si>
    <t>Elaboró: Andres Libardo Garcia Martinez, contratista de apoyo Banco de Programas y Proyectos</t>
  </si>
  <si>
    <t xml:space="preserve">Revisó: Norma Consuelo Mantilla Quintero,  Profesional Universitaria </t>
  </si>
  <si>
    <t>Aprobó: Diego Fernando Acevedo,  Jefe del Banco de Programas y Proyectos ( E )</t>
  </si>
  <si>
    <t>Suma de  TOTAL PRESUPUESTO
2024</t>
  </si>
  <si>
    <t>Total Instituto Departamental de Deporte y Recreación del Quindío</t>
  </si>
  <si>
    <t xml:space="preserve">Total Instituto Departamental de Tránsito del Quindío </t>
  </si>
  <si>
    <t>Total Proyecta Empresa para el Desarrollo Territorial</t>
  </si>
  <si>
    <t>Total Secretaría Administrativa</t>
  </si>
  <si>
    <t>Total Secretaría de Agricultura Desarrollo Rural y Medio Ambiente</t>
  </si>
  <si>
    <t>Total Secretaría de Aguas e Infraestructura</t>
  </si>
  <si>
    <t>Total Secretaría de Cultura</t>
  </si>
  <si>
    <t>Total Secretaría de Educación</t>
  </si>
  <si>
    <t>Total Secretaría de Familia</t>
  </si>
  <si>
    <t>Total Secretaría de Hacienda y Finanzas Públicas</t>
  </si>
  <si>
    <t>Total Secretaría de Planeación</t>
  </si>
  <si>
    <t>Total Secretaría de Salud</t>
  </si>
  <si>
    <t>Total Secretaría de Turismo Industria y Comercio</t>
  </si>
  <si>
    <t>Total Secretaría del Interior</t>
  </si>
  <si>
    <t>Total Secretaría Privada</t>
  </si>
  <si>
    <t>Total Secretaría Tecnologías de la Información y las Comunicaciones</t>
  </si>
  <si>
    <t>Total general</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</si>
  <si>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</si>
  <si>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</si>
  <si>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 xml:space="preserve">Promoción al acceso a la justicia. </t>
  </si>
  <si>
    <t>Inspección, vigilancia y control.</t>
  </si>
  <si>
    <t>PROGRAMA MGA</t>
  </si>
  <si>
    <t xml:space="preserve">Acceso a soluciones de vivienda. </t>
  </si>
  <si>
    <t xml:space="preserve">Acceso de la población a los servicios de agua potable y saneamiento básico. </t>
  </si>
  <si>
    <t>Promoción de los métodos de resolución de conflictos.</t>
  </si>
  <si>
    <t xml:space="preserve">Sistema penitenciario y carcelario en el marco de los derechos humanos. </t>
  </si>
  <si>
    <t xml:space="preserve">Atención, asistencia y reparación integral a las víctimas. </t>
  </si>
  <si>
    <t>Inclusión social y productiva para la población en situación de vulnerabilidad.</t>
  </si>
  <si>
    <t>Fortalecimiento de la convivencia y la seguridad ciudadana.</t>
  </si>
  <si>
    <t>Ordenamiento Ambiental Territorial.</t>
  </si>
  <si>
    <t xml:space="preserve">Gestión del riesgo de desastres y emergencias. </t>
  </si>
  <si>
    <t xml:space="preserve">Promoción y acceso efectivo a procesos culturales y artísticos. </t>
  </si>
  <si>
    <t>Gestión, protección y salvaguardia del patrimonio cultural colombiano.</t>
  </si>
  <si>
    <t xml:space="preserve">Productividad y competitividad de las empresas colombianas. </t>
  </si>
  <si>
    <t xml:space="preserve">Generación y formalización del empleo. </t>
  </si>
  <si>
    <t xml:space="preserve">Inclusión productiva de pequeños productores rurales. </t>
  </si>
  <si>
    <t xml:space="preserve">Servicios financieros y gestión del riesgo para las actividades agropecuarias y rurales. </t>
  </si>
  <si>
    <t>Ordenamiento social y uso productivo del territorio rural.</t>
  </si>
  <si>
    <t xml:space="preserve">Aprovechamiento de mercados externos. </t>
  </si>
  <si>
    <t xml:space="preserve">Sanidad agropecuaria e inocuidad agroalimentaria. </t>
  </si>
  <si>
    <t xml:space="preserve">Ciencia, tecnología e innovación agropecuaria. </t>
  </si>
  <si>
    <t xml:space="preserve">Infraestructura productiva y comercialización. </t>
  </si>
  <si>
    <t>Productividad y competitividad de las empresas colombianas.</t>
  </si>
  <si>
    <t>Fortalecimiento del desempeño ambiental de los sectores productivos.</t>
  </si>
  <si>
    <t xml:space="preserve">Conservación de la biodiversidad y sus servicios ecosistémicos. </t>
  </si>
  <si>
    <t xml:space="preserve">Gestión de la información y en conocimiento ambiental. </t>
  </si>
  <si>
    <t xml:space="preserve">Ordenamiento Ambiental Territorial. </t>
  </si>
  <si>
    <t xml:space="preserve">Gestión del cambio climático para un desarrollo bajo en carbono y resiliente al clima. </t>
  </si>
  <si>
    <t xml:space="preserve">Fortalecimiento del buen gobierno para el respeto y garantía de los derechos humanos. </t>
  </si>
  <si>
    <t>Calidad, cobertura y fortalecimiento de la educación inicial, prescolar, básica y media.</t>
  </si>
  <si>
    <t xml:space="preserve">Salud Pública, </t>
  </si>
  <si>
    <t xml:space="preserve">Derechos fundamentales del trabajo y fortalecimiento del diálogo social. </t>
  </si>
  <si>
    <t xml:space="preserve">Fomento del desarrollo de aplicaciones, software y contenidos para impulsar la apropiación de las Tecnologías de la Información y las Comunicaciones (TIC) </t>
  </si>
  <si>
    <t xml:space="preserve">Formación y preparación de deportistas. </t>
  </si>
  <si>
    <t xml:space="preserve">Infraestructura red vial regional. </t>
  </si>
  <si>
    <t xml:space="preserve">Seguridad de Transporte. </t>
  </si>
  <si>
    <t>OTROS (FDO. SEGURIDAD - ACPM- IVA TELEFONIA MÓVIL  - IMP. REGISTRO- R.O. IDTQ, iPOCONSUMO, CIGARRILLOS, ESTUPEFACIENTES)</t>
  </si>
  <si>
    <t xml:space="preserve">NACIÓN- PAE - ANTICONTRABANDO </t>
  </si>
  <si>
    <t>Oros Recursos (fondo de Estupefacientes)</t>
  </si>
  <si>
    <t>PLAN OPERATIVO ANUAL DE INVERSIÓN POAI  2024
REPORTE UNIDADES EJECUTORAS POR PROGRAMAS</t>
  </si>
  <si>
    <t>Total No Proyectos:  136</t>
  </si>
  <si>
    <t>Entidades territoriales con vigilancia y control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</si>
</sst>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0_-;\-&quot;$&quot;* #,##0_-;_-&quot;$&quot;* &quot;-&quot;_-;_-@_-"/>
    <numFmt numFmtId="165" formatCode="_([$$-240A]\ * #,##0.00_);_([$$-240A]\ * \(#,##0.00\);_([$$-240A]\ * &quot;-&quot;??_);_(@_)"/>
    <numFmt numFmtId="166" formatCode="00"/>
    <numFmt numFmtId="167" formatCode="_([$$-240A]\ * #,##0.0_);_([$$-240A]\ * \(#,##0.0\);_([$$-240A]\ * &quot;-&quot;??_);_(@_)"/>
    <numFmt numFmtId="168" formatCode="_(* #,##0.00_);_(* \(#,##0.00\);_(* &quot;-&quot;??_);_(@_)"/>
    <numFmt numFmtId="169" formatCode="_(* #,##0_);_(* \(#,##0\);_(* &quot;-&quot;??_);_(@_)"/>
    <numFmt numFmtId="170" formatCode="_-* #,##0.0_-;\-* #,##0.0_-;_-* &quot;-&quot;??_-;_-@_-"/>
    <numFmt numFmtId="171" formatCode="&quot;$&quot;\ #,##0.00"/>
    <numFmt numFmtId="172" formatCode="_(&quot;$&quot;\ * #,##0.00_);_(&quot;$&quot;\ * \(#,##0.00\);_(&quot;$&quot;\ * &quot;-&quot;??_);_(@_)"/>
    <numFmt numFmtId="173" formatCode="_-&quot;$&quot;\ * #,##0.00_-;\-&quot;$&quot;\ * #,##0.00_-;_-&quot;$&quot;\ * &quot;-&quot;_-;_-@_-"/>
    <numFmt numFmtId="174" formatCode="_-* #,##0_-;\-* #,##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2"/>
      <name val="Arial"/>
      <family val="2"/>
    </font>
    <font>
      <b/>
      <sz val="10"/>
      <name val="Arial"/>
      <family val="2"/>
    </font>
    <font>
      <b/>
      <sz val="10"/>
      <color theme="1"/>
      <name val="Arial"/>
      <family val="2"/>
    </font>
    <font>
      <b/>
      <sz val="14"/>
      <name val="Arial"/>
      <family val="2"/>
    </font>
    <font>
      <sz val="10"/>
      <name val="Arial"/>
      <family val="2"/>
    </font>
    <font>
      <sz val="10"/>
      <color theme="1"/>
      <name val="Arial"/>
      <family val="2"/>
    </font>
    <font>
      <b/>
      <sz val="10"/>
      <color indexed="8"/>
      <name val="Arial"/>
      <family val="2"/>
    </font>
    <font>
      <sz val="11"/>
      <color indexed="8"/>
      <name val="Calibri"/>
      <family val="2"/>
    </font>
    <font>
      <sz val="12"/>
      <color rgb="FF000000"/>
      <name val="Arial"/>
      <family val="2"/>
    </font>
    <font>
      <b/>
      <sz val="11"/>
      <color rgb="FF6F6F6E"/>
      <name val="Calibri"/>
      <family val="2"/>
      <scheme val="minor"/>
    </font>
    <font>
      <b/>
      <sz val="10"/>
      <color rgb="FF000000"/>
      <name val="Arial"/>
      <family val="2"/>
    </font>
    <font>
      <sz val="10"/>
      <color rgb="FF000000"/>
      <name val="Arial"/>
      <family val="2"/>
    </font>
    <font>
      <b/>
      <sz val="12"/>
      <color rgb="FF000000"/>
      <name val="Arial"/>
      <family val="2"/>
    </font>
    <font>
      <sz val="10"/>
      <color rgb="FF000000"/>
      <name val="Arial Nova Cond Light"/>
      <family val="2"/>
    </font>
    <font>
      <sz val="12"/>
      <color theme="1"/>
      <name val="Arial"/>
      <family val="2"/>
    </font>
    <font>
      <sz val="11"/>
      <color rgb="FF000000"/>
      <name val="Arial"/>
      <family val="2"/>
    </font>
    <font>
      <b/>
      <sz val="9"/>
      <color indexed="81"/>
      <name val="Tahoma"/>
      <family val="2"/>
    </font>
    <font>
      <sz val="9"/>
      <color indexed="81"/>
      <name val="Tahoma"/>
      <family val="2"/>
    </font>
    <font>
      <b/>
      <sz val="12"/>
      <color theme="1"/>
      <name val="Calibri"/>
      <family val="2"/>
      <scheme val="minor"/>
    </font>
    <font>
      <sz val="8"/>
      <color rgb="FF000000"/>
      <name val="Arial"/>
      <family val="2"/>
    </font>
    <font>
      <sz val="8"/>
      <color theme="1"/>
      <name val="Arial"/>
      <family val="2"/>
    </font>
  </fonts>
  <fills count="1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ECECEC"/>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7" tint="0.79998168889431442"/>
        <bgColor indexed="64"/>
      </patternFill>
    </fill>
  </fills>
  <borders count="3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522B57"/>
      </left>
      <right style="thin">
        <color rgb="FF522B57"/>
      </right>
      <top style="thin">
        <color rgb="FF522B57"/>
      </top>
      <bottom style="thin">
        <color rgb="FF522B57"/>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165" fontId="0" fillId="0" borderId="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8" fontId="11" fillId="0" borderId="0" applyFont="0" applyFill="0" applyBorder="0" applyAlignment="0" applyProtection="0"/>
    <xf numFmtId="0" fontId="1" fillId="0" borderId="0"/>
    <xf numFmtId="165" fontId="13" fillId="6" borderId="15">
      <alignment horizontal="center" vertical="center" wrapText="1"/>
    </xf>
    <xf numFmtId="0" fontId="13" fillId="6" borderId="15">
      <alignment horizontal="center" vertical="center" wrapText="1"/>
    </xf>
    <xf numFmtId="168"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cellStyleXfs>
  <cellXfs count="392">
    <xf numFmtId="165" fontId="0" fillId="0" borderId="0" xfId="0"/>
    <xf numFmtId="165" fontId="3" fillId="0" borderId="0" xfId="0" applyFont="1" applyAlignment="1">
      <alignment horizontal="justify" vertical="center" wrapText="1"/>
    </xf>
    <xf numFmtId="165" fontId="4" fillId="0" borderId="2" xfId="0" applyFont="1" applyBorder="1" applyAlignment="1">
      <alignment horizontal="center" vertical="center"/>
    </xf>
    <xf numFmtId="165" fontId="4" fillId="0" borderId="3" xfId="0" applyFont="1" applyBorder="1" applyAlignment="1">
      <alignment horizontal="center" vertical="center"/>
    </xf>
    <xf numFmtId="165" fontId="5" fillId="0" borderId="4" xfId="0" applyFont="1" applyBorder="1" applyAlignment="1">
      <alignment vertical="center"/>
    </xf>
    <xf numFmtId="165" fontId="6" fillId="0" borderId="4" xfId="0" applyFont="1" applyBorder="1" applyAlignment="1">
      <alignment horizontal="center" vertical="center"/>
    </xf>
    <xf numFmtId="165" fontId="3" fillId="0" borderId="0" xfId="0" applyFont="1"/>
    <xf numFmtId="165" fontId="7" fillId="0" borderId="6" xfId="0" applyFont="1" applyBorder="1" applyAlignment="1">
      <alignment horizontal="center" vertical="center" wrapText="1"/>
    </xf>
    <xf numFmtId="165" fontId="7" fillId="0" borderId="7" xfId="0" applyFont="1" applyBorder="1" applyAlignment="1">
      <alignment horizontal="center" vertical="center" wrapText="1"/>
    </xf>
    <xf numFmtId="165" fontId="8" fillId="0" borderId="4" xfId="0" applyFont="1" applyBorder="1" applyAlignment="1">
      <alignment horizontal="left" vertical="center"/>
    </xf>
    <xf numFmtId="166" fontId="9" fillId="0" borderId="4" xfId="0" applyNumberFormat="1" applyFont="1" applyBorder="1" applyAlignment="1">
      <alignment horizontal="center" vertical="center"/>
    </xf>
    <xf numFmtId="165" fontId="7" fillId="0" borderId="0" xfId="0" applyFont="1" applyAlignment="1">
      <alignment horizontal="center" vertical="center" wrapText="1"/>
    </xf>
    <xf numFmtId="165" fontId="7" fillId="0" borderId="9" xfId="0" applyFont="1" applyBorder="1" applyAlignment="1">
      <alignment horizontal="center" vertical="center" wrapText="1"/>
    </xf>
    <xf numFmtId="165" fontId="8" fillId="0" borderId="4" xfId="0" applyFont="1" applyBorder="1" applyAlignment="1">
      <alignment vertical="center"/>
    </xf>
    <xf numFmtId="14" fontId="9" fillId="0" borderId="4" xfId="0" applyNumberFormat="1" applyFont="1" applyBorder="1" applyAlignment="1">
      <alignment horizontal="center" vertical="center"/>
    </xf>
    <xf numFmtId="165" fontId="4" fillId="0" borderId="1" xfId="0" applyFont="1" applyBorder="1" applyAlignment="1">
      <alignment horizontal="center" vertical="center" wrapText="1"/>
    </xf>
    <xf numFmtId="165" fontId="4" fillId="0" borderId="2" xfId="0" applyFont="1" applyBorder="1" applyAlignment="1">
      <alignment horizontal="justify" vertical="center" wrapText="1"/>
    </xf>
    <xf numFmtId="165" fontId="4" fillId="0" borderId="2" xfId="0" applyFont="1" applyBorder="1" applyAlignment="1">
      <alignment horizontal="center" vertical="center" wrapText="1"/>
    </xf>
    <xf numFmtId="0" fontId="4" fillId="0" borderId="2" xfId="0" applyNumberFormat="1" applyFont="1" applyBorder="1" applyAlignment="1">
      <alignment horizontal="justify" vertical="center" wrapText="1"/>
    </xf>
    <xf numFmtId="0" fontId="4" fillId="0" borderId="2" xfId="0" applyNumberFormat="1" applyFont="1" applyBorder="1" applyAlignment="1">
      <alignment horizontal="center" vertical="center" wrapText="1"/>
    </xf>
    <xf numFmtId="0" fontId="4" fillId="0" borderId="0" xfId="0" applyNumberFormat="1" applyFont="1" applyAlignment="1">
      <alignment horizontal="justify" vertical="center" wrapText="1"/>
    </xf>
    <xf numFmtId="165" fontId="4" fillId="0" borderId="0" xfId="0" applyFont="1" applyAlignment="1">
      <alignment horizontal="justify" vertical="center" wrapText="1"/>
    </xf>
    <xf numFmtId="0" fontId="4" fillId="0" borderId="0" xfId="0" applyNumberFormat="1" applyFont="1" applyAlignment="1">
      <alignment horizontal="center" vertical="center" wrapText="1"/>
    </xf>
    <xf numFmtId="165" fontId="4" fillId="0" borderId="0" xfId="0" applyFont="1" applyAlignment="1">
      <alignment horizontal="center" vertical="center" wrapText="1"/>
    </xf>
    <xf numFmtId="167" fontId="4" fillId="0" borderId="0" xfId="1"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165" fontId="5" fillId="3" borderId="4" xfId="0" applyFont="1" applyFill="1" applyBorder="1" applyAlignment="1">
      <alignment horizontal="center" vertical="center" wrapText="1"/>
    </xf>
    <xf numFmtId="165" fontId="5" fillId="0" borderId="0" xfId="0" applyFont="1" applyAlignment="1">
      <alignment horizontal="center" vertical="center"/>
    </xf>
    <xf numFmtId="0" fontId="5" fillId="4" borderId="7" xfId="0" applyNumberFormat="1" applyFont="1" applyFill="1" applyBorder="1" applyAlignment="1">
      <alignment horizontal="center" vertical="center" wrapText="1"/>
    </xf>
    <xf numFmtId="0" fontId="5" fillId="4" borderId="6" xfId="0" applyNumberFormat="1" applyFont="1" applyFill="1" applyBorder="1" applyAlignment="1">
      <alignment horizontal="center" vertical="center" wrapText="1"/>
    </xf>
    <xf numFmtId="0" fontId="5" fillId="5" borderId="5" xfId="0" applyNumberFormat="1" applyFont="1" applyFill="1" applyBorder="1" applyAlignment="1">
      <alignment horizontal="center" vertical="center" wrapText="1"/>
    </xf>
    <xf numFmtId="0" fontId="5" fillId="5" borderId="13" xfId="0" applyNumberFormat="1" applyFont="1" applyFill="1" applyBorder="1" applyAlignment="1">
      <alignment horizontal="center" vertical="center" wrapText="1"/>
    </xf>
    <xf numFmtId="0" fontId="5" fillId="4" borderId="5" xfId="0" applyNumberFormat="1" applyFont="1" applyFill="1" applyBorder="1" applyAlignment="1">
      <alignment horizontal="center" vertical="center" wrapText="1"/>
    </xf>
    <xf numFmtId="0" fontId="5" fillId="4" borderId="13" xfId="0" applyNumberFormat="1" applyFont="1" applyFill="1" applyBorder="1" applyAlignment="1">
      <alignment horizontal="center" vertical="center" wrapText="1"/>
    </xf>
    <xf numFmtId="165" fontId="5" fillId="4" borderId="5" xfId="0" applyFont="1" applyFill="1" applyBorder="1" applyAlignment="1">
      <alignment horizontal="center" vertical="center" wrapText="1"/>
    </xf>
    <xf numFmtId="165" fontId="5" fillId="4" borderId="14" xfId="0" applyFont="1" applyFill="1" applyBorder="1" applyAlignment="1">
      <alignment horizontal="center" vertical="center" wrapText="1"/>
    </xf>
    <xf numFmtId="0" fontId="5" fillId="5" borderId="8" xfId="0" applyNumberFormat="1" applyFont="1" applyFill="1" applyBorder="1" applyAlignment="1">
      <alignment horizontal="center" vertical="center" wrapText="1"/>
    </xf>
    <xf numFmtId="167" fontId="5" fillId="4" borderId="14" xfId="0" applyNumberFormat="1" applyFont="1" applyFill="1" applyBorder="1" applyAlignment="1">
      <alignment horizontal="center" vertical="center" wrapText="1"/>
    </xf>
    <xf numFmtId="0" fontId="12" fillId="0" borderId="4" xfId="0" applyNumberFormat="1" applyFont="1" applyBorder="1" applyAlignment="1">
      <alignment horizontal="center" vertical="center" wrapText="1"/>
    </xf>
    <xf numFmtId="165" fontId="12" fillId="0" borderId="0" xfId="0" applyFont="1" applyAlignment="1">
      <alignment horizontal="center" vertical="center"/>
    </xf>
    <xf numFmtId="165" fontId="3" fillId="0" borderId="0" xfId="0" applyFont="1" applyAlignment="1">
      <alignment horizontal="center" vertical="center"/>
    </xf>
    <xf numFmtId="1" fontId="12" fillId="0" borderId="4" xfId="1" applyNumberFormat="1" applyFont="1" applyFill="1" applyBorder="1" applyAlignment="1">
      <alignment horizontal="center" vertical="center" wrapText="1"/>
    </xf>
    <xf numFmtId="0" fontId="12" fillId="0" borderId="4" xfId="9" applyNumberFormat="1" applyFont="1" applyFill="1" applyBorder="1" applyAlignment="1">
      <alignment horizontal="center" vertical="center" wrapText="1"/>
    </xf>
    <xf numFmtId="0" fontId="3" fillId="0" borderId="4" xfId="0" applyNumberFormat="1" applyFont="1" applyBorder="1" applyAlignment="1">
      <alignment horizontal="center" vertical="center" wrapText="1"/>
    </xf>
    <xf numFmtId="1" fontId="12" fillId="0" borderId="4" xfId="10" applyNumberFormat="1" applyFont="1" applyFill="1" applyBorder="1" applyAlignment="1">
      <alignment horizontal="center" vertical="center"/>
    </xf>
    <xf numFmtId="0" fontId="12" fillId="0" borderId="4" xfId="1" applyNumberFormat="1" applyFont="1" applyFill="1" applyBorder="1" applyAlignment="1">
      <alignment horizontal="center" vertical="center" wrapText="1"/>
    </xf>
    <xf numFmtId="0" fontId="12" fillId="0" borderId="4" xfId="7" applyNumberFormat="1" applyFont="1" applyFill="1" applyBorder="1" applyAlignment="1">
      <alignment horizontal="center" vertical="center"/>
    </xf>
    <xf numFmtId="43" fontId="7" fillId="8" borderId="16" xfId="1" applyFont="1" applyFill="1" applyBorder="1" applyAlignment="1">
      <alignment horizontal="center" vertical="center"/>
    </xf>
    <xf numFmtId="0" fontId="12" fillId="0" borderId="4" xfId="11"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165" fontId="7" fillId="8" borderId="21" xfId="0" applyFont="1" applyFill="1" applyBorder="1" applyAlignment="1">
      <alignment horizontal="center" vertical="center"/>
    </xf>
    <xf numFmtId="165" fontId="12" fillId="8" borderId="22" xfId="0" applyFont="1" applyFill="1" applyBorder="1" applyAlignment="1">
      <alignment horizontal="center" vertical="center" wrapText="1"/>
    </xf>
    <xf numFmtId="0" fontId="12" fillId="8" borderId="22" xfId="0" applyNumberFormat="1" applyFont="1" applyFill="1" applyBorder="1" applyAlignment="1">
      <alignment horizontal="center" vertical="center"/>
    </xf>
    <xf numFmtId="0" fontId="12" fillId="8" borderId="22" xfId="0" applyNumberFormat="1" applyFont="1" applyFill="1" applyBorder="1" applyAlignment="1">
      <alignment horizontal="center" vertical="center" wrapText="1"/>
    </xf>
    <xf numFmtId="165" fontId="12" fillId="8" borderId="22" xfId="0" applyFont="1" applyFill="1" applyBorder="1" applyAlignment="1">
      <alignment horizontal="center" vertical="center"/>
    </xf>
    <xf numFmtId="167" fontId="12" fillId="8" borderId="22" xfId="1" applyNumberFormat="1" applyFont="1" applyFill="1" applyBorder="1" applyAlignment="1">
      <alignment horizontal="center" vertical="center"/>
    </xf>
    <xf numFmtId="165" fontId="3" fillId="0" borderId="0" xfId="0" applyFont="1" applyAlignment="1">
      <alignment horizontal="center" vertical="center" wrapText="1"/>
    </xf>
    <xf numFmtId="0" fontId="3" fillId="0" borderId="0" xfId="0" applyNumberFormat="1" applyFont="1" applyAlignment="1">
      <alignment horizontal="left" vertical="center"/>
    </xf>
    <xf numFmtId="0" fontId="3" fillId="0" borderId="0" xfId="0" applyNumberFormat="1" applyFont="1" applyAlignment="1">
      <alignment horizontal="justify" vertical="center" wrapText="1"/>
    </xf>
    <xf numFmtId="0" fontId="3" fillId="0" borderId="0" xfId="0" applyNumberFormat="1" applyFont="1" applyAlignment="1">
      <alignment horizontal="center" vertical="center" wrapText="1"/>
    </xf>
    <xf numFmtId="0" fontId="3" fillId="0" borderId="0" xfId="0" applyNumberFormat="1" applyFont="1" applyAlignment="1">
      <alignment horizontal="center" vertical="center"/>
    </xf>
    <xf numFmtId="165" fontId="3" fillId="0" borderId="0" xfId="0" applyFont="1" applyAlignment="1">
      <alignment horizontal="center"/>
    </xf>
    <xf numFmtId="167" fontId="3" fillId="0" borderId="0" xfId="1" applyNumberFormat="1" applyFont="1" applyFill="1" applyAlignment="1">
      <alignment horizontal="center" vertical="center"/>
    </xf>
    <xf numFmtId="165" fontId="3" fillId="7" borderId="0" xfId="0" applyFont="1" applyFill="1"/>
    <xf numFmtId="174" fontId="3" fillId="0" borderId="0" xfId="9" applyNumberFormat="1" applyFont="1" applyAlignment="1">
      <alignment horizontal="center"/>
    </xf>
    <xf numFmtId="165" fontId="3" fillId="7" borderId="0" xfId="0" applyFont="1" applyFill="1" applyAlignment="1">
      <alignment horizontal="center" vertical="center"/>
    </xf>
    <xf numFmtId="165" fontId="4" fillId="0" borderId="0" xfId="0" applyFont="1" applyAlignment="1">
      <alignment vertical="center" wrapText="1"/>
    </xf>
    <xf numFmtId="0" fontId="5" fillId="3" borderId="6" xfId="0" applyNumberFormat="1" applyFont="1" applyFill="1" applyBorder="1" applyAlignment="1">
      <alignment horizontal="center" vertical="center" wrapText="1"/>
    </xf>
    <xf numFmtId="169" fontId="5" fillId="3" borderId="4" xfId="5" applyNumberFormat="1" applyFont="1" applyFill="1" applyBorder="1" applyAlignment="1">
      <alignment horizontal="center" vertical="center" wrapText="1"/>
    </xf>
    <xf numFmtId="165" fontId="5" fillId="7" borderId="0" xfId="0" applyFont="1" applyFill="1" applyAlignment="1">
      <alignment horizontal="center" vertical="center"/>
    </xf>
    <xf numFmtId="0" fontId="4" fillId="9" borderId="16" xfId="0" applyNumberFormat="1" applyFont="1" applyFill="1" applyBorder="1" applyAlignment="1">
      <alignment horizontal="left" vertical="center"/>
    </xf>
    <xf numFmtId="0" fontId="4" fillId="9" borderId="16" xfId="0" applyNumberFormat="1" applyFont="1" applyFill="1" applyBorder="1" applyAlignment="1">
      <alignment horizontal="center" vertical="center"/>
    </xf>
    <xf numFmtId="165" fontId="4" fillId="9" borderId="16" xfId="0" applyFont="1" applyFill="1" applyBorder="1" applyAlignment="1">
      <alignment horizontal="center" vertical="center"/>
    </xf>
    <xf numFmtId="43" fontId="4" fillId="9" borderId="16" xfId="1" applyFont="1" applyFill="1" applyBorder="1" applyAlignment="1">
      <alignment horizontal="center" vertical="center"/>
    </xf>
    <xf numFmtId="165" fontId="4" fillId="7" borderId="0" xfId="0" applyFont="1" applyFill="1" applyAlignment="1">
      <alignment vertical="center"/>
    </xf>
    <xf numFmtId="165" fontId="4" fillId="0" borderId="0" xfId="0" applyFont="1" applyAlignment="1">
      <alignment vertical="center"/>
    </xf>
    <xf numFmtId="0" fontId="4" fillId="10" borderId="23" xfId="0" applyNumberFormat="1" applyFont="1" applyFill="1" applyBorder="1" applyAlignment="1">
      <alignment horizontal="center" vertical="center" wrapText="1"/>
    </xf>
    <xf numFmtId="0" fontId="4" fillId="10" borderId="16" xfId="0" applyNumberFormat="1" applyFont="1" applyFill="1" applyBorder="1" applyAlignment="1">
      <alignment vertical="center"/>
    </xf>
    <xf numFmtId="43" fontId="4" fillId="10" borderId="16" xfId="1" applyFont="1" applyFill="1" applyBorder="1" applyAlignment="1">
      <alignment vertical="center"/>
    </xf>
    <xf numFmtId="0" fontId="4" fillId="0" borderId="13" xfId="0" applyNumberFormat="1" applyFont="1" applyBorder="1" applyAlignment="1">
      <alignment horizontal="center" vertical="center" wrapText="1"/>
    </xf>
    <xf numFmtId="0" fontId="4" fillId="11" borderId="24" xfId="0" applyNumberFormat="1" applyFont="1" applyFill="1" applyBorder="1" applyAlignment="1">
      <alignment horizontal="center" vertical="center" wrapText="1"/>
    </xf>
    <xf numFmtId="0" fontId="4" fillId="11" borderId="16" xfId="0" applyNumberFormat="1" applyFont="1" applyFill="1" applyBorder="1" applyAlignment="1">
      <alignment horizontal="left" vertical="center"/>
    </xf>
    <xf numFmtId="0" fontId="4" fillId="11" borderId="16" xfId="0" applyNumberFormat="1" applyFont="1" applyFill="1" applyBorder="1" applyAlignment="1">
      <alignment vertical="center"/>
    </xf>
    <xf numFmtId="43" fontId="4" fillId="11" borderId="16" xfId="1" applyFont="1" applyFill="1" applyBorder="1" applyAlignment="1">
      <alignment vertical="center"/>
    </xf>
    <xf numFmtId="0" fontId="3" fillId="0" borderId="8" xfId="0" applyNumberFormat="1" applyFont="1" applyBorder="1" applyAlignment="1">
      <alignment horizontal="center" vertical="center" wrapText="1"/>
    </xf>
    <xf numFmtId="0" fontId="3" fillId="0" borderId="25" xfId="0" applyNumberFormat="1" applyFont="1" applyBorder="1" applyAlignment="1">
      <alignment horizontal="center" vertical="center"/>
    </xf>
    <xf numFmtId="165" fontId="3" fillId="0" borderId="16" xfId="0" applyFont="1" applyBorder="1" applyAlignment="1">
      <alignment horizontal="justify" vertical="center" wrapText="1"/>
    </xf>
    <xf numFmtId="43" fontId="3" fillId="0" borderId="16" xfId="1" applyFont="1" applyFill="1" applyBorder="1" applyAlignment="1">
      <alignment horizontal="left" vertical="center"/>
    </xf>
    <xf numFmtId="0" fontId="3" fillId="0" borderId="1"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3" fillId="0" borderId="26" xfId="0" applyNumberFormat="1" applyFont="1" applyBorder="1" applyAlignment="1">
      <alignment horizontal="center" vertical="center"/>
    </xf>
    <xf numFmtId="165" fontId="3" fillId="0" borderId="27" xfId="0" applyFont="1" applyBorder="1" applyAlignment="1">
      <alignment horizontal="justify" vertical="center" wrapText="1"/>
    </xf>
    <xf numFmtId="43" fontId="3" fillId="0" borderId="27" xfId="1" applyFont="1" applyFill="1" applyBorder="1" applyAlignment="1">
      <alignment vertical="center"/>
    </xf>
    <xf numFmtId="0" fontId="4" fillId="9" borderId="28" xfId="0" applyNumberFormat="1" applyFont="1" applyFill="1" applyBorder="1" applyAlignment="1">
      <alignment horizontal="left" vertical="center"/>
    </xf>
    <xf numFmtId="0" fontId="4" fillId="9" borderId="29" xfId="0" applyNumberFormat="1" applyFont="1" applyFill="1" applyBorder="1" applyAlignment="1">
      <alignment horizontal="center" vertical="center"/>
    </xf>
    <xf numFmtId="165" fontId="4" fillId="9" borderId="29" xfId="0" applyFont="1" applyFill="1" applyBorder="1" applyAlignment="1">
      <alignment horizontal="center" vertical="center"/>
    </xf>
    <xf numFmtId="43" fontId="4" fillId="9" borderId="30" xfId="1" applyFont="1" applyFill="1" applyBorder="1" applyAlignment="1">
      <alignment horizontal="center" vertical="center"/>
    </xf>
    <xf numFmtId="0" fontId="4" fillId="10" borderId="31" xfId="0" applyNumberFormat="1" applyFont="1" applyFill="1" applyBorder="1" applyAlignment="1">
      <alignment horizontal="center" vertical="center" wrapText="1"/>
    </xf>
    <xf numFmtId="0" fontId="4" fillId="10" borderId="19" xfId="0" applyNumberFormat="1" applyFont="1" applyFill="1" applyBorder="1" applyAlignment="1">
      <alignment vertical="center"/>
    </xf>
    <xf numFmtId="43" fontId="4" fillId="10" borderId="19" xfId="1" applyFont="1" applyFill="1" applyBorder="1" applyAlignment="1">
      <alignment vertical="center"/>
    </xf>
    <xf numFmtId="0" fontId="3" fillId="0" borderId="1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25" xfId="0" applyNumberFormat="1" applyFont="1" applyBorder="1" applyAlignment="1">
      <alignment horizontal="center" vertical="center" wrapText="1"/>
    </xf>
    <xf numFmtId="0" fontId="3" fillId="0" borderId="16" xfId="0" applyNumberFormat="1" applyFont="1" applyBorder="1" applyAlignment="1">
      <alignment horizontal="center" vertical="center"/>
    </xf>
    <xf numFmtId="43" fontId="3" fillId="0" borderId="0" xfId="1" applyFont="1" applyBorder="1" applyAlignment="1">
      <alignment horizontal="center"/>
    </xf>
    <xf numFmtId="165" fontId="18" fillId="7" borderId="0" xfId="0" applyFont="1" applyFill="1"/>
    <xf numFmtId="165" fontId="18" fillId="0" borderId="0" xfId="0" applyFont="1"/>
    <xf numFmtId="0" fontId="3" fillId="0" borderId="16" xfId="0" applyNumberFormat="1" applyFont="1" applyBorder="1" applyAlignment="1">
      <alignment horizontal="center" vertical="center" wrapText="1"/>
    </xf>
    <xf numFmtId="0" fontId="4" fillId="11" borderId="23" xfId="0" applyNumberFormat="1" applyFont="1" applyFill="1" applyBorder="1" applyAlignment="1">
      <alignment horizontal="left" vertical="center"/>
    </xf>
    <xf numFmtId="0" fontId="4" fillId="11" borderId="23" xfId="0" applyNumberFormat="1" applyFont="1" applyFill="1" applyBorder="1" applyAlignment="1">
      <alignment vertical="center"/>
    </xf>
    <xf numFmtId="0" fontId="3" fillId="0" borderId="22" xfId="0" applyNumberFormat="1" applyFont="1" applyBorder="1" applyAlignment="1">
      <alignment horizontal="center" vertical="center" wrapText="1"/>
    </xf>
    <xf numFmtId="43" fontId="3" fillId="0" borderId="25" xfId="1" applyFont="1" applyFill="1" applyBorder="1" applyAlignment="1">
      <alignment horizontal="left" vertical="center"/>
    </xf>
    <xf numFmtId="0" fontId="4" fillId="0" borderId="14" xfId="0" applyNumberFormat="1" applyFont="1" applyBorder="1" applyAlignment="1">
      <alignment horizontal="center" vertical="center" wrapText="1"/>
    </xf>
    <xf numFmtId="0" fontId="4" fillId="11" borderId="25" xfId="0" applyNumberFormat="1" applyFont="1" applyFill="1" applyBorder="1" applyAlignment="1">
      <alignment horizontal="center" vertical="center" wrapText="1"/>
    </xf>
    <xf numFmtId="0" fontId="4" fillId="11" borderId="32" xfId="0" applyNumberFormat="1" applyFont="1" applyFill="1" applyBorder="1" applyAlignment="1">
      <alignment horizontal="center" vertical="center" wrapText="1"/>
    </xf>
    <xf numFmtId="0" fontId="4" fillId="11" borderId="17" xfId="0" applyNumberFormat="1" applyFont="1" applyFill="1" applyBorder="1" applyAlignment="1">
      <alignment vertical="center"/>
    </xf>
    <xf numFmtId="0" fontId="4" fillId="11" borderId="21" xfId="0" applyNumberFormat="1" applyFont="1" applyFill="1" applyBorder="1" applyAlignment="1">
      <alignment horizontal="center" vertical="center" wrapText="1"/>
    </xf>
    <xf numFmtId="0" fontId="4" fillId="11" borderId="25" xfId="0" applyNumberFormat="1" applyFont="1" applyFill="1" applyBorder="1" applyAlignment="1">
      <alignment vertical="center"/>
    </xf>
    <xf numFmtId="0" fontId="4" fillId="0" borderId="16" xfId="0" applyNumberFormat="1" applyFont="1" applyBorder="1" applyAlignment="1">
      <alignment horizontal="center" vertical="center" wrapText="1"/>
    </xf>
    <xf numFmtId="0" fontId="4" fillId="11" borderId="33" xfId="0" applyNumberFormat="1" applyFont="1" applyFill="1" applyBorder="1" applyAlignment="1">
      <alignment horizontal="center" vertical="center" wrapText="1"/>
    </xf>
    <xf numFmtId="0" fontId="3" fillId="0" borderId="23" xfId="0" applyNumberFormat="1" applyFont="1" applyBorder="1" applyAlignment="1">
      <alignment horizontal="center" vertical="center" wrapText="1"/>
    </xf>
    <xf numFmtId="43" fontId="3" fillId="0" borderId="23" xfId="1" applyFont="1" applyFill="1" applyBorder="1" applyAlignment="1">
      <alignment horizontal="left" vertical="center"/>
    </xf>
    <xf numFmtId="0" fontId="4" fillId="9" borderId="23" xfId="0" applyNumberFormat="1" applyFont="1" applyFill="1" applyBorder="1" applyAlignment="1">
      <alignment horizontal="left" vertical="center"/>
    </xf>
    <xf numFmtId="0" fontId="4" fillId="11" borderId="17" xfId="0" applyNumberFormat="1" applyFont="1" applyFill="1" applyBorder="1" applyAlignment="1">
      <alignment horizontal="center" vertical="center" wrapText="1"/>
    </xf>
    <xf numFmtId="0" fontId="3" fillId="0" borderId="9" xfId="0" applyNumberFormat="1" applyFont="1" applyBorder="1" applyAlignment="1">
      <alignment horizontal="center" vertical="center" wrapText="1"/>
    </xf>
    <xf numFmtId="43" fontId="3" fillId="0" borderId="16" xfId="1" applyFont="1" applyFill="1" applyBorder="1" applyAlignment="1">
      <alignment vertical="center"/>
    </xf>
    <xf numFmtId="0" fontId="4" fillId="11" borderId="34" xfId="0" applyNumberFormat="1" applyFont="1" applyFill="1" applyBorder="1" applyAlignment="1">
      <alignment horizontal="left" vertical="center" wrapText="1"/>
    </xf>
    <xf numFmtId="173" fontId="3" fillId="7" borderId="0" xfId="3" applyNumberFormat="1" applyFont="1" applyFill="1" applyBorder="1"/>
    <xf numFmtId="173" fontId="3" fillId="0" borderId="0" xfId="3" applyNumberFormat="1" applyFont="1" applyFill="1" applyBorder="1"/>
    <xf numFmtId="165" fontId="3" fillId="0" borderId="0" xfId="0" applyFont="1" applyAlignment="1">
      <alignment vertical="center"/>
    </xf>
    <xf numFmtId="0" fontId="3" fillId="0" borderId="18" xfId="0" applyNumberFormat="1" applyFont="1" applyBorder="1" applyAlignment="1">
      <alignment horizontal="center" vertical="center"/>
    </xf>
    <xf numFmtId="165" fontId="3" fillId="0" borderId="22" xfId="0" applyFont="1" applyBorder="1" applyAlignment="1">
      <alignment horizontal="justify" vertical="center" wrapText="1"/>
    </xf>
    <xf numFmtId="43" fontId="3" fillId="0" borderId="18" xfId="1" applyFont="1" applyBorder="1" applyAlignment="1">
      <alignment horizontal="center"/>
    </xf>
    <xf numFmtId="0" fontId="3" fillId="0" borderId="16" xfId="6" applyFont="1" applyBorder="1" applyAlignment="1">
      <alignment horizontal="justify" vertical="center" wrapText="1"/>
    </xf>
    <xf numFmtId="0" fontId="4" fillId="11" borderId="35" xfId="0" applyNumberFormat="1" applyFont="1" applyFill="1" applyBorder="1" applyAlignment="1">
      <alignment horizontal="center" vertical="center" wrapText="1"/>
    </xf>
    <xf numFmtId="0" fontId="3" fillId="7" borderId="11" xfId="0" applyNumberFormat="1" applyFont="1" applyFill="1" applyBorder="1" applyAlignment="1">
      <alignment horizontal="center" vertical="center" wrapText="1"/>
    </xf>
    <xf numFmtId="165" fontId="3" fillId="0" borderId="4" xfId="0" applyFont="1" applyBorder="1" applyAlignment="1">
      <alignment horizontal="justify" vertical="center" wrapText="1"/>
    </xf>
    <xf numFmtId="43" fontId="3" fillId="0" borderId="4" xfId="1" applyFont="1" applyFill="1" applyBorder="1" applyAlignment="1">
      <alignment horizontal="left" vertical="center"/>
    </xf>
    <xf numFmtId="0" fontId="3" fillId="0" borderId="4" xfId="0" applyNumberFormat="1" applyFont="1" applyBorder="1" applyAlignment="1">
      <alignment horizontal="center" vertical="center"/>
    </xf>
    <xf numFmtId="165" fontId="3" fillId="0" borderId="25" xfId="0" applyFont="1" applyBorder="1" applyAlignment="1">
      <alignment horizontal="justify" vertical="center" wrapText="1"/>
    </xf>
    <xf numFmtId="0" fontId="4" fillId="4" borderId="16" xfId="0" applyNumberFormat="1" applyFont="1" applyFill="1" applyBorder="1" applyAlignment="1">
      <alignment horizontal="left" vertical="center"/>
    </xf>
    <xf numFmtId="0" fontId="4" fillId="4" borderId="16" xfId="0" applyNumberFormat="1" applyFont="1" applyFill="1" applyBorder="1" applyAlignment="1">
      <alignment horizontal="center" vertical="center"/>
    </xf>
    <xf numFmtId="0" fontId="4" fillId="4" borderId="16" xfId="0" applyNumberFormat="1" applyFont="1" applyFill="1" applyBorder="1" applyAlignment="1">
      <alignment horizontal="left" vertical="center" wrapText="1"/>
    </xf>
    <xf numFmtId="43" fontId="4" fillId="4" borderId="16" xfId="1" applyFont="1" applyFill="1" applyBorder="1" applyAlignment="1">
      <alignment horizontal="left" vertical="center" wrapText="1"/>
    </xf>
    <xf numFmtId="165" fontId="4" fillId="7" borderId="0" xfId="0" applyFont="1" applyFill="1"/>
    <xf numFmtId="165" fontId="4" fillId="0" borderId="0" xfId="0" applyFont="1"/>
    <xf numFmtId="165" fontId="3" fillId="0" borderId="16" xfId="0" applyFont="1" applyBorder="1" applyAlignment="1">
      <alignment horizontal="justify" vertical="center"/>
    </xf>
    <xf numFmtId="0" fontId="3" fillId="0" borderId="14"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16" xfId="0" applyNumberFormat="1" applyFont="1" applyBorder="1" applyAlignment="1">
      <alignment horizontal="justify" vertical="center" wrapText="1"/>
    </xf>
    <xf numFmtId="43" fontId="3" fillId="0" borderId="16" xfId="1" applyFont="1" applyBorder="1" applyAlignment="1">
      <alignment horizontal="left" vertical="center"/>
    </xf>
    <xf numFmtId="0" fontId="4" fillId="11" borderId="25" xfId="0" applyNumberFormat="1" applyFont="1" applyFill="1" applyBorder="1" applyAlignment="1">
      <alignment horizontal="left" vertical="center"/>
    </xf>
    <xf numFmtId="0" fontId="3" fillId="0" borderId="16" xfId="0" applyNumberFormat="1" applyFont="1" applyBorder="1" applyAlignment="1">
      <alignment horizontal="justify" vertical="center"/>
    </xf>
    <xf numFmtId="43" fontId="3" fillId="0" borderId="0" xfId="1" applyFont="1" applyAlignment="1">
      <alignment horizontal="center"/>
    </xf>
    <xf numFmtId="43" fontId="4" fillId="4" borderId="16" xfId="1" applyFont="1" applyFill="1" applyBorder="1" applyAlignment="1">
      <alignment horizontal="left" vertical="center"/>
    </xf>
    <xf numFmtId="0" fontId="4" fillId="0" borderId="0" xfId="0" applyNumberFormat="1" applyFont="1" applyAlignment="1">
      <alignment horizontal="center" vertical="center"/>
    </xf>
    <xf numFmtId="165" fontId="4" fillId="0" borderId="0" xfId="0" applyFont="1" applyAlignment="1">
      <alignment horizontal="center"/>
    </xf>
    <xf numFmtId="43" fontId="4" fillId="0" borderId="0" xfId="1" applyFont="1" applyFill="1" applyAlignment="1">
      <alignment horizontal="center"/>
    </xf>
    <xf numFmtId="0" fontId="4" fillId="3" borderId="36" xfId="0" applyNumberFormat="1" applyFont="1" applyFill="1" applyBorder="1" applyAlignment="1">
      <alignment horizontal="left" vertical="center"/>
    </xf>
    <xf numFmtId="0" fontId="4" fillId="3" borderId="37" xfId="0" applyNumberFormat="1" applyFont="1" applyFill="1" applyBorder="1" applyAlignment="1">
      <alignment horizontal="center" vertical="center"/>
    </xf>
    <xf numFmtId="165" fontId="4" fillId="3" borderId="37" xfId="0" applyFont="1" applyFill="1" applyBorder="1" applyAlignment="1">
      <alignment horizontal="center"/>
    </xf>
    <xf numFmtId="43" fontId="4" fillId="3" borderId="38" xfId="1" applyFont="1" applyFill="1" applyBorder="1" applyAlignment="1">
      <alignment horizontal="center" vertical="center"/>
    </xf>
    <xf numFmtId="0" fontId="4" fillId="4" borderId="4" xfId="0" applyNumberFormat="1" applyFont="1" applyFill="1" applyBorder="1" applyAlignment="1">
      <alignment horizontal="center" vertical="center" wrapText="1"/>
    </xf>
    <xf numFmtId="43" fontId="4" fillId="4" borderId="4" xfId="1" applyFont="1" applyFill="1" applyBorder="1" applyAlignment="1">
      <alignment vertical="center"/>
    </xf>
    <xf numFmtId="0" fontId="3" fillId="0" borderId="4" xfId="0" applyNumberFormat="1" applyFont="1" applyBorder="1" applyAlignment="1">
      <alignment horizontal="left" vertical="center" wrapText="1"/>
    </xf>
    <xf numFmtId="10" fontId="3" fillId="0" borderId="4" xfId="4" applyNumberFormat="1" applyFont="1" applyFill="1" applyBorder="1" applyAlignment="1">
      <alignment horizontal="center" vertical="center"/>
    </xf>
    <xf numFmtId="43" fontId="3" fillId="0" borderId="4" xfId="1" applyFont="1" applyFill="1" applyBorder="1" applyAlignment="1">
      <alignment horizontal="center" vertical="center" wrapText="1"/>
    </xf>
    <xf numFmtId="0" fontId="4" fillId="4" borderId="4" xfId="0" applyNumberFormat="1" applyFont="1" applyFill="1" applyBorder="1" applyAlignment="1">
      <alignment horizontal="left" vertical="center" wrapText="1"/>
    </xf>
    <xf numFmtId="43" fontId="4" fillId="4" borderId="4" xfId="1" applyFont="1" applyFill="1" applyBorder="1" applyAlignment="1">
      <alignment horizontal="center" vertical="center" wrapText="1"/>
    </xf>
    <xf numFmtId="9" fontId="4" fillId="4" borderId="4" xfId="4" applyFont="1" applyFill="1" applyBorder="1" applyAlignment="1">
      <alignment horizontal="center" vertical="center"/>
    </xf>
    <xf numFmtId="165" fontId="2" fillId="0" borderId="0" xfId="0" applyFont="1"/>
    <xf numFmtId="165" fontId="4" fillId="9" borderId="19" xfId="0" applyFont="1" applyFill="1" applyBorder="1" applyAlignment="1">
      <alignment horizontal="center" vertical="center"/>
    </xf>
    <xf numFmtId="0" fontId="3" fillId="0" borderId="25" xfId="0" applyNumberFormat="1" applyFont="1" applyBorder="1" applyAlignment="1">
      <alignment vertical="center"/>
    </xf>
    <xf numFmtId="0" fontId="3" fillId="0" borderId="16" xfId="0" applyNumberFormat="1" applyFont="1" applyBorder="1" applyAlignment="1">
      <alignment vertical="center"/>
    </xf>
    <xf numFmtId="165" fontId="3" fillId="0" borderId="24" xfId="0" applyFont="1" applyBorder="1" applyAlignment="1">
      <alignment horizontal="justify" vertical="center" wrapText="1"/>
    </xf>
    <xf numFmtId="0" fontId="4" fillId="9" borderId="27" xfId="0" applyNumberFormat="1" applyFont="1" applyFill="1" applyBorder="1" applyAlignment="1">
      <alignment horizontal="left" vertical="center"/>
    </xf>
    <xf numFmtId="165" fontId="4" fillId="9" borderId="27" xfId="0" applyFont="1" applyFill="1" applyBorder="1" applyAlignment="1">
      <alignment horizontal="center" vertical="center"/>
    </xf>
    <xf numFmtId="43" fontId="4" fillId="9" borderId="27" xfId="1" applyFont="1" applyFill="1" applyBorder="1" applyAlignment="1">
      <alignment horizontal="center" vertical="center"/>
    </xf>
    <xf numFmtId="43" fontId="3" fillId="0" borderId="19" xfId="1" applyFont="1" applyFill="1" applyBorder="1" applyAlignment="1">
      <alignment horizontal="left" vertical="center"/>
    </xf>
    <xf numFmtId="0" fontId="3" fillId="0" borderId="31" xfId="0" applyNumberFormat="1" applyFont="1" applyBorder="1" applyAlignment="1">
      <alignment horizontal="center" vertical="center" wrapText="1"/>
    </xf>
    <xf numFmtId="0" fontId="3" fillId="0" borderId="23" xfId="0" applyNumberFormat="1" applyFont="1" applyBorder="1" applyAlignment="1">
      <alignment vertical="center"/>
    </xf>
    <xf numFmtId="43" fontId="3" fillId="0" borderId="23" xfId="1" applyFont="1" applyFill="1" applyBorder="1" applyAlignment="1">
      <alignment vertical="center"/>
    </xf>
    <xf numFmtId="0" fontId="3" fillId="0" borderId="4" xfId="0" applyNumberFormat="1" applyFont="1" applyBorder="1" applyAlignment="1">
      <alignment vertical="center"/>
    </xf>
    <xf numFmtId="43" fontId="3" fillId="0" borderId="4" xfId="1" applyFont="1" applyFill="1" applyBorder="1" applyAlignment="1">
      <alignment vertical="center"/>
    </xf>
    <xf numFmtId="165" fontId="3" fillId="0" borderId="25" xfId="0" applyFont="1" applyBorder="1" applyAlignment="1">
      <alignment horizontal="justify" vertical="center"/>
    </xf>
    <xf numFmtId="43" fontId="4" fillId="4" borderId="4" xfId="1" applyFont="1" applyFill="1" applyBorder="1" applyAlignment="1">
      <alignment horizontal="center" vertical="center"/>
    </xf>
    <xf numFmtId="165" fontId="22" fillId="12" borderId="4" xfId="0" applyFont="1" applyFill="1" applyBorder="1" applyAlignment="1">
      <alignment vertical="center"/>
    </xf>
    <xf numFmtId="165" fontId="0" fillId="0" borderId="0" xfId="0" applyAlignment="1">
      <alignment vertical="center"/>
    </xf>
    <xf numFmtId="165" fontId="9" fillId="0" borderId="0" xfId="0" applyFont="1"/>
    <xf numFmtId="1" fontId="15" fillId="0" borderId="16" xfId="1" applyNumberFormat="1" applyFont="1" applyBorder="1" applyAlignment="1">
      <alignment horizontal="center" vertical="center" wrapText="1"/>
    </xf>
    <xf numFmtId="165" fontId="15" fillId="0" borderId="16" xfId="0" applyFont="1" applyBorder="1" applyAlignment="1">
      <alignment horizontal="justify" vertical="center" wrapText="1"/>
    </xf>
    <xf numFmtId="43" fontId="15" fillId="0" borderId="16" xfId="1" applyFont="1" applyBorder="1" applyAlignment="1">
      <alignment vertical="center"/>
    </xf>
    <xf numFmtId="165" fontId="15" fillId="14" borderId="16" xfId="0" applyFont="1" applyFill="1" applyBorder="1" applyAlignment="1">
      <alignment horizontal="justify" vertical="center" wrapText="1"/>
    </xf>
    <xf numFmtId="49" fontId="15" fillId="14" borderId="16" xfId="0" applyNumberFormat="1" applyFont="1" applyFill="1" applyBorder="1" applyAlignment="1">
      <alignment horizontal="justify" vertical="center" wrapText="1"/>
    </xf>
    <xf numFmtId="165" fontId="9" fillId="0" borderId="0" xfId="0" applyFont="1" applyAlignment="1">
      <alignment horizontal="center"/>
    </xf>
    <xf numFmtId="165" fontId="6" fillId="0" borderId="0" xfId="0" applyFont="1" applyAlignment="1">
      <alignment horizontal="center"/>
    </xf>
    <xf numFmtId="165" fontId="9" fillId="0" borderId="0" xfId="0" applyFont="1" applyAlignment="1">
      <alignment horizontal="center" vertical="top"/>
    </xf>
    <xf numFmtId="1" fontId="0" fillId="0" borderId="0" xfId="0" applyNumberFormat="1"/>
    <xf numFmtId="165" fontId="0" fillId="0" borderId="0" xfId="0" pivotButton="1"/>
    <xf numFmtId="3" fontId="17" fillId="0" borderId="0" xfId="0" applyNumberFormat="1" applyFont="1" applyAlignment="1">
      <alignment horizontal="center" vertical="center"/>
    </xf>
    <xf numFmtId="4" fontId="17" fillId="0" borderId="0" xfId="0" applyNumberFormat="1" applyFont="1" applyAlignment="1">
      <alignment horizontal="center" vertical="center"/>
    </xf>
    <xf numFmtId="165" fontId="16" fillId="0" borderId="0" xfId="0" applyFont="1" applyAlignment="1">
      <alignment horizontal="center" vertical="center"/>
    </xf>
    <xf numFmtId="17" fontId="12" fillId="0" borderId="0" xfId="0" applyNumberFormat="1" applyFont="1" applyAlignment="1">
      <alignment horizontal="center" vertical="center"/>
    </xf>
    <xf numFmtId="0" fontId="12" fillId="0" borderId="0" xfId="0" applyNumberFormat="1" applyFont="1" applyAlignment="1">
      <alignment horizontal="center" vertical="center"/>
    </xf>
    <xf numFmtId="165" fontId="15" fillId="0" borderId="0" xfId="0" applyFont="1" applyAlignment="1">
      <alignment horizontal="center" vertical="center"/>
    </xf>
    <xf numFmtId="165" fontId="12" fillId="0" borderId="0" xfId="0" applyFont="1" applyAlignment="1">
      <alignment horizontal="center" vertical="center" wrapText="1"/>
    </xf>
    <xf numFmtId="0" fontId="4" fillId="3" borderId="6" xfId="0" applyNumberFormat="1" applyFont="1" applyFill="1" applyBorder="1" applyAlignment="1">
      <alignment horizontal="center" vertical="center" wrapText="1"/>
    </xf>
    <xf numFmtId="165" fontId="4" fillId="3" borderId="4" xfId="0" applyFont="1" applyFill="1" applyBorder="1" applyAlignment="1">
      <alignment horizontal="center" vertical="center" wrapText="1"/>
    </xf>
    <xf numFmtId="169" fontId="4" fillId="3" borderId="4" xfId="5"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9" borderId="19" xfId="0" applyNumberFormat="1" applyFont="1" applyFill="1" applyBorder="1" applyAlignment="1">
      <alignment horizontal="left" vertical="center"/>
    </xf>
    <xf numFmtId="0" fontId="4" fillId="9" borderId="19" xfId="0" applyNumberFormat="1" applyFont="1" applyFill="1" applyBorder="1" applyAlignment="1">
      <alignment horizontal="center" vertical="center"/>
    </xf>
    <xf numFmtId="43" fontId="4" fillId="9" borderId="19" xfId="1" applyFont="1" applyFill="1" applyBorder="1" applyAlignment="1">
      <alignment horizontal="center" vertical="center"/>
    </xf>
    <xf numFmtId="0" fontId="4" fillId="9" borderId="4" xfId="0" applyNumberFormat="1" applyFont="1" applyFill="1" applyBorder="1" applyAlignment="1">
      <alignment horizontal="left" vertical="center"/>
    </xf>
    <xf numFmtId="0" fontId="4" fillId="9" borderId="4" xfId="0" applyNumberFormat="1" applyFont="1" applyFill="1" applyBorder="1" applyAlignment="1">
      <alignment horizontal="center" vertical="center"/>
    </xf>
    <xf numFmtId="165" fontId="4" fillId="9" borderId="4" xfId="0" applyFont="1" applyFill="1" applyBorder="1" applyAlignment="1">
      <alignment horizontal="center" vertical="center"/>
    </xf>
    <xf numFmtId="43" fontId="4" fillId="9" borderId="4" xfId="1" applyFont="1" applyFill="1" applyBorder="1" applyAlignment="1">
      <alignment horizontal="center" vertical="center"/>
    </xf>
    <xf numFmtId="0" fontId="4" fillId="10" borderId="4" xfId="0" applyNumberFormat="1" applyFont="1" applyFill="1" applyBorder="1" applyAlignment="1">
      <alignment horizontal="center" vertical="center" wrapText="1"/>
    </xf>
    <xf numFmtId="0" fontId="4" fillId="10" borderId="4" xfId="0" applyNumberFormat="1" applyFont="1" applyFill="1" applyBorder="1" applyAlignment="1">
      <alignment vertical="center"/>
    </xf>
    <xf numFmtId="43" fontId="4" fillId="10" borderId="4" xfId="1" applyFont="1" applyFill="1" applyBorder="1" applyAlignment="1">
      <alignment vertical="center"/>
    </xf>
    <xf numFmtId="0" fontId="4" fillId="0" borderId="4" xfId="0" applyNumberFormat="1" applyFont="1" applyBorder="1" applyAlignment="1">
      <alignment horizontal="center" vertical="center" wrapText="1"/>
    </xf>
    <xf numFmtId="0" fontId="4" fillId="11" borderId="4" xfId="0" applyNumberFormat="1" applyFont="1" applyFill="1" applyBorder="1" applyAlignment="1">
      <alignment horizontal="center" vertical="center" wrapText="1"/>
    </xf>
    <xf numFmtId="0" fontId="4" fillId="11" borderId="4" xfId="0" applyNumberFormat="1" applyFont="1" applyFill="1" applyBorder="1" applyAlignment="1">
      <alignment horizontal="left" vertical="center"/>
    </xf>
    <xf numFmtId="0" fontId="4" fillId="11" borderId="4" xfId="0" applyNumberFormat="1" applyFont="1" applyFill="1" applyBorder="1" applyAlignment="1">
      <alignment vertical="center"/>
    </xf>
    <xf numFmtId="43" fontId="4" fillId="11" borderId="4" xfId="1" applyFont="1" applyFill="1" applyBorder="1" applyAlignment="1">
      <alignment vertical="center"/>
    </xf>
    <xf numFmtId="0" fontId="4" fillId="11" borderId="4" xfId="0" applyNumberFormat="1" applyFont="1" applyFill="1" applyBorder="1" applyAlignment="1">
      <alignment horizontal="left" vertical="center" wrapText="1"/>
    </xf>
    <xf numFmtId="0" fontId="4" fillId="10" borderId="23" xfId="0" applyNumberFormat="1" applyFont="1" applyFill="1" applyBorder="1" applyAlignment="1">
      <alignment vertical="center"/>
    </xf>
    <xf numFmtId="0" fontId="4" fillId="10" borderId="24" xfId="0" applyNumberFormat="1" applyFont="1" applyFill="1" applyBorder="1" applyAlignment="1">
      <alignment vertical="center"/>
    </xf>
    <xf numFmtId="0" fontId="4" fillId="11" borderId="11" xfId="0" applyNumberFormat="1" applyFont="1" applyFill="1" applyBorder="1" applyAlignment="1">
      <alignment horizontal="center" vertical="center" wrapText="1"/>
    </xf>
    <xf numFmtId="0" fontId="3" fillId="0" borderId="11" xfId="0" applyNumberFormat="1" applyFont="1" applyBorder="1" applyAlignment="1">
      <alignment horizontal="center" vertical="center" wrapText="1"/>
    </xf>
    <xf numFmtId="169" fontId="4" fillId="0" borderId="4" xfId="5" applyNumberFormat="1" applyFont="1" applyFill="1" applyBorder="1" applyAlignment="1">
      <alignment horizontal="center" vertical="center" wrapText="1"/>
    </xf>
    <xf numFmtId="0" fontId="5" fillId="5" borderId="4" xfId="0" applyNumberFormat="1" applyFont="1" applyFill="1" applyBorder="1" applyAlignment="1">
      <alignment horizontal="center" vertical="center" wrapText="1"/>
    </xf>
    <xf numFmtId="165" fontId="5" fillId="16" borderId="14" xfId="0" applyFont="1" applyFill="1" applyBorder="1" applyAlignment="1">
      <alignment horizontal="center" vertical="center" wrapText="1"/>
    </xf>
    <xf numFmtId="165" fontId="5" fillId="16" borderId="4" xfId="0" applyFont="1" applyFill="1" applyBorder="1" applyAlignment="1">
      <alignment horizontal="center" vertical="center" wrapText="1"/>
    </xf>
    <xf numFmtId="165" fontId="14" fillId="3" borderId="16" xfId="0" applyFont="1" applyFill="1" applyBorder="1" applyAlignment="1">
      <alignment horizontal="center" vertical="center" wrapText="1"/>
    </xf>
    <xf numFmtId="43" fontId="14" fillId="13" borderId="16" xfId="1" applyFont="1" applyFill="1" applyBorder="1" applyAlignment="1">
      <alignment vertical="center" wrapText="1"/>
    </xf>
    <xf numFmtId="1" fontId="15" fillId="14" borderId="16" xfId="1" applyNumberFormat="1" applyFont="1" applyFill="1" applyBorder="1" applyAlignment="1">
      <alignment horizontal="center" vertical="center" wrapText="1"/>
    </xf>
    <xf numFmtId="43" fontId="14" fillId="13" borderId="16" xfId="1" applyFont="1" applyFill="1" applyBorder="1" applyAlignment="1">
      <alignment vertical="center"/>
    </xf>
    <xf numFmtId="43" fontId="15" fillId="0" borderId="16" xfId="1" applyFont="1" applyBorder="1" applyAlignment="1">
      <alignment vertical="center" wrapText="1"/>
    </xf>
    <xf numFmtId="43" fontId="14" fillId="15" borderId="16" xfId="1" applyFont="1" applyFill="1" applyBorder="1" applyAlignment="1">
      <alignment vertical="center"/>
    </xf>
    <xf numFmtId="0" fontId="12" fillId="0" borderId="4" xfId="0" applyNumberFormat="1" applyFont="1" applyBorder="1" applyAlignment="1">
      <alignment horizontal="left" vertical="top" wrapText="1"/>
    </xf>
    <xf numFmtId="0" fontId="12" fillId="0" borderId="4" xfId="0" applyNumberFormat="1" applyFont="1" applyBorder="1" applyAlignment="1">
      <alignment horizontal="justify" vertical="center" wrapText="1"/>
    </xf>
    <xf numFmtId="0" fontId="12" fillId="0" borderId="4" xfId="7" applyNumberFormat="1" applyFont="1" applyFill="1" applyBorder="1" applyAlignment="1">
      <alignment horizontal="justify" vertical="center" wrapText="1"/>
    </xf>
    <xf numFmtId="43" fontId="12" fillId="0" borderId="4" xfId="1" applyFont="1" applyFill="1" applyBorder="1" applyAlignment="1">
      <alignment horizontal="justify" vertical="center"/>
    </xf>
    <xf numFmtId="43" fontId="3" fillId="0" borderId="4" xfId="1" applyFont="1" applyFill="1" applyBorder="1" applyAlignment="1">
      <alignment horizontal="justify" vertical="center"/>
    </xf>
    <xf numFmtId="43" fontId="12" fillId="0" borderId="4" xfId="1" applyFont="1" applyFill="1" applyBorder="1" applyAlignment="1">
      <alignment horizontal="justify" vertical="center" wrapText="1"/>
    </xf>
    <xf numFmtId="43" fontId="16" fillId="0" borderId="4" xfId="1" applyFont="1" applyFill="1" applyBorder="1" applyAlignment="1">
      <alignment horizontal="justify" vertical="center"/>
    </xf>
    <xf numFmtId="0" fontId="3" fillId="0" borderId="4" xfId="7" applyNumberFormat="1" applyFont="1" applyFill="1" applyBorder="1" applyAlignment="1">
      <alignment horizontal="justify" vertical="center" wrapText="1"/>
    </xf>
    <xf numFmtId="43" fontId="3" fillId="0" borderId="4" xfId="1" applyFont="1" applyFill="1" applyBorder="1" applyAlignment="1">
      <alignment horizontal="justify" vertical="center" wrapText="1"/>
    </xf>
    <xf numFmtId="170" fontId="3" fillId="0" borderId="4" xfId="1" applyNumberFormat="1" applyFont="1" applyFill="1" applyBorder="1" applyAlignment="1">
      <alignment horizontal="justify" vertical="center"/>
    </xf>
    <xf numFmtId="0" fontId="12" fillId="0" borderId="4" xfId="9" applyNumberFormat="1" applyFont="1" applyFill="1" applyBorder="1" applyAlignment="1">
      <alignment horizontal="justify" vertical="center" wrapText="1"/>
    </xf>
    <xf numFmtId="0" fontId="12" fillId="0" borderId="4" xfId="8" applyFont="1" applyFill="1" applyBorder="1" applyAlignment="1">
      <alignment horizontal="justify" vertical="center" wrapText="1"/>
    </xf>
    <xf numFmtId="165" fontId="12" fillId="0" borderId="4" xfId="7" applyFont="1" applyFill="1" applyBorder="1" applyAlignment="1">
      <alignment horizontal="justify" vertical="center" wrapText="1"/>
    </xf>
    <xf numFmtId="173" fontId="12" fillId="0" borderId="4" xfId="3" applyNumberFormat="1" applyFont="1" applyFill="1" applyBorder="1" applyAlignment="1">
      <alignment horizontal="justify" vertical="center" wrapText="1"/>
    </xf>
    <xf numFmtId="43" fontId="12" fillId="0" borderId="0" xfId="1" applyFont="1" applyFill="1" applyBorder="1" applyAlignment="1">
      <alignment horizontal="justify" vertical="center"/>
    </xf>
    <xf numFmtId="0" fontId="12" fillId="0" borderId="13" xfId="7" applyNumberFormat="1" applyFont="1" applyFill="1" applyBorder="1" applyAlignment="1">
      <alignment horizontal="justify" vertical="center" wrapText="1"/>
    </xf>
    <xf numFmtId="43" fontId="12" fillId="0" borderId="13" xfId="1" applyFont="1" applyFill="1" applyBorder="1" applyAlignment="1">
      <alignment horizontal="justify" vertical="center"/>
    </xf>
    <xf numFmtId="173" fontId="12" fillId="0" borderId="13" xfId="3" applyNumberFormat="1" applyFont="1" applyFill="1" applyBorder="1" applyAlignment="1">
      <alignment horizontal="justify" vertical="center" wrapText="1"/>
    </xf>
    <xf numFmtId="49" fontId="12" fillId="0" borderId="4" xfId="8" applyNumberFormat="1" applyFont="1" applyFill="1" applyBorder="1" applyAlignment="1">
      <alignment horizontal="justify" vertical="center" wrapText="1"/>
    </xf>
    <xf numFmtId="43" fontId="12" fillId="0" borderId="11" xfId="1" applyFont="1" applyFill="1" applyBorder="1" applyAlignment="1">
      <alignment horizontal="justify" vertical="center"/>
    </xf>
    <xf numFmtId="43" fontId="12" fillId="0" borderId="3" xfId="1" applyFont="1" applyFill="1" applyBorder="1" applyAlignment="1">
      <alignment horizontal="justify" vertical="center"/>
    </xf>
    <xf numFmtId="43" fontId="12" fillId="0" borderId="9" xfId="1" applyFont="1" applyFill="1" applyBorder="1" applyAlignment="1">
      <alignment horizontal="justify" vertical="center"/>
    </xf>
    <xf numFmtId="43" fontId="3" fillId="0" borderId="10" xfId="1" applyFont="1" applyFill="1" applyBorder="1" applyAlignment="1">
      <alignment horizontal="justify" vertical="center"/>
    </xf>
    <xf numFmtId="43" fontId="3" fillId="0" borderId="13" xfId="1" applyFont="1" applyFill="1" applyBorder="1" applyAlignment="1">
      <alignment horizontal="justify" vertical="center"/>
    </xf>
    <xf numFmtId="43" fontId="3" fillId="0" borderId="5" xfId="1" applyFont="1" applyFill="1" applyBorder="1" applyAlignment="1">
      <alignment horizontal="justify" vertical="center"/>
    </xf>
    <xf numFmtId="0" fontId="12" fillId="0" borderId="4" xfId="6" applyFont="1" applyBorder="1" applyAlignment="1">
      <alignment horizontal="justify" vertical="center" wrapText="1"/>
    </xf>
    <xf numFmtId="1" fontId="12" fillId="0" borderId="4" xfId="0" applyNumberFormat="1" applyFont="1" applyBorder="1" applyAlignment="1">
      <alignment horizontal="justify" vertical="center" wrapText="1"/>
    </xf>
    <xf numFmtId="165" fontId="12" fillId="0" borderId="4" xfId="0" applyFont="1" applyBorder="1" applyAlignment="1">
      <alignment horizontal="justify" vertical="center" wrapText="1"/>
    </xf>
    <xf numFmtId="4" fontId="12" fillId="0" borderId="4" xfId="0" applyNumberFormat="1" applyFont="1" applyBorder="1" applyAlignment="1">
      <alignment horizontal="justify" vertical="center" wrapText="1"/>
    </xf>
    <xf numFmtId="0" fontId="3" fillId="0" borderId="4" xfId="6" applyFont="1" applyBorder="1" applyAlignment="1">
      <alignment horizontal="justify" vertical="center" wrapText="1"/>
    </xf>
    <xf numFmtId="0" fontId="12" fillId="0" borderId="4" xfId="0" applyNumberFormat="1" applyFont="1" applyBorder="1" applyAlignment="1" applyProtection="1">
      <alignment horizontal="justify" vertical="center" wrapText="1"/>
      <protection locked="0"/>
    </xf>
    <xf numFmtId="49" fontId="3" fillId="0" borderId="4" xfId="0" applyNumberFormat="1" applyFont="1" applyBorder="1" applyAlignment="1">
      <alignment horizontal="justify" vertical="center" wrapText="1"/>
    </xf>
    <xf numFmtId="165" fontId="12" fillId="0" borderId="16" xfId="0" applyFont="1" applyBorder="1" applyAlignment="1">
      <alignment horizontal="justify" vertical="center" wrapText="1"/>
    </xf>
    <xf numFmtId="165" fontId="15" fillId="0" borderId="17" xfId="0" applyFont="1" applyBorder="1" applyAlignment="1">
      <alignment horizontal="justify" vertical="center" wrapText="1"/>
    </xf>
    <xf numFmtId="171" fontId="12" fillId="0" borderId="4" xfId="0" applyNumberFormat="1" applyFont="1" applyBorder="1" applyAlignment="1">
      <alignment horizontal="justify" vertical="center"/>
    </xf>
    <xf numFmtId="3" fontId="12" fillId="0" borderId="4" xfId="0" applyNumberFormat="1" applyFont="1" applyBorder="1" applyAlignment="1">
      <alignment horizontal="justify" vertical="center" wrapText="1"/>
    </xf>
    <xf numFmtId="49" fontId="12" fillId="0" borderId="4" xfId="0" applyNumberFormat="1" applyFont="1" applyBorder="1" applyAlignment="1">
      <alignment horizontal="justify" vertical="center" wrapText="1"/>
    </xf>
    <xf numFmtId="165" fontId="19" fillId="0" borderId="4" xfId="0" applyFont="1" applyBorder="1" applyAlignment="1">
      <alignment horizontal="justify" vertical="center" wrapText="1"/>
    </xf>
    <xf numFmtId="0" fontId="12" fillId="0" borderId="13" xfId="0" applyNumberFormat="1" applyFont="1" applyBorder="1" applyAlignment="1">
      <alignment horizontal="justify" vertical="center" wrapText="1"/>
    </xf>
    <xf numFmtId="0" fontId="12" fillId="0" borderId="13" xfId="6" applyFont="1" applyBorder="1" applyAlignment="1">
      <alignment horizontal="justify" vertical="center" wrapText="1"/>
    </xf>
    <xf numFmtId="168" fontId="12" fillId="0" borderId="4" xfId="0" applyNumberFormat="1" applyFont="1" applyBorder="1" applyAlignment="1">
      <alignment horizontal="justify" vertical="center" wrapText="1"/>
    </xf>
    <xf numFmtId="49" fontId="12" fillId="0" borderId="4" xfId="6" applyNumberFormat="1" applyFont="1" applyBorder="1" applyAlignment="1">
      <alignment horizontal="justify" vertical="center" wrapText="1"/>
    </xf>
    <xf numFmtId="0" fontId="12" fillId="0" borderId="11" xfId="0" applyNumberFormat="1" applyFont="1" applyBorder="1" applyAlignment="1">
      <alignment horizontal="justify" vertical="center" wrapText="1"/>
    </xf>
    <xf numFmtId="0" fontId="12" fillId="0" borderId="11" xfId="6" applyFont="1" applyBorder="1" applyAlignment="1">
      <alignment horizontal="justify" vertical="center" wrapText="1"/>
    </xf>
    <xf numFmtId="3" fontId="12" fillId="0" borderId="11" xfId="0" applyNumberFormat="1" applyFont="1" applyBorder="1" applyAlignment="1">
      <alignment horizontal="justify" vertical="center" wrapText="1"/>
    </xf>
    <xf numFmtId="168" fontId="12" fillId="0" borderId="11" xfId="0" applyNumberFormat="1" applyFont="1" applyBorder="1" applyAlignment="1">
      <alignment horizontal="justify" vertical="center" wrapText="1"/>
    </xf>
    <xf numFmtId="0" fontId="12" fillId="0" borderId="3" xfId="0" applyNumberFormat="1" applyFont="1" applyBorder="1" applyAlignment="1">
      <alignment horizontal="justify" vertical="center" wrapText="1"/>
    </xf>
    <xf numFmtId="0" fontId="12" fillId="0" borderId="3" xfId="6" applyFont="1" applyBorder="1" applyAlignment="1">
      <alignment horizontal="justify" vertical="center" wrapText="1"/>
    </xf>
    <xf numFmtId="165" fontId="12" fillId="0" borderId="3" xfId="0" applyFont="1" applyBorder="1" applyAlignment="1">
      <alignment horizontal="justify" vertical="center" wrapText="1"/>
    </xf>
    <xf numFmtId="3" fontId="12" fillId="0" borderId="3" xfId="0" applyNumberFormat="1" applyFont="1" applyBorder="1" applyAlignment="1">
      <alignment horizontal="justify" vertical="center" wrapText="1"/>
    </xf>
    <xf numFmtId="168" fontId="12" fillId="0" borderId="3" xfId="0" applyNumberFormat="1" applyFont="1" applyBorder="1" applyAlignment="1">
      <alignment horizontal="justify" vertical="center" wrapText="1"/>
    </xf>
    <xf numFmtId="168" fontId="12" fillId="0" borderId="9" xfId="0" applyNumberFormat="1" applyFont="1" applyBorder="1" applyAlignment="1">
      <alignment horizontal="justify" vertical="center" wrapText="1"/>
    </xf>
    <xf numFmtId="0" fontId="3" fillId="0" borderId="4" xfId="0" applyNumberFormat="1" applyFont="1" applyBorder="1" applyAlignment="1">
      <alignment horizontal="justify" vertical="center" wrapText="1"/>
    </xf>
    <xf numFmtId="3" fontId="3" fillId="0" borderId="4" xfId="0" applyNumberFormat="1" applyFont="1" applyBorder="1" applyAlignment="1">
      <alignment horizontal="justify" vertical="center" wrapText="1"/>
    </xf>
    <xf numFmtId="168" fontId="3" fillId="0" borderId="4" xfId="0" applyNumberFormat="1" applyFont="1" applyBorder="1" applyAlignment="1">
      <alignment horizontal="justify" vertical="center" wrapText="1"/>
    </xf>
    <xf numFmtId="0" fontId="3" fillId="0" borderId="13" xfId="0" applyNumberFormat="1" applyFont="1" applyBorder="1" applyAlignment="1">
      <alignment horizontal="justify" vertical="center" wrapText="1"/>
    </xf>
    <xf numFmtId="0" fontId="3" fillId="0" borderId="13" xfId="6" applyFont="1" applyBorder="1" applyAlignment="1">
      <alignment horizontal="justify" vertical="center" wrapText="1"/>
    </xf>
    <xf numFmtId="3" fontId="3" fillId="0" borderId="13" xfId="0" applyNumberFormat="1" applyFont="1" applyBorder="1" applyAlignment="1">
      <alignment horizontal="justify" vertical="center" wrapText="1"/>
    </xf>
    <xf numFmtId="168" fontId="3" fillId="0" borderId="13" xfId="0" applyNumberFormat="1" applyFont="1" applyBorder="1" applyAlignment="1">
      <alignment horizontal="justify" vertical="center" wrapText="1"/>
    </xf>
    <xf numFmtId="1" fontId="3" fillId="0" borderId="4"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0" fontId="12" fillId="0" borderId="13" xfId="0" applyNumberFormat="1" applyFont="1" applyBorder="1" applyAlignment="1">
      <alignment horizontal="center" vertical="center" wrapText="1"/>
    </xf>
    <xf numFmtId="0" fontId="12" fillId="0" borderId="20" xfId="0" applyNumberFormat="1" applyFont="1" applyBorder="1" applyAlignment="1">
      <alignment horizontal="center" vertical="center" wrapText="1"/>
    </xf>
    <xf numFmtId="1" fontId="12" fillId="0" borderId="16" xfId="0" applyNumberFormat="1" applyFont="1" applyBorder="1" applyAlignment="1">
      <alignment horizontal="center" vertical="center" wrapText="1"/>
    </xf>
    <xf numFmtId="0" fontId="12" fillId="0" borderId="4" xfId="0" applyNumberFormat="1" applyFont="1" applyBorder="1" applyAlignment="1">
      <alignment horizontal="center" vertical="center"/>
    </xf>
    <xf numFmtId="0" fontId="12" fillId="0" borderId="11"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 fontId="18" fillId="0" borderId="16" xfId="0" applyNumberFormat="1" applyFont="1" applyBorder="1" applyAlignment="1" applyProtection="1">
      <alignment horizontal="center" vertical="center"/>
      <protection locked="0"/>
    </xf>
    <xf numFmtId="165" fontId="3" fillId="0" borderId="4" xfId="0" applyFont="1" applyBorder="1" applyAlignment="1">
      <alignment horizontal="center" vertical="center" wrapText="1"/>
    </xf>
    <xf numFmtId="0" fontId="3" fillId="0" borderId="4" xfId="8" applyFont="1" applyFill="1" applyBorder="1">
      <alignment horizontal="center" vertical="center" wrapText="1"/>
    </xf>
    <xf numFmtId="0" fontId="12" fillId="0" borderId="4" xfId="7" applyNumberFormat="1" applyFont="1" applyFill="1" applyBorder="1">
      <alignment horizontal="center" vertical="center" wrapText="1"/>
    </xf>
    <xf numFmtId="1" fontId="15" fillId="0" borderId="17" xfId="0" applyNumberFormat="1" applyFont="1" applyBorder="1" applyAlignment="1">
      <alignment horizontal="center" vertical="center" wrapText="1"/>
    </xf>
    <xf numFmtId="0" fontId="12" fillId="0" borderId="4" xfId="8" applyFont="1" applyFill="1" applyBorder="1">
      <alignment horizontal="center" vertical="center" wrapText="1"/>
    </xf>
    <xf numFmtId="0" fontId="12" fillId="0" borderId="13" xfId="7" applyNumberFormat="1" applyFont="1" applyFill="1" applyBorder="1">
      <alignment horizontal="center" vertical="center" wrapText="1"/>
    </xf>
    <xf numFmtId="0" fontId="12" fillId="0" borderId="4" xfId="0" applyNumberFormat="1" applyFont="1" applyBorder="1" applyAlignment="1" applyProtection="1">
      <alignment horizontal="center" vertical="center" wrapText="1"/>
      <protection locked="0"/>
    </xf>
    <xf numFmtId="0" fontId="12" fillId="0" borderId="4" xfId="6" applyFont="1" applyBorder="1" applyAlignment="1">
      <alignment horizontal="center" vertical="center" wrapText="1"/>
    </xf>
    <xf numFmtId="0" fontId="12" fillId="0" borderId="3" xfId="8" applyFont="1" applyFill="1" applyBorder="1">
      <alignment horizontal="center" vertical="center" wrapText="1"/>
    </xf>
    <xf numFmtId="0" fontId="3" fillId="0" borderId="4" xfId="6" applyFont="1" applyBorder="1" applyAlignment="1">
      <alignment horizontal="center" vertical="center" wrapText="1"/>
    </xf>
    <xf numFmtId="0" fontId="3" fillId="0" borderId="13" xfId="6" applyFont="1" applyBorder="1" applyAlignment="1">
      <alignment horizontal="center" vertical="center" wrapText="1"/>
    </xf>
    <xf numFmtId="49" fontId="12" fillId="0" borderId="4" xfId="0" applyNumberFormat="1" applyFont="1" applyBorder="1" applyAlignment="1">
      <alignment horizontal="center" vertical="center" wrapText="1"/>
    </xf>
    <xf numFmtId="0" fontId="12" fillId="0" borderId="4" xfId="0" applyNumberFormat="1" applyFont="1" applyBorder="1" applyAlignment="1" applyProtection="1">
      <alignment horizontal="center" vertical="center"/>
      <protection locked="0"/>
    </xf>
    <xf numFmtId="0" fontId="3" fillId="0" borderId="4" xfId="7" applyNumberFormat="1" applyFont="1" applyFill="1" applyBorder="1">
      <alignment horizontal="center" vertical="center" wrapText="1"/>
    </xf>
    <xf numFmtId="0" fontId="12" fillId="0" borderId="13" xfId="8" applyFont="1" applyFill="1" applyBorder="1">
      <alignment horizontal="center" vertical="center" wrapText="1"/>
    </xf>
    <xf numFmtId="0" fontId="12" fillId="0" borderId="11" xfId="6" applyFont="1" applyBorder="1" applyAlignment="1">
      <alignment horizontal="center" vertical="center" wrapText="1"/>
    </xf>
    <xf numFmtId="0" fontId="12" fillId="0" borderId="3" xfId="6" applyFont="1" applyBorder="1" applyAlignment="1">
      <alignment horizontal="center" vertical="center" wrapText="1"/>
    </xf>
    <xf numFmtId="1" fontId="12" fillId="0" borderId="4" xfId="6" applyNumberFormat="1" applyFont="1" applyBorder="1" applyAlignment="1">
      <alignment horizontal="center" vertical="center" wrapText="1"/>
    </xf>
    <xf numFmtId="0" fontId="12" fillId="0" borderId="4" xfId="2" applyNumberFormat="1" applyFont="1" applyFill="1" applyBorder="1" applyAlignment="1">
      <alignment horizontal="center" vertical="center" wrapText="1"/>
    </xf>
    <xf numFmtId="165" fontId="12" fillId="0" borderId="4" xfId="0" applyFont="1" applyBorder="1" applyAlignment="1">
      <alignment horizontal="center" vertical="center" wrapText="1"/>
    </xf>
    <xf numFmtId="2" fontId="3" fillId="0" borderId="4" xfId="6"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3" fontId="12" fillId="0" borderId="4" xfId="6" applyNumberFormat="1" applyFont="1" applyBorder="1" applyAlignment="1">
      <alignment horizontal="center" vertical="center" wrapText="1"/>
    </xf>
    <xf numFmtId="165" fontId="12" fillId="0" borderId="4" xfId="0" applyFont="1" applyBorder="1" applyAlignment="1">
      <alignment horizontal="center" vertical="center"/>
    </xf>
    <xf numFmtId="0" fontId="12" fillId="0" borderId="13" xfId="6" applyFont="1" applyBorder="1" applyAlignment="1">
      <alignment horizontal="center" vertical="center" wrapText="1"/>
    </xf>
    <xf numFmtId="1" fontId="12" fillId="0" borderId="13" xfId="0" applyNumberFormat="1" applyFont="1" applyBorder="1" applyAlignment="1">
      <alignment horizontal="center" vertical="center" wrapText="1"/>
    </xf>
    <xf numFmtId="0" fontId="12" fillId="0" borderId="4" xfId="6" applyFont="1" applyBorder="1" applyAlignment="1">
      <alignment horizontal="center" vertical="center"/>
    </xf>
    <xf numFmtId="165" fontId="12" fillId="0" borderId="11" xfId="0" applyFont="1" applyBorder="1" applyAlignment="1">
      <alignment horizontal="center" vertical="center" wrapText="1"/>
    </xf>
    <xf numFmtId="1" fontId="12" fillId="0" borderId="11" xfId="0" applyNumberFormat="1" applyFont="1" applyBorder="1" applyAlignment="1">
      <alignment horizontal="center" vertical="center" wrapText="1"/>
    </xf>
    <xf numFmtId="165" fontId="12" fillId="0" borderId="3" xfId="0" applyFont="1" applyBorder="1" applyAlignment="1">
      <alignment horizontal="center" vertical="center" wrapText="1"/>
    </xf>
    <xf numFmtId="1" fontId="12" fillId="0" borderId="3"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165" fontId="19" fillId="0" borderId="10" xfId="0" applyFont="1" applyBorder="1" applyAlignment="1">
      <alignment horizontal="justify" vertical="center" wrapText="1"/>
    </xf>
    <xf numFmtId="168" fontId="12" fillId="0" borderId="10" xfId="0" applyNumberFormat="1" applyFont="1" applyBorder="1" applyAlignment="1">
      <alignment horizontal="justify" vertical="center" wrapText="1"/>
    </xf>
    <xf numFmtId="165" fontId="12" fillId="0" borderId="10" xfId="0" applyFont="1" applyBorder="1" applyAlignment="1">
      <alignment horizontal="justify" vertical="center" wrapText="1"/>
    </xf>
    <xf numFmtId="165" fontId="0" fillId="0" borderId="0" xfId="0" applyNumberFormat="1"/>
    <xf numFmtId="43" fontId="7" fillId="8" borderId="21" xfId="1" applyFont="1" applyFill="1" applyBorder="1" applyAlignment="1">
      <alignment horizontal="center" vertical="center"/>
    </xf>
    <xf numFmtId="165" fontId="12" fillId="8" borderId="4" xfId="0" applyFont="1" applyFill="1" applyBorder="1" applyAlignment="1">
      <alignment horizontal="center" vertical="center"/>
    </xf>
    <xf numFmtId="165" fontId="0" fillId="0" borderId="0" xfId="0" applyFill="1"/>
    <xf numFmtId="0" fontId="5" fillId="3" borderId="10"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165" fontId="5" fillId="3" borderId="4" xfId="0" applyFont="1" applyFill="1" applyBorder="1" applyAlignment="1">
      <alignment horizontal="center" vertical="center" wrapText="1"/>
    </xf>
    <xf numFmtId="165" fontId="5" fillId="3" borderId="10" xfId="0" applyFont="1" applyFill="1" applyBorder="1" applyAlignment="1">
      <alignment horizontal="center" vertical="center" wrapText="1"/>
    </xf>
    <xf numFmtId="165" fontId="5" fillId="3" borderId="12" xfId="0" applyFont="1" applyFill="1" applyBorder="1" applyAlignment="1">
      <alignment horizontal="center" vertical="center" wrapText="1"/>
    </xf>
    <xf numFmtId="165" fontId="5" fillId="3" borderId="11" xfId="0" applyFont="1" applyFill="1" applyBorder="1" applyAlignment="1">
      <alignment horizontal="center" vertical="center" wrapText="1"/>
    </xf>
    <xf numFmtId="165" fontId="4" fillId="0" borderId="1" xfId="0" applyFont="1" applyBorder="1" applyAlignment="1">
      <alignment horizontal="center" vertical="center"/>
    </xf>
    <xf numFmtId="165" fontId="4" fillId="0" borderId="2" xfId="0" applyFont="1" applyBorder="1" applyAlignment="1">
      <alignment horizontal="center" vertical="center"/>
    </xf>
    <xf numFmtId="165" fontId="7" fillId="0" borderId="5" xfId="0" applyFont="1" applyBorder="1" applyAlignment="1">
      <alignment horizontal="center" vertical="center" wrapText="1"/>
    </xf>
    <xf numFmtId="165" fontId="7" fillId="0" borderId="6" xfId="0" applyFont="1" applyBorder="1" applyAlignment="1">
      <alignment horizontal="center" vertical="center" wrapText="1"/>
    </xf>
    <xf numFmtId="165" fontId="7" fillId="0" borderId="8" xfId="0" applyFont="1" applyBorder="1" applyAlignment="1">
      <alignment horizontal="center" vertical="center" wrapText="1"/>
    </xf>
    <xf numFmtId="165" fontId="7" fillId="0" borderId="0" xfId="0" applyFont="1" applyAlignment="1">
      <alignment horizontal="center" vertical="center" wrapText="1"/>
    </xf>
    <xf numFmtId="169" fontId="5" fillId="3" borderId="10" xfId="5" applyNumberFormat="1" applyFont="1" applyFill="1" applyBorder="1" applyAlignment="1">
      <alignment horizontal="center" vertical="center" wrapText="1"/>
    </xf>
    <xf numFmtId="169" fontId="5" fillId="3" borderId="12" xfId="5" applyNumberFormat="1" applyFont="1" applyFill="1" applyBorder="1" applyAlignment="1">
      <alignment horizontal="center" vertical="center" wrapText="1"/>
    </xf>
    <xf numFmtId="169" fontId="5" fillId="3" borderId="11" xfId="5" applyNumberFormat="1" applyFont="1" applyFill="1" applyBorder="1" applyAlignment="1">
      <alignment horizontal="center" vertical="center" wrapText="1"/>
    </xf>
    <xf numFmtId="165" fontId="4" fillId="0" borderId="4" xfId="0" applyFont="1" applyBorder="1" applyAlignment="1">
      <alignment horizontal="center" vertical="center" wrapText="1"/>
    </xf>
    <xf numFmtId="165" fontId="4" fillId="3" borderId="4" xfId="0" applyFont="1" applyFill="1" applyBorder="1" applyAlignment="1">
      <alignment horizontal="center" vertical="center" wrapText="1"/>
    </xf>
    <xf numFmtId="165" fontId="4" fillId="3" borderId="5" xfId="0" applyFont="1" applyFill="1" applyBorder="1" applyAlignment="1">
      <alignment horizontal="center" vertical="center" wrapText="1"/>
    </xf>
    <xf numFmtId="165" fontId="4" fillId="3" borderId="6" xfId="0" applyFont="1" applyFill="1" applyBorder="1" applyAlignment="1">
      <alignment horizontal="center" vertical="center" wrapText="1"/>
    </xf>
    <xf numFmtId="165" fontId="4" fillId="3" borderId="7" xfId="0" applyFont="1" applyFill="1" applyBorder="1" applyAlignment="1">
      <alignment horizontal="center" vertical="center" wrapText="1"/>
    </xf>
    <xf numFmtId="165" fontId="4" fillId="3" borderId="8" xfId="0" applyFont="1" applyFill="1" applyBorder="1" applyAlignment="1">
      <alignment horizontal="center" vertical="center" wrapText="1"/>
    </xf>
    <xf numFmtId="165" fontId="4" fillId="3" borderId="0" xfId="0" applyFont="1" applyFill="1" applyAlignment="1">
      <alignment horizontal="center" vertical="center" wrapText="1"/>
    </xf>
    <xf numFmtId="165" fontId="4" fillId="3" borderId="9" xfId="0" applyFont="1" applyFill="1" applyBorder="1" applyAlignment="1">
      <alignment horizontal="center" vertical="center" wrapText="1"/>
    </xf>
    <xf numFmtId="165" fontId="4" fillId="0" borderId="5" xfId="0" applyFont="1" applyBorder="1" applyAlignment="1">
      <alignment horizontal="center" vertical="center" wrapText="1"/>
    </xf>
    <xf numFmtId="165" fontId="4" fillId="0" borderId="6" xfId="0" applyFont="1" applyBorder="1" applyAlignment="1">
      <alignment horizontal="center" vertical="center" wrapText="1"/>
    </xf>
    <xf numFmtId="165" fontId="4" fillId="0" borderId="7" xfId="0" applyFont="1" applyBorder="1" applyAlignment="1">
      <alignment horizontal="center" vertical="center" wrapText="1"/>
    </xf>
    <xf numFmtId="165" fontId="4" fillId="0" borderId="8" xfId="0" applyFont="1" applyBorder="1" applyAlignment="1">
      <alignment horizontal="center" vertical="center" wrapText="1"/>
    </xf>
    <xf numFmtId="165" fontId="4" fillId="0" borderId="0" xfId="0" applyFont="1" applyAlignment="1">
      <alignment horizontal="center" vertical="center" wrapText="1"/>
    </xf>
    <xf numFmtId="165" fontId="4" fillId="0" borderId="9" xfId="0" applyFont="1" applyBorder="1" applyAlignment="1">
      <alignment horizontal="center" vertical="center" wrapText="1"/>
    </xf>
    <xf numFmtId="165" fontId="4" fillId="0" borderId="1" xfId="0" applyFont="1" applyBorder="1" applyAlignment="1">
      <alignment horizontal="center" vertical="center" wrapText="1"/>
    </xf>
    <xf numFmtId="165" fontId="4" fillId="0" borderId="2" xfId="0" applyFont="1" applyBorder="1" applyAlignment="1">
      <alignment horizontal="center" vertical="center" wrapText="1"/>
    </xf>
    <xf numFmtId="165" fontId="4" fillId="0" borderId="3" xfId="0" applyFont="1" applyBorder="1" applyAlignment="1">
      <alignment horizontal="center" vertical="center" wrapText="1"/>
    </xf>
    <xf numFmtId="0" fontId="4" fillId="4" borderId="10" xfId="0" applyNumberFormat="1" applyFont="1" applyFill="1" applyBorder="1" applyAlignment="1">
      <alignment horizontal="left" vertical="center" wrapText="1"/>
    </xf>
    <xf numFmtId="0" fontId="4" fillId="4" borderId="11" xfId="0" applyNumberFormat="1" applyFont="1" applyFill="1" applyBorder="1" applyAlignment="1">
      <alignment horizontal="left" vertical="center" wrapText="1"/>
    </xf>
    <xf numFmtId="165" fontId="22" fillId="12" borderId="10" xfId="0" applyFont="1" applyFill="1" applyBorder="1" applyAlignment="1">
      <alignment horizontal="center" vertical="center"/>
    </xf>
    <xf numFmtId="165" fontId="22" fillId="12" borderId="11" xfId="0" applyFont="1" applyFill="1" applyBorder="1" applyAlignment="1">
      <alignment horizontal="center" vertical="center"/>
    </xf>
    <xf numFmtId="165" fontId="14" fillId="13" borderId="16" xfId="0" applyFont="1" applyFill="1" applyBorder="1" applyAlignment="1">
      <alignment horizontal="center" vertical="center" wrapText="1"/>
    </xf>
    <xf numFmtId="165" fontId="14" fillId="0" borderId="16" xfId="0" applyFont="1" applyBorder="1" applyAlignment="1">
      <alignment horizontal="center" vertical="center" wrapText="1"/>
    </xf>
    <xf numFmtId="165" fontId="14" fillId="0" borderId="16" xfId="0" applyFont="1" applyBorder="1" applyAlignment="1">
      <alignment horizontal="center" vertical="center"/>
    </xf>
    <xf numFmtId="165" fontId="14" fillId="3" borderId="16" xfId="0" applyFont="1" applyFill="1" applyBorder="1" applyAlignment="1">
      <alignment horizontal="left" vertical="center" wrapText="1"/>
    </xf>
    <xf numFmtId="165" fontId="9" fillId="0" borderId="0" xfId="0" applyFont="1" applyAlignment="1">
      <alignment horizontal="center"/>
    </xf>
    <xf numFmtId="165" fontId="23" fillId="0" borderId="0" xfId="0" applyFont="1" applyAlignment="1">
      <alignment horizontal="left" vertical="center" wrapText="1"/>
    </xf>
    <xf numFmtId="165" fontId="24" fillId="0" borderId="0" xfId="0" applyFont="1" applyAlignment="1">
      <alignment horizontal="left" vertical="center"/>
    </xf>
    <xf numFmtId="165" fontId="24" fillId="0" borderId="0" xfId="0" applyFont="1" applyAlignment="1">
      <alignment horizontal="left" vertical="center" wrapText="1"/>
    </xf>
  </cellXfs>
  <cellStyles count="12">
    <cellStyle name="KPT04" xfId="7" xr:uid="{00000000-0005-0000-0000-000000000000}"/>
    <cellStyle name="KPT04 2" xfId="8" xr:uid="{00000000-0005-0000-0000-000001000000}"/>
    <cellStyle name="Millares" xfId="1" builtinId="3"/>
    <cellStyle name="Millares [0]" xfId="2" builtinId="6"/>
    <cellStyle name="Millares 2" xfId="5" xr:uid="{00000000-0005-0000-0000-000004000000}"/>
    <cellStyle name="Millares 2 2" xfId="9" xr:uid="{00000000-0005-0000-0000-000005000000}"/>
    <cellStyle name="Millares 2 2 2" xfId="11" xr:uid="{00000000-0005-0000-0000-000006000000}"/>
    <cellStyle name="Moneda [0]" xfId="3" builtinId="7"/>
    <cellStyle name="Moneda 3" xfId="10" xr:uid="{00000000-0005-0000-0000-000008000000}"/>
    <cellStyle name="Normal" xfId="0" builtinId="0"/>
    <cellStyle name="Normal 2" xfId="6" xr:uid="{00000000-0005-0000-0000-00000A000000}"/>
    <cellStyle name="Porcentaje" xfId="4" builtinId="5"/>
  </cellStyles>
  <dxfs count="99">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406401</xdr:colOff>
      <xdr:row>0</xdr:row>
      <xdr:rowOff>1</xdr:rowOff>
    </xdr:from>
    <xdr:ext cx="831850" cy="869156"/>
    <xdr:pic>
      <xdr:nvPicPr>
        <xdr:cNvPr id="2" name="Imagen 1" descr="C:\Users\AUXPLANEACION03\Desktop\Gobernacion_del_quindio.jpg">
          <a:extLst>
            <a:ext uri="{FF2B5EF4-FFF2-40B4-BE49-F238E27FC236}">
              <a16:creationId xmlns:a16="http://schemas.microsoft.com/office/drawing/2014/main" id="{AC4FED3A-2D77-4015-9DAE-7DC10C9D74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6401" y="1"/>
          <a:ext cx="831850" cy="869156"/>
        </a:xfrm>
        <a:prstGeom prst="rect">
          <a:avLst/>
        </a:prstGeom>
        <a:noFill/>
        <a:ln>
          <a:noFill/>
        </a:ln>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XPLANEACION01" refreshedDate="45273.440365277776" createdVersion="8" refreshedVersion="8" minRefreshableVersion="3" recordCount="252" xr:uid="{00000000-000A-0000-FFFF-FFFF02000000}">
  <cacheSource type="worksheet">
    <worksheetSource ref="A6:AI258" sheet="POAI 2024 INICIAL"/>
  </cacheSource>
  <cacheFields count="35">
    <cacheField name="CÓDIGO" numFmtId="0">
      <sharedItems containsMixedTypes="1" containsNumber="1" containsInteger="1" minValue="304" maxValue="324"/>
    </cacheField>
    <cacheField name="NOMBRE" numFmtId="0">
      <sharedItems containsBlank="1" count="17">
        <s v="Secretaría Administrativa"/>
        <s v="Secretaría de Planeación"/>
        <s v="Secretaría de Hacienda y Finanzas Públicas"/>
        <s v="Secretaría de Aguas e Infraestructura"/>
        <s v="Secretaría del Interior"/>
        <s v="Secretaría de Cultura"/>
        <s v="Secretaría de Turismo Industria y Comercio"/>
        <s v="Secretaría de Agricultura Desarrollo Rural y Medio Ambiente"/>
        <s v="Secretaría Privada"/>
        <s v="Secretaría de Educación"/>
        <s v="Secretaría de Familia"/>
        <s v="Secretaría de Salud"/>
        <s v="Secretaría Tecnologías de la Información y las Comunicaciones"/>
        <s v="Instituto Departamental de Deporte y Recreación del Quindío"/>
        <s v="Proyecta Empresa para el Desarrollo Territorial"/>
        <s v="Instituto Departamental de Tránsito del Quindío "/>
        <m u="1"/>
      </sharedItems>
    </cacheField>
    <cacheField name="CÓDIGO2" numFmtId="0">
      <sharedItems containsSemiMixedTypes="0" containsString="0" containsNumber="1" containsInteger="1" minValue="1" maxValue="4"/>
    </cacheField>
    <cacheField name="NOMBRE2" numFmtId="0">
      <sharedItems/>
    </cacheField>
    <cacheField name="CÓDIGO3" numFmtId="0">
      <sharedItems containsSemiMixedTypes="0" containsString="0" containsNumber="1" containsInteger="1" minValue="12" maxValue="45"/>
    </cacheField>
    <cacheField name="NOMBRE3" numFmtId="0">
      <sharedItems/>
    </cacheField>
    <cacheField name="CÓDIGO_x000a_PDD" numFmtId="0">
      <sharedItems containsMixedTypes="1" containsNumber="1" containsInteger="1" minValue="1202" maxValue="4503"/>
    </cacheField>
    <cacheField name="NOMBRE PDD" numFmtId="0">
      <sharedItems/>
    </cacheField>
    <cacheField name="CÓDIGO CATÁLOGO MGA" numFmtId="0">
      <sharedItems containsMixedTypes="1" containsNumber="1" containsInteger="1" minValue="1202" maxValue="4599"/>
    </cacheField>
    <cacheField name="PROGRAMA CATÁLOGO MGA " numFmtId="0">
      <sharedItems/>
    </cacheField>
    <cacheField name="INDICADOR DE RESULTADO Y/O BIENESTAR" numFmtId="0">
      <sharedItems longText="1"/>
    </cacheField>
    <cacheField name="CÓDIGO PDD" numFmtId="0">
      <sharedItems containsMixedTypes="1" containsNumber="1" containsInteger="1" minValue="1202004" maxValue="4599018"/>
    </cacheField>
    <cacheField name="PRODUCTO PDD" numFmtId="0">
      <sharedItems/>
    </cacheField>
    <cacheField name="CÓDIGO CATÁLOGO DE PRODUCTOS MGA" numFmtId="0">
      <sharedItems containsMixedTypes="1" containsNumber="1" containsInteger="1" minValue="1202004" maxValue="4599031"/>
    </cacheField>
    <cacheField name="PRODUCTO CATÁLOGO MGA " numFmtId="0">
      <sharedItems/>
    </cacheField>
    <cacheField name="CÓDIGO PDD2" numFmtId="0">
      <sharedItems containsMixedTypes="1" containsNumber="1" containsInteger="1" minValue="120200400" maxValue="459901800"/>
    </cacheField>
    <cacheField name="INDICADOR PDD" numFmtId="0">
      <sharedItems longText="1"/>
    </cacheField>
    <cacheField name="CÓDIGO CATALOGO DE INDICADORES MGA" numFmtId="0">
      <sharedItems containsMixedTypes="1" containsNumber="1" containsInteger="1" minValue="120200400" maxValue="459903100"/>
    </cacheField>
    <cacheField name="INDICADOR CATÁLOGO MGA " numFmtId="0">
      <sharedItems/>
    </cacheField>
    <cacheField name="A=ACUMULADA_x000a_NA=NO ACUMULADA" numFmtId="0">
      <sharedItems containsBlank="1"/>
    </cacheField>
    <cacheField name="PROGRAMADA VIGENCIA 2023" numFmtId="0">
      <sharedItems containsBlank="1" containsMixedTypes="1" containsNumber="1" minValue="0.2" maxValue="115000"/>
    </cacheField>
    <cacheField name="CÓDIGO BPIN" numFmtId="1">
      <sharedItems containsSemiMixedTypes="0" containsString="0" containsNumber="1" containsInteger="1" minValue="2018000040059" maxValue="2023003630007" count="155">
        <n v="2020003630006"/>
        <n v="2020003630007"/>
        <n v="2022003630011"/>
        <n v="2020003630005"/>
        <n v="2020003630042"/>
        <n v="2020003630044"/>
        <n v="2020003630045"/>
        <n v="2020003630046"/>
        <n v="2020003630047"/>
        <n v="2020003630008"/>
        <n v="2023003630007"/>
        <n v="2020003630048"/>
        <n v="2020003630049"/>
        <n v="2020003630017"/>
        <n v="2020003630050"/>
        <n v="2021003630001"/>
        <n v="2022003630007"/>
        <n v="2020003630052"/>
        <n v="2020003630053"/>
        <n v="2021003630004"/>
        <n v="2021003630002"/>
        <n v="2020003630057"/>
        <n v="2020003630014"/>
        <n v="2021003630003"/>
        <n v="2021003630006"/>
        <n v="2023003630002"/>
        <n v="2020003630060"/>
        <n v="2020003630061"/>
        <n v="2020003630062"/>
        <n v="2020003630063"/>
        <n v="2020003630064"/>
        <n v="2020003630065"/>
        <n v="2020003630066"/>
        <n v="2020003630068"/>
        <n v="2020003630069"/>
        <n v="2020003630070"/>
        <n v="2020003630067"/>
        <n v="2020003630071"/>
        <n v="2020003630021"/>
        <n v="2020003630020"/>
        <n v="2020003630072"/>
        <n v="2020003630073"/>
        <n v="2020003630074"/>
        <n v="2020003630076"/>
        <n v="2020003630077"/>
        <n v="2020003630078"/>
        <n v="2020003630079"/>
        <n v="2020003630023"/>
        <n v="2020003630080"/>
        <n v="2020003630022"/>
        <n v="2020003630081"/>
        <n v="2020003630082"/>
        <n v="2020003630025"/>
        <n v="2020003630083"/>
        <n v="2020003630084"/>
        <n v="2020003630026"/>
        <n v="2020003630024"/>
        <n v="2020003630085"/>
        <n v="2020003630027"/>
        <n v="2020003630086"/>
        <n v="2020003630028"/>
        <n v="2020003630087"/>
        <n v="2020003630029"/>
        <n v="2020003630030"/>
        <n v="2020003630088"/>
        <n v="2021003630005"/>
        <n v="2020003630090"/>
        <n v="2020003630031"/>
        <n v="2020003630091"/>
        <n v="2020003630092"/>
        <n v="2020003630093"/>
        <n v="2020003630016"/>
        <n v="2020003630094"/>
        <n v="2020003630095"/>
        <n v="2020003630096"/>
        <n v="2020003630011"/>
        <n v="2020003630098"/>
        <n v="2020003630099"/>
        <n v="2020003630100"/>
        <n v="2020003630101"/>
        <n v="2020003630102"/>
        <n v="2021003630010"/>
        <n v="2020003630033"/>
        <n v="2020003630034"/>
        <n v="2020003630103"/>
        <n v="2020003630104"/>
        <n v="2020003630105"/>
        <n v="2020003630106"/>
        <n v="2020003630036"/>
        <n v="2020003630037"/>
        <n v="2020003630035"/>
        <n v="2020003630012"/>
        <n v="2020003630109"/>
        <n v="2020003630113"/>
        <n v="2020003630114"/>
        <n v="2020003630115"/>
        <n v="2021003630008"/>
        <n v="2021003630007"/>
        <n v="2020003630111"/>
        <n v="2020003630112"/>
        <n v="2020003630116"/>
        <n v="2020003630117"/>
        <n v="2020003630118"/>
        <n v="2020003630119"/>
        <n v="2020003630120"/>
        <n v="2020003630121"/>
        <n v="2020003630122"/>
        <n v="2020003630123"/>
        <n v="2020003630124"/>
        <n v="2020003630125"/>
        <n v="2020003630126"/>
        <n v="2020003630127"/>
        <n v="2020003630128"/>
        <n v="2020003630129"/>
        <n v="2020003630133"/>
        <n v="2020003630134"/>
        <n v="2020003630135"/>
        <n v="2020003630136"/>
        <n v="2020003630137"/>
        <n v="2020003630138"/>
        <n v="2020003630131"/>
        <n v="2020003630132"/>
        <n v="2020003630038"/>
        <n v="2020003630139"/>
        <n v="2020003630039"/>
        <n v="2020003630140"/>
        <n v="2020003630040"/>
        <n v="2020003630141"/>
        <n v="2020003630009"/>
        <n v="2020003630010"/>
        <n v="2020003630142"/>
        <n v="2020003630143"/>
        <n v="2020003630144"/>
        <n v="2020003630145"/>
        <n v="2022003630006"/>
        <n v="2020003630149"/>
        <n v="2020003630043" u="1"/>
        <n v="2020003630130" u="1"/>
        <n v="2020003630075" u="1"/>
        <n v="2022003630013" u="1"/>
        <n v="2020003630015" u="1"/>
        <n v="2022003630012" u="1"/>
        <n v="2020003630013" u="1"/>
        <n v="2022003630010" u="1"/>
        <n v="2022003630009" u="1"/>
        <n v="2022003630008" u="1"/>
        <n v="2018000040059" u="1"/>
        <n v="2020003630054" u="1"/>
        <n v="2022000040007" u="1"/>
        <n v="2023003630004" u="1"/>
        <n v="2023003630001" u="1"/>
        <n v="2021003630019" u="1"/>
        <n v="2021003630018" u="1"/>
        <n v="2021003630017" u="1"/>
        <n v="2020003630097" u="1"/>
      </sharedItems>
    </cacheField>
    <cacheField name="NOMBRE DEL PROYECTO" numFmtId="0">
      <sharedItems longText="1"/>
    </cacheField>
    <cacheField name="OBJETIVO DEL PROYECTO" numFmtId="0">
      <sharedItems longText="1"/>
    </cacheField>
    <cacheField name=" ESTAMPILLAS _x000a_PRO - CULTURA_x000a_PRO - ADULTO MAYOR_x000a_PRO - DESARROLLO_x000a_PRO - DEPORTE" numFmtId="43">
      <sharedItems containsString="0" containsBlank="1" containsNumber="1" containsInteger="1" minValue="30000000" maxValue="6018098000"/>
    </cacheField>
    <cacheField name="MONOPOLIO EDUCACIÓN, SALUD Y DEPORTE" numFmtId="43">
      <sharedItems containsString="0" containsBlank="1" containsNumber="1" containsInteger="1" minValue="50000000" maxValue="5124318000"/>
    </cacheField>
    <cacheField name="SGP SALÚD PUBLICA - PRESTACIÓN DE SERVICIOS" numFmtId="43">
      <sharedItems containsString="0" containsBlank="1" containsNumber="1" containsInteger="1" minValue="0" maxValue="2149092000"/>
    </cacheField>
    <cacheField name=" RENTAS CEDIDAS - SALUD - INDEPORTES" numFmtId="43">
      <sharedItems containsString="0" containsBlank="1" containsNumber="1" containsInteger="1" minValue="0" maxValue="43270329100"/>
    </cacheField>
    <cacheField name=" SGP EDUCACIÓN - CONECTIVIDAD -" numFmtId="43">
      <sharedItems containsString="0" containsBlank="1" containsNumber="1" containsInteger="1" minValue="25187860" maxValue="206886397000"/>
    </cacheField>
    <cacheField name=" SGP AGUA POTABLE Y SANEAMIENTO BÁSICO" numFmtId="43">
      <sharedItems containsString="0" containsBlank="1" containsNumber="1" containsInteger="1" minValue="100000000" maxValue="1502617000"/>
    </cacheField>
    <cacheField name=" RECURSO ORDINARIO" numFmtId="43">
      <sharedItems containsString="0" containsBlank="1" containsNumber="1" minValue="0" maxValue="3000000000"/>
    </cacheField>
    <cacheField name="OTROS (FDO. SEGURIDAD - ACPM- IVA TELEFONIA MÓVIL  - IMP. REGISTRO- R.O. IDTQ, iPOCONSUMO, CIGARRILLOS, ESTUPEFACIENTES)" numFmtId="0">
      <sharedItems containsString="0" containsBlank="1" containsNumber="1" minValue="29925000" maxValue="2491968000"/>
    </cacheField>
    <cacheField name="NACIÓN- PAE - ANTICONTRABANDO " numFmtId="0">
      <sharedItems containsString="0" containsBlank="1" containsNumber="1" containsInteger="1" minValue="200000000" maxValue="9911551000"/>
    </cacheField>
    <cacheField name=" TOTAL PRESUPUESTO_x000a_2024" numFmtId="43">
      <sharedItems containsSemiMixedTypes="0" containsString="0" containsNumber="1" minValue="20000000" maxValue="214625687918.75"/>
    </cacheField>
    <cacheField name="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
    <s v="ND"/>
    <s v="Número de Dimensiones y Políticas   de MIPG implementadas."/>
    <n v="459902300"/>
    <s v="Sistema de Gestión implementado"/>
    <s v="A"/>
    <n v="5"/>
    <x v="0"/>
    <s v="Implementación del Modelo Integrado de Planeación y de Gestión MIPG  de la Administración Departamental del Quindío (Dimensiones  de Talento humano,  Información y Comunicación y Gestión del Conocimiento)."/>
    <s v="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
    <m/>
    <m/>
    <m/>
    <m/>
    <m/>
    <m/>
    <n v="104040000"/>
    <m/>
    <m/>
    <n v="104040000"/>
    <s v="  Secretario Administrativo"/>
  </r>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Estrategias  de actualización, depuración, seguimiento y evaluación de las bases de datos  del Pasivo Pensional  de la Administración Departamental."/>
    <n v="4599002"/>
    <s v="Servicio de saneamiento fiscal y financiero "/>
    <s v="ND"/>
    <s v="Estrategias  de actualización, depuración, seguimiento y evaluación de las bases de datos  del Pasivo Pensional  de la Administración Departamental"/>
    <n v="459900200"/>
    <s v="Programa de saneamiento fiscal y financiero ejecutado "/>
    <s v="A"/>
    <n v="4"/>
    <x v="1"/>
    <s v="Actualización, depuración, seguimiento y evaluación del Pasivo Pensional de la Administración Departamental del Quindío "/>
    <s v="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
    <m/>
    <m/>
    <m/>
    <m/>
    <m/>
    <m/>
    <n v="53750000"/>
    <m/>
    <m/>
    <n v="53750000"/>
    <s v="  Secretario Administrativo"/>
  </r>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
    <s v="ND"/>
    <s v="Número de Dimensiones y Políticas   de MIPG implementadas."/>
    <n v="459902300"/>
    <s v="Sistema de Gestión implementado"/>
    <s v="A"/>
    <n v="5"/>
    <x v="2"/>
    <s v="Fortalecimiento del sistema de gestión documental mediante la modernización locativa y tecnológica para garantizar el acceso a la información oportuna y eficiente en el departamento del Quindío"/>
    <s v="Optimizar los procesos y procedimiento s relacionados con la Gestión Documental de la Administración Central Departamental "/>
    <m/>
    <m/>
    <m/>
    <m/>
    <m/>
    <m/>
    <n v="22354454.760000002"/>
    <m/>
    <m/>
    <n v="22354454.760000002"/>
    <s v="  Secretario Administrativo"/>
  </r>
  <r>
    <n v="304"/>
    <x v="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ción del Plan de Acción del Sistema Departamental de Servicio a la Ciudadanía SDSC"/>
    <n v="4502033"/>
    <s v="Servicio de integración de la oferta pública"/>
    <s v="ND"/>
    <s v="Plan de Acción del Sistema Departamental de Servicio a la Ciudadanía SDSC implementado"/>
    <n v="450203300"/>
    <s v="Espacios de integración de oferta pública generados "/>
    <s v="A"/>
    <n v="1"/>
    <x v="3"/>
    <s v="Implementación del Sistema Departamental de Servicio a la Ciudadanía SDSC   en la Administración Departamental. "/>
    <s v="Aumentar en porcentaje promedio  de participación de ciudadanos en los eventos de elección popular través del desarrollo de  actividades qué permitan la interacción de la Comunidad y Estado, facilitando el acceso de los servicios qué oferta la Administración Departamental."/>
    <m/>
    <m/>
    <m/>
    <m/>
    <m/>
    <m/>
    <n v="43500000"/>
    <m/>
    <m/>
    <n v="43500000"/>
    <s v="  Secretario Administrativo"/>
  </r>
  <r>
    <n v="305"/>
    <x v="1"/>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técnico y logístico del  Consejo Territorial de Planeación Departamental, como representantes de la sociedad civil en la planeación  del desarrollo integral  de la entidad territorial"/>
    <n v="4502001"/>
    <s v="Servicio de promoción a la participación ciudadana"/>
    <s v="ND"/>
    <s v="Consejo Territorial de Planeación Departamental fortalecido"/>
    <n v="450200100"/>
    <s v="Espacios de participación promovidos"/>
    <s v="A"/>
    <n v="1"/>
    <x v="4"/>
    <s v="Fortalecimiento  del Consejo Territorial de Planeación del Departamento del Quindío. &quot;TÚ y YO SOMOS QUINDIO&quot; "/>
    <s v="Incrementar la  participación de ciudadanos en los eventos de elección popular,  a través de los procesos de apoyo técnico y logístico al Consejo Territorial de Planeación Departamental, de conformidad con lo preceptuado en la Ley 152 de 1994."/>
    <m/>
    <m/>
    <m/>
    <m/>
    <m/>
    <m/>
    <n v="200000000"/>
    <m/>
    <m/>
    <n v="200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strumentos de planificación para el ordenamiento y la gestión territorial departamental (Plan de Desarrollo Departamental PDD, Ordenamiento Territorial, Sistema de Información Geográfica, Mecanismos de Integración, Catastro multipropósito etc.)."/>
    <n v="4599018"/>
    <s v="Documentos de lineamientos técnicos"/>
    <s v="ND"/>
    <s v="Instrumentos de planificación de ordenamiento y gestión territorial departamental implementados"/>
    <n v="459901800"/>
    <s v="Documentos de lineamientos técnicos realizados"/>
    <s v=" A "/>
    <n v="5"/>
    <x v="5"/>
    <s v="Implementación   de instrumentos de planificación para  en  Ordenamiento y la Gestión Territorial Departamental del Quindío  &quot;TU Y YO SOMOS QUINDIO&quot; "/>
    <s v="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
    <m/>
    <m/>
    <m/>
    <m/>
    <m/>
    <m/>
    <n v="170000000"/>
    <m/>
    <m/>
    <n v="170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Observatorio económico del departamento, con procesos de fortalecimiento"/>
    <n v="4599025"/>
    <s v="Servicios de información implementados"/>
    <s v="ND"/>
    <s v="Observatorio económico del Departamento del Quindío actualizado y dotado"/>
    <n v="459902500"/>
    <s v="Sistemas de información implementados"/>
    <s v=" A "/>
    <n v="1"/>
    <x v="6"/>
    <s v="Implementación del Observatorio Económico  de la Administración Departamental del Quindío &quot;TU Y YO SOMOS QUINDIO&quot;"/>
    <s v="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
    <m/>
    <m/>
    <m/>
    <m/>
    <m/>
    <m/>
    <n v="106000000"/>
    <m/>
    <m/>
    <n v="10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Banco de Programas y Proyectos del Departamento  con Procesos de fortalecimiento. "/>
    <n v="4599025"/>
    <s v="Servicios de información implementados"/>
    <s v="ND"/>
    <s v="Banco de Programas y Proyectos del Departamento fortalecido"/>
    <n v="459902500"/>
    <s v="Sistemas de información implementados"/>
    <s v=" A "/>
    <n v="1"/>
    <x v="7"/>
    <s v="Fortalecimiento del Banco de Programas y Proyectos de la administración departamental  &quot;TÚ Y YO SOMOS QUINDIO&quot;"/>
    <s v="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
    <m/>
    <m/>
    <m/>
    <m/>
    <m/>
    <m/>
    <n v="375246787"/>
    <m/>
    <m/>
    <n v="375246787"/>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 los Instrumentos de Planificación para  el Ordenamiento y la Gestión Territorial departamental. "/>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56000000"/>
    <m/>
    <m/>
    <n v="5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l Modelo Integrado de Planeación y de Gestión MIPG"/>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Medición del Desempeño Municipal"/>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el Sistema de Identificación de Potenciales Beneficiarios de Programas Sociales (SISBEN). "/>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formulación, preparación, seguimiento y evaluación de las políticas públicas"/>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Banco de Programas y Proyectos de Inversión Nacional (BPIN).  "/>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s v="ND"/>
    <s v="Número de Dimensiones y Políticas   de MIPG implementadas"/>
    <n v="459902300"/>
    <s v="Sistema de Gestión implementado"/>
    <s v=" A "/>
    <n v="18"/>
    <x v="9"/>
    <s v="Implementación  del Modelo Integrado de Planeación y de Gestión MIPG en la Administración Departamental del   Quindío"/>
    <s v=" Aumentar en Índice de Gestión y Desempeño de la Administración Departamental considerando las dimensiones y políticas qué conforman en Modelo Integrado de Gestión y Desempeño "/>
    <m/>
    <m/>
    <m/>
    <m/>
    <m/>
    <m/>
    <n v="92000000"/>
    <m/>
    <m/>
    <n v="92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n v="4599018"/>
    <s v="Documentos de lineamientos técnicos (Producto principal del proyecto)"/>
    <n v="4599018"/>
    <s v="Documentos de lineamientos técnicos (Producto principal del proyecto)"/>
    <n v="459901800"/>
    <s v="Documentos de lineamientos técnicos realizados  "/>
    <n v="459901800"/>
    <s v="Documentos de lineamientos técnicos realizados  "/>
    <s v="N,A"/>
    <m/>
    <x v="10"/>
    <s v="Formulación  Plan de Desarrollo Departamental 2024-2027"/>
    <s v="Fortalecer el desarrollo económico y social del Departamento del Quindío a través de la formulación integral del Plan de Desarrollo 2024 - 2027"/>
    <m/>
    <m/>
    <m/>
    <m/>
    <m/>
    <m/>
    <n v="270000000"/>
    <m/>
    <m/>
    <n v="270000000"/>
    <s v=" Secretario de Planeación "/>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Estrategia para el mejoramiento del Índice de Desempeño Fiscal en la Administración Departamental."/>
    <n v="4599002"/>
    <s v="Servicio de saneamiento fiscal y financiero "/>
    <s v="ND"/>
    <s v="Estrategia  de fortalecimiento  del Índice de Desempeño  Fiscal implementadas."/>
    <n v="459900201"/>
    <s v="Estrategia para el mejoramiento del Índice de Desempeño Fiscal ejecutada "/>
    <s v="A"/>
    <n v="1"/>
    <x v="11"/>
    <s v="Implementación de estrategias de fortalecimiento del desempeño fiscal de la Administración departamental del Quindío"/>
    <s v="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
    <m/>
    <m/>
    <m/>
    <m/>
    <m/>
    <m/>
    <n v="2509256833.3499999"/>
    <m/>
    <n v="500000000"/>
    <n v="3009256833.3499999"/>
    <s v="Secretaria de Hacienda"/>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Programa para el cumplimiento de las políticas y prácticas contables para la administración departamental         "/>
    <n v="4599002"/>
    <s v="Servicio de saneamiento fiscal y financiero"/>
    <s v="ND"/>
    <s v="Programa para el cumplimiento de las políticas y prácticas contables implementado"/>
    <n v="459900200"/>
    <s v="Programa de saneamiento fiscal y financiero ejecutado"/>
    <s v="A"/>
    <n v="1"/>
    <x v="12"/>
    <s v="Implementación  de  un programa para el cumplimiento de las políticas y prácticas contables de la administración departamental del Quindío.    "/>
    <s v="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
    <m/>
    <m/>
    <m/>
    <m/>
    <m/>
    <m/>
    <n v="300000000"/>
    <m/>
    <m/>
    <n v="300000000"/>
    <s v="Secretaria de Hacienda"/>
  </r>
  <r>
    <n v="308"/>
    <x v="3"/>
    <n v="1"/>
    <s v="Inclusión Social y Equidad"/>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Infraestructura de las Instituciones de Seguridad del Estado con procesos constructivos, mejorados, ampliados, mantenidos, y/o reforzados"/>
    <n v="1202019"/>
    <s v="Servicio de promoción del acceso a la justicia"/>
    <s v="ND"/>
    <s v="Infraestructura de las Instituciones de Seguridad del Estado construida, mejorada, ampliada, mantenida, y/o reforzada"/>
    <n v="120201900"/>
    <s v="Estrategias de acceso a la justicia desarrolladas "/>
    <s v="N.A."/>
    <n v="4"/>
    <x v="13"/>
    <s v="Mantenimiento de las instituciones públicas y/o de seguridad y  justicia  del Estado en el Departamento Quindío"/>
    <s v="Mantener y/o reforzar  las Instituciones de seguridad del departamento del Quindío, con el propósito de  brindar a la  comunidad mejores condiciones de equidad y justicia."/>
    <m/>
    <m/>
    <m/>
    <m/>
    <m/>
    <m/>
    <n v="100000000"/>
    <m/>
    <m/>
    <n v="100000000"/>
    <s v="Secretario de Aguas e Infraestructura"/>
  </r>
  <r>
    <n v="308"/>
    <x v="3"/>
    <n v="1"/>
    <s v="Inclusión Social y Equidad"/>
    <n v="22"/>
    <s v="Educación"/>
    <n v="2201"/>
    <s v="Calidad, cobertura y fortalecimiento de la educación inicial, prescolar, básica y media.&quot; Tú y yo con educación y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x v="14"/>
    <s v="Mantenimiento de  la infraestructura  Educativa en el Departamento del Quindío. "/>
    <s v=" Mantener de la infraestructura educativa, con el propósito de garantizar  la permanencia y calidad  de la prestación  del servicio educativo en Departamento del Quindío.  "/>
    <n v="3539723000"/>
    <m/>
    <m/>
    <m/>
    <m/>
    <m/>
    <n v="0"/>
    <m/>
    <m/>
    <n v="3539723000"/>
    <s v="Secretario de Aguas e Infraestructura"/>
  </r>
  <r>
    <n v="308"/>
    <x v="3"/>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3301068"/>
    <s v="Servicio de mantenimiento de infraestructura cultural"/>
    <s v="3301068"/>
    <s v="Servicio de mantenimiento de infraestructura cultural"/>
    <s v="330106800"/>
    <s v="Infraestructura cultural intervenida"/>
    <s v="330106800"/>
    <s v="Infraestructura cultural intervenida"/>
    <s v="N.A."/>
    <n v="3"/>
    <x v="15"/>
    <s v="Mantenimiento de la infraestructura cultural en el departamento del Quindío  "/>
    <s v=" Realizar mantenimiento de la  infraestructura cultural, para fortalecer los espacios de los artistas y gestores culturales dedicados a la creación, promoción y divulgación de actividades en el Departamento del Quindío."/>
    <m/>
    <m/>
    <m/>
    <m/>
    <m/>
    <m/>
    <n v="100000000"/>
    <m/>
    <m/>
    <n v="100000000"/>
    <s v="Secretario de Aguas e Infraestructura"/>
  </r>
  <r>
    <n v="308"/>
    <x v="3"/>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con procesos de implementación de proyectos productivos para las personas con discapacidad."/>
    <n v="4104036"/>
    <s v="Centros de atención integral para personas con discapacidad construidos y dotados"/>
    <n v="4104036"/>
    <s v="Centros de atención integral para personas con discapacidad construidos y dotados."/>
    <n v="410403600"/>
    <s v="Centros de atención integral para personas con Discapacidad construidos y dotados"/>
    <n v="410403600"/>
    <s v="Centros de atención integral para personas con discapacidad construidos y dotados "/>
    <s v="N.A."/>
    <s v="NP"/>
    <x v="16"/>
    <s v="Construcción y dotación de un centro de atención integral para personas con discapacidad en el departamento del Quindio"/>
    <s v="Fortalecer infraestructura para la atención integral a personas con discapacidad en el departamento"/>
    <m/>
    <m/>
    <m/>
    <m/>
    <m/>
    <m/>
    <n v="3000000000"/>
    <m/>
    <m/>
    <n v="3000000000"/>
    <s v="Secretario de Aguas e Infraestructura"/>
  </r>
  <r>
    <n v="308"/>
    <x v="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mejorados,  ampliados,  mantenidos y/o  reforzados "/>
    <n v="4301004"/>
    <s v="Servicio de mantenimiento a la infraestructura deportiva"/>
    <s v="ND"/>
    <s v="Infraestructura  deportiva y/o recreativa con procesos   constructivos,  mejorados,  ampliados,  mantenidos y/o   reforzados "/>
    <n v="430100401"/>
    <s v="Intervenciones realizadas a infraestructura deportiva"/>
    <s v="N.A."/>
    <n v="3"/>
    <x v="17"/>
    <s v="Mantenimiento, mejoramiento y/o rehabilitación de  obras físicas de infraestructura deportiva y recreativa en el Departamento del Quindío  "/>
    <s v="Mantener, mejorar y/o rehabilitar obras físicas de infraestructura deportiva y recreativa en el Departamento del Quindío con el propósito de generar espacios para la utilización del tiempo libre."/>
    <n v="2200000000"/>
    <m/>
    <m/>
    <m/>
    <m/>
    <m/>
    <n v="0"/>
    <m/>
    <m/>
    <n v="2200000000"/>
    <s v="Secretario de Aguas e Infraestructura"/>
  </r>
  <r>
    <n v="308"/>
    <x v="3"/>
    <n v="3"/>
    <s v="Territorio, Ambiente y Desarrollo Sostenible"/>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x v="18"/>
    <s v="Mantenimiento, mejoramiento, rehabilitación y/o atención las vías  para  garantizar  la movilidad y competitividad en el departamento del Quindío."/>
    <s v="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
    <m/>
    <m/>
    <m/>
    <m/>
    <m/>
    <m/>
    <n v="300000000"/>
    <n v="307956000"/>
    <m/>
    <n v="607956000"/>
    <s v="Secretario de Aguas e Infraestructura"/>
  </r>
  <r>
    <n v="308"/>
    <x v="3"/>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s v="320501000"/>
    <s v="Obras para estabilización de taludes realizadas"/>
    <s v="N.A."/>
    <n v="3"/>
    <x v="19"/>
    <s v="Construcción, mantenimiento y/o mejoramiento de obras  de estabilización de Taludes en el Departamento del Quindío"/>
    <s v="Construir, mantener y/o mejorar de obras de infraestructura para la  estabilización de taludes qué presenten problemas de deslizamiento, con el propósito de establecer medidas de prevención y control para reducir los niveles de amenaza y riesgo. "/>
    <m/>
    <m/>
    <m/>
    <m/>
    <m/>
    <m/>
    <n v="50000000"/>
    <n v="190000000"/>
    <m/>
    <n v="240000000"/>
    <s v="Secretario de Aguas e Infraestructura"/>
  </r>
  <r>
    <n v="308"/>
    <x v="3"/>
    <n v="3"/>
    <s v="Territorio, Ambiente y Desarrollo Sostenible"/>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_x000a_Porcentaje de Ecosistemas protegidos y/o en procesos de restauración en el Departamento."/>
    <n v="3205021"/>
    <s v="Obras de infraestructura para mitigación y atención a desastres"/>
    <n v="3205021"/>
    <s v="Obras de infraestructura para mitigación y atención a desastres"/>
    <n v="320502100"/>
    <s v="Obras de infraestructura para mitigación y atención a desastres realizadas "/>
    <n v="320502100"/>
    <s v="Obras de infraestructura para mitigación y atención a desastres realizadas "/>
    <s v="N.A."/>
    <n v="4"/>
    <x v="20"/>
    <s v="Construcción, mantenimiento y/o mejoramiento de obras de infraestructura  para la mitigación y atención de desastres en los municipios del departamento del Quindío "/>
    <s v=" Construir, mantener y/o mejorar  obras de infraestructura para la  mitigación y atención de desastres en los municipios del departamento del Quindío, con el propósito de evitar pérdidas de vidas humanas, servicios, infraestructura y económicas, "/>
    <m/>
    <m/>
    <m/>
    <m/>
    <m/>
    <m/>
    <n v="50000000"/>
    <n v="200000000"/>
    <m/>
    <n v="250000000"/>
    <s v="Secretario de Aguas e Infraestructura"/>
  </r>
  <r>
    <n v="308"/>
    <x v="3"/>
    <n v="3"/>
    <s v="Territorio, Ambiente y Desarrollo Sostenible"/>
    <n v="40"/>
    <s v="Vivienda, ciudad y territorio"/>
    <n v="4001"/>
    <s v="Acceso a soluciones de vivienda. &quot;Tú y yo con vivienda digna&quot;"/>
    <n v="4001"/>
    <s v="Acceso a soluciones de vivienda"/>
    <s v="Déficit cualitativo de viviendas por hogares"/>
    <n v="4001015"/>
    <s v="Viviendas de interés social urbanas mejoradas"/>
    <n v="4001015"/>
    <s v="Viviendas de interés social urbanas mejoradas"/>
    <s v="400101500"/>
    <s v="Viviendas de Interés Social urbanas mejoradas"/>
    <s v="400101500"/>
    <s v="Viviendas de Interés Social urbanas mejoradas"/>
    <s v="N.A."/>
    <n v="120"/>
    <x v="21"/>
    <s v="Mejoramiento de Vivienda de Interés Social en el Departamento del Quindío "/>
    <s v="Mejoramiento  de  vivienda de interés social VIS, con el propósito de reducir el déficit cualitativo de vivienda en el departamento, permitiendo  mejorar las condiciones de  calidad de vida de los quindianos."/>
    <n v="300000000"/>
    <m/>
    <m/>
    <m/>
    <m/>
    <m/>
    <n v="35795909.380000003"/>
    <m/>
    <m/>
    <n v="335795909.38"/>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ND"/>
    <s v="Adoptar e implementar la Política Pública de Producción Consumo Sostenible y Gestión Integral de Aseo  "/>
    <n v="4003006"/>
    <s v="Documentos de planeación"/>
    <s v="ND"/>
    <s v="Política Pública de Producción Consumo Sostenible y Gestión Integral de Aseo  adoptada e implementada."/>
    <n v="400300600"/>
    <s v="Documentos de planeación elaborados"/>
    <s v="A"/>
    <s v="NP"/>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00000000"/>
    <m/>
    <m/>
    <m/>
    <n v="1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lcantarillado "/>
    <n v="4003018"/>
    <s v="Alcantarillados construidos"/>
    <n v="4003018"/>
    <s v="Alcantarillados construidos"/>
    <n v="400301802"/>
    <s v="Plantas de tratamiento de aguas residuales  construidas"/>
    <n v="400301802"/>
    <s v="Plantas de tratamiento de aguas residuales  construidas"/>
    <s v="N.A."/>
    <s v="NP"/>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000000000"/>
    <m/>
    <m/>
    <m/>
    <n v="10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5"/>
    <s v="Servicios de apoyo financiero para la ejecución de proyectos de acueductos y alcantarillado"/>
    <n v="4003025"/>
    <s v="Servicios de apoyo financiero para la ejecución de proyectos de acueductos y alcantarillado"/>
    <n v="400302500"/>
    <s v="Proyectos de acueducto y alcantarillado en área urbana financiados"/>
    <n v="400302500"/>
    <s v="Proyectos de acueducto y alcantarillado en área urbana financiados"/>
    <s v="N.A."/>
    <n v="3"/>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n v="1500000000"/>
    <m/>
    <m/>
    <m/>
    <m/>
    <n v="857000000"/>
    <m/>
    <m/>
    <m/>
    <n v="2357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8"/>
    <s v="Servicios de educación informal en agua potable y saneamiento básico"/>
    <n v="4003028"/>
    <s v="Servicios de educación informal en agua potable y saneamiento básico"/>
    <n v="400302801"/>
    <s v="Eventos de educación informal en agua y saneamiento básico realizados"/>
    <n v="400302801"/>
    <s v="Eventos de educación informal en agua y saneamiento básico realizados"/>
    <s v="A"/>
    <n v="4"/>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300000000"/>
    <m/>
    <m/>
    <m/>
    <n v="3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42"/>
    <s v="Estudios de pre inversión e inversión"/>
    <n v="4003042"/>
    <s v="Estudios de pre inversión e inversión"/>
    <n v="400304200"/>
    <s v="Estudios o diseños realizados "/>
    <n v="400304200"/>
    <s v="Estudios o diseños realizados "/>
    <s v="N.A."/>
    <n v="2"/>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300000000"/>
    <m/>
    <m/>
    <m/>
    <n v="3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4003026"/>
    <s v="Servicios de apoyo financiero para la ejecución de proyectos de acueductos y de manejo de aguas residuales"/>
    <s v="4003026"/>
    <s v="Servicios de apoyo financiero para la ejecución de proyectos de acueductos y de manejo de aguas residuales"/>
    <n v="400302600"/>
    <s v="Proyectos de acueducto y de manejo de aguas residuales en área rural financiados"/>
    <n v="400302600"/>
    <s v="Proyectos de acueducto y de manejo de aguas residuales en área rural financiados"/>
    <s v="N.A."/>
    <n v="0.4"/>
    <x v="22"/>
    <s v="Implementación del plan departamental para el manejo empresarial de los servicios de agua y saneamiento básico en el Departamento del Quindío  "/>
    <s v="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502617000"/>
    <m/>
    <m/>
    <m/>
    <n v="1502617000"/>
    <s v="Secretario de Aguas e Infraestructura"/>
  </r>
  <r>
    <n v="308"/>
    <x v="3"/>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A"/>
    <n v="4"/>
    <x v="23"/>
    <s v="Mantenimiento  de la infraestructura institucional o de edificios públicos en el Departamento del Quindío"/>
    <s v="Mantener  la  infraestructura institucional o de edificios públicos, con el propósito de propiciar un excelente servicio al ciudadano y bienestar al servidor público, con infraestructura moderna y amigable."/>
    <m/>
    <m/>
    <m/>
    <m/>
    <m/>
    <m/>
    <n v="100000000"/>
    <m/>
    <m/>
    <n v="100000000"/>
    <s v="Secretario de Aguas e Infraestructura"/>
  </r>
  <r>
    <n v="308"/>
    <x v="3"/>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3"/>
    <s v="Salones comunales adecuados"/>
    <n v="4502003"/>
    <s v="Salón comunal adecuado "/>
    <n v="450200300"/>
    <s v="Salones comunales adecuados"/>
    <n v="450200300"/>
    <s v="Salones comunales adecuados"/>
    <s v="N.A."/>
    <n v="2"/>
    <x v="24"/>
    <s v="Construcción y/o adecuación de casetas comunales en los diferentes barrios del departamento "/>
    <s v="Realizar construcción y/o adecuación de casetas comunales en los diferentes barrios del departamento, qué permitan generar procesos de participación ciudadana y la implementación de buenas prácticas sociales en comunidad."/>
    <m/>
    <m/>
    <m/>
    <m/>
    <m/>
    <m/>
    <n v="50000000"/>
    <m/>
    <m/>
    <n v="50000000"/>
    <s v="Secretario de Aguas e Infraestructura"/>
  </r>
  <r>
    <n v="308"/>
    <x v="3"/>
    <n v="1"/>
    <s v="Inclusión Social y Equidad"/>
    <n v="19"/>
    <s v="Salud y protección social"/>
    <n v="1903"/>
    <s v="Inspección, vigilancia y control. &quot;Tú y yo con salud certificada&quot; "/>
    <n v="1903"/>
    <s v="Inspección, vigilancia y control"/>
    <s v="Indice Departamental de Competitividad "/>
    <s v="ND"/>
    <s v="Infraestructura institucional o  de edificios públicos de atención  de servicios ciudadanos con procesos constructivos mejorados,  ampliados,  mantenidos, y/o  reforzados"/>
    <n v="1903043"/>
    <s v="Infraestructura de laboratorios costruida y dotada"/>
    <s v="ND"/>
    <s v="Infraestructura Institucional o edificios públicos construida mejorada, ampliada, mantenida, y/o reforzada"/>
    <n v="190304300"/>
    <s v="laboratorios construidos "/>
    <m/>
    <n v="1"/>
    <x v="25"/>
    <s v="Modernización del laboratorio de salud pública departamental"/>
    <s v="Mejorar la capacidad instalada del laboratorio de salud publica en la realización de las actividades de inspección, vigilancia y control IVC"/>
    <m/>
    <m/>
    <m/>
    <m/>
    <m/>
    <m/>
    <n v="30000000"/>
    <m/>
    <m/>
    <n v="30000000"/>
    <s v="Secretario de Aguas e Infraestructura"/>
  </r>
  <r>
    <n v="309"/>
    <x v="4"/>
    <n v="1"/>
    <s v="Inclusión Social y Equidad"/>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2004"/>
    <s v="Servicio de asistencia técnica para la articulación de los operadores de los servicio de justicia"/>
    <n v="1202004"/>
    <s v="Servicio de asistencia técnica para la articulación de los operadores de los servicio de justicia"/>
    <n v="120200400"/>
    <s v="Entidades territoriales asistidas técnicamente"/>
    <n v="120200400"/>
    <s v="Entidades territoriales asistidas técnicamente"/>
    <s v="A"/>
    <n v="12"/>
    <x v="26"/>
    <s v="Implementación  de acciones con los Entes Municipales, para la reducción de los delitos en el Departamento del Quindío"/>
    <s v="Disminuir los índice delitos  en el departamento del Quindío a través de procesos de asistencia Técnica y articulación  de acciones  con las Administraciones municipales ."/>
    <m/>
    <m/>
    <m/>
    <m/>
    <m/>
    <m/>
    <n v="80000000"/>
    <m/>
    <m/>
    <n v="80000000"/>
    <s v="Secretaria del Interior"/>
  </r>
  <r>
    <n v="309"/>
    <x v="4"/>
    <n v="1"/>
    <s v="Inclusión Social y Equidad"/>
    <n v="12"/>
    <s v="Justicia y del derecho"/>
    <n v="1203"/>
    <s v="Promoción de los métodos de resolución de conflictos. &quot;Tú y yo resolvemos los conflictos&quot;"/>
    <n v="1203"/>
    <s v="Promoción de los métodos de resolución de conflict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3002"/>
    <s v="Servicio de asistencia técnica para la implementación de los métodos de resolución de conflictos"/>
    <n v="1203002"/>
    <s v="Servicio de asistencia técnica para la implementación de los métodos de resolución de conflictos"/>
    <n v="120300200"/>
    <s v="Instituciones públicas y privadas asistidas técnicamente en métodos de resolución de conflictos"/>
    <n v="120300200"/>
    <s v="Instituciones públicas y privadas asistidas técnicamente en métodos de resolución de conflictos"/>
    <s v="N.A."/>
    <n v="50"/>
    <x v="27"/>
    <s v="Implementación de  métodos  para la resolución de conflictos y el  fortalecimiento de la seguridad de los ciudadanos en el Departamento del Quindío  "/>
    <s v="Coordinar con los organismos de seguridad métodos  de intervenciones  transformadoras en zonas de miedo e impunidad"/>
    <m/>
    <m/>
    <m/>
    <m/>
    <m/>
    <m/>
    <n v="40000000"/>
    <m/>
    <m/>
    <n v="40000000"/>
    <s v="Secretaria del Interior"/>
  </r>
  <r>
    <n v="309"/>
    <x v="4"/>
    <n v="1"/>
    <s v="Inclusión Social y Equidad"/>
    <n v="12"/>
    <s v="Justicia y del derecho"/>
    <n v="1206"/>
    <s v="Sistema penitenciario y carcelario en el marco de los derechos humanos. &quot;Quindío respeta derechos penitenciarios&quot;"/>
    <n v="1206"/>
    <s v="Sistema penitenciario y carcelario en el marco de los derechos human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6005"/>
    <s v="Servicio de resocialización de personas privadas de la libertad"/>
    <n v="1206005"/>
    <s v="Servicio de resocialización de personas privadas de la libertad"/>
    <n v="120600500"/>
    <s v="Personas privadas de la libertad (PPL) que reciben servicio de resocialización"/>
    <n v="120600500"/>
    <s v="Personas privadas de la libertad (PPL) que reciben servicio de resocialización"/>
    <s v="N.A."/>
    <n v="35"/>
    <x v="28"/>
    <s v="Implementación de  acciones de apoyo para  la  resocialización de las personas privadas de la libertad  en las Instituciones Penitenciarias  del Departamento  del Quindío. "/>
    <s v=" Disminuir los índices de delitos en el departamento del Quindío, a través de la implementación de  acciones de apoyo para  la  resocialización de las personas privadas de la libertad en las Instituciones  Penitenciarios del departamento del Quindío."/>
    <m/>
    <m/>
    <m/>
    <m/>
    <m/>
    <m/>
    <n v="40000000"/>
    <m/>
    <m/>
    <n v="40000000"/>
    <s v="Secretaria del Interior"/>
  </r>
  <r>
    <n v="309"/>
    <x v="4"/>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x v="29"/>
    <s v="Implementación  y/o fortalecimiento  de  los planes para la gestión del riesgo y desastres en las Instituciones Educativas Oficiales  del Departamento "/>
    <s v="Aumentar la cobertura de Instituciones Educativas con Planes Escolares de Gestión del Riesgo de Desastres-PEGERD, a través de procesos de acompañamiento  a la  comunidad educativa  en la implementación y fortalecimiento de los mismos."/>
    <m/>
    <m/>
    <m/>
    <m/>
    <m/>
    <m/>
    <n v="60000000"/>
    <m/>
    <m/>
    <n v="6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3"/>
    <s v="Servicio de orientación y comunicación a las víctimas"/>
    <n v="4101023"/>
    <s v="Servicio de orientación y comunicación a las víctimas"/>
    <n v="410102300"/>
    <s v="Solicitudes tramitadas"/>
    <n v="410102300"/>
    <s v="Solicitudes tramitadas"/>
    <s v="N.A."/>
    <n v="900"/>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90000000"/>
    <m/>
    <m/>
    <n v="9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5"/>
    <s v="Servicio de ayuda y atención humanitaria"/>
    <n v="4101025"/>
    <s v="Servicio de ayuda y atención humanitaria"/>
    <n v="410102511"/>
    <s v="Personas víctimas con ayuda humanitaria"/>
    <n v="410102511"/>
    <s v="Personas víctimas con ayuda humanitaria"/>
    <s v="N.A."/>
    <n v="50"/>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38"/>
    <s v="Servicio de asistencia técnica para la participación de las víctimas"/>
    <n v="4101038"/>
    <s v="Servicio de asistencia técnica para la participación de las víctimas"/>
    <n v="410103800"/>
    <s v="Eventos de participación realizados"/>
    <n v="410103800"/>
    <s v="Eventos de participación realizados"/>
    <s v="N.A."/>
    <n v="12"/>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víctimas atendidas con la línea de emprendimiento y fortalecimiento."/>
    <n v="4101073"/>
    <s v="Servicio de apoyo para la generación de ingresos"/>
    <n v="4101073"/>
    <s v="Servicio de apoyo para la generación de ingresos"/>
    <n v="410107300"/>
    <s v="Hogares con asistencia técnica para la generación de ingresos"/>
    <n v="410107300"/>
    <s v="Hogares con asistencia técnica para la generación de ingresos"/>
    <s v="N.A."/>
    <n v="75"/>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Personas víctimas del conflicto beneficiadas con medidas de satisfacción (Construcción de memoria, Reparación simbólica y Construcción de lugares de memoria)"/>
    <n v="4101011"/>
    <s v="Servicio de asistencia técnica para la realización de iniciativas de memoria histórica"/>
    <n v="4101011"/>
    <s v="Servicio de asistencia técnica para la realización de iniciativas de memoria histórica"/>
    <n v="410101100"/>
    <s v="Iniciativas de memoria histórica asistidas técnicamente"/>
    <n v="410101100"/>
    <s v="Iniciativas de memoria histórica asistidas técnicamente"/>
    <s v="N.A."/>
    <n v="3"/>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20000000"/>
    <m/>
    <m/>
    <n v="20000000"/>
    <s v="Secretaria del Interior"/>
  </r>
  <r>
    <n v="309"/>
    <x v="4"/>
    <n v="1"/>
    <s v="Inclusión Social y Equidad"/>
    <n v="41"/>
    <s v="Inclusión social y Reconciliación "/>
    <n v="4103"/>
    <s v="Inclusión social y productiva para la población en situación de vulnerabilidad. &quot;Tú y yo, población vulnerable incluida&quot;"/>
    <n v="4103"/>
    <s v="Inclusión social y productiva para la población en situación de vulnerabilidad "/>
    <s v="Cobertura de la población excombatiente atendida con procesos de atención y asistencia humanitaria"/>
    <s v="ND"/>
    <s v="Servicio de atención y asistencia para la población excombatiente del Departamento del Quindío"/>
    <n v="4103052"/>
    <s v="Servicio de gestión de oferta social para la población vulnerable"/>
    <s v="ND"/>
    <s v="Población excombatiente beneficiada"/>
    <n v="410305201"/>
    <s v="Beneficiarios de la oferta social atendidos"/>
    <s v="N.A."/>
    <n v="25"/>
    <x v="31"/>
    <s v="Asistencia, atención y capacitación  a la población  excombatiente en el  Departamento del Quindío. "/>
    <s v=" Aumentar la cobertura de la población excombatiente atendida con procesos de atención y asistencia en el departamento del Quindío. "/>
    <m/>
    <m/>
    <m/>
    <m/>
    <m/>
    <m/>
    <n v="25000000"/>
    <m/>
    <m/>
    <n v="25000000"/>
    <s v="Secretaria del Interior"/>
  </r>
  <r>
    <n v="309"/>
    <x v="4"/>
    <n v="1"/>
    <s v="Inclusión Social y Equidad"/>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Fortalecimiento institucional a organismos de seguridad"/>
    <n v="4501029"/>
    <s v="Servicio de apoyo financiero para proyectos de convivencia y seguridad ciudadana "/>
    <s v="ND"/>
    <s v="Organismos de seguridad fortalecidos"/>
    <n v="450102900"/>
    <s v="Proyectos de convivencia y seguridad ciudadana apoyados financieramente"/>
    <s v="A"/>
    <n v="5"/>
    <x v="32"/>
    <s v="Fortalecimiento de los organismos de seguridad del Departamento del Quindío,  para mejorar la convivencia, preservación del orden público y la seguridad ciudadana. "/>
    <s v="Disminuir los índices  de delitos en el departamento del Quindío, a través de fortalecimiento de los organismos de seguridad, para el mejoramiento de la   convivencia, preservación del orden público y la seguridad ciudadana. "/>
    <m/>
    <m/>
    <m/>
    <m/>
    <m/>
    <m/>
    <m/>
    <n v="2491968000"/>
    <m/>
    <n v="2491968000"/>
    <s v="Secretaria del Interior"/>
  </r>
  <r>
    <n v="309"/>
    <x v="4"/>
    <n v="1"/>
    <s v="Inclusión Social y Equidad"/>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4501001"/>
    <s v="Servicio de asistencia técnica"/>
    <n v="4501001"/>
    <s v="Servicio de asistencia técnica"/>
    <n v="450100100"/>
    <s v="Instancias territoriales asistidas técnicamente"/>
    <n v="450100100"/>
    <s v="Instancias territoriales asistidas técnicamente"/>
    <s v="A"/>
    <n v="12"/>
    <x v="33"/>
    <s v="Fortalecimiento institucional de la entidades municipales para la consolidación de la convivencia, el orden público  y la seguridad ciudadana  en el departamento del Quindío  "/>
    <s v=" Disminuir los índices de violencia intrafamiliar   a través de la implementación de acciones y gestiones para impulsar y adoptar políticas y planes qué promuevan la paz, la reconciliación, la legalidad y la convivencia en el territorio.  "/>
    <m/>
    <m/>
    <m/>
    <m/>
    <m/>
    <m/>
    <n v="50000000"/>
    <m/>
    <m/>
    <n v="50000000"/>
    <s v="Secretaria del Interior"/>
  </r>
  <r>
    <n v="309"/>
    <x v="4"/>
    <n v="3"/>
    <s v="Territorio, Ambiente y Desarrollo Sostenible"/>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
    <n v="3205002"/>
    <s v="Documentos de estudios técnicos para el ordenamiento ambiental territorial"/>
    <n v="3205002"/>
    <s v="Documentos de estudios técnicos para el ordenamiento ambiental territorial"/>
    <n v="320500200"/>
    <s v="Documentos de estudios técnicos para el conocimiento y reducción del riesgo de desastres elaborados"/>
    <n v="320500200"/>
    <s v="Documentos de estudios técnicos para el conocimiento y reducción del riesgo de desastres elaborados"/>
    <s v="N.A."/>
    <n v="3"/>
    <x v="34"/>
    <s v="Fortalecimiento de los procesos de planificación del territorio para el conocimiento  y reducción del riesgo en el Departamento del Quindío."/>
    <s v="Aumentar la cobertura  de municipios del departamento del Quindío  atendidos con estudios   para mitigación y atención a desastres en la   planificación del  territorio  y priorización  de  acciones de intervención."/>
    <m/>
    <m/>
    <m/>
    <m/>
    <m/>
    <m/>
    <n v="100000000"/>
    <m/>
    <m/>
    <n v="100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personas capacitadas en Gestión del Riesgo de Desastres  en el Departamento del Quindío, bajo en marco de Ciudades resilientes"/>
    <n v="4503002"/>
    <s v="Servicio de educación informal"/>
    <n v="4503002"/>
    <s v="Servicio de educación informal"/>
    <n v="450300200"/>
    <s v="Personas capacitadas"/>
    <n v="450300200"/>
    <s v="Personas capacitadas"/>
    <s v="N.A."/>
    <n v="5000"/>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65000000"/>
    <m/>
    <m/>
    <n v="65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3"/>
    <s v="Servicio de asistencia técnica"/>
    <n v="4503003"/>
    <s v="Servicio de asistencia técnica"/>
    <n v="450300300"/>
    <s v="Instancias territoriales asistidas"/>
    <n v="450300300"/>
    <s v="Instancias territoriales asistidas"/>
    <s v="A"/>
    <n v="12"/>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195000000"/>
    <m/>
    <m/>
    <n v="195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4"/>
    <s v="Servicio de atención a emergencias y desastres"/>
    <n v="4503016"/>
    <s v="Servicio de fortalecimiento a las salas de crisis territorial"/>
    <s v="ND"/>
    <s v="Centro de reserva  para la atención a emergencias y desastres dotado"/>
    <n v="450301600"/>
    <s v="Organismos de atención de emergencias fortalecidos"/>
    <s v="A"/>
    <n v="1"/>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35000000"/>
    <m/>
    <m/>
    <n v="35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Cobertura de asistencia a los municipios del departamento del Quindío en los procesos de la garantía y prevención de derechos humanos."/>
    <n v="4502024"/>
    <s v="Servicio de apoyo para la implementación de medidas en derechos humanos y derecho internacional humanitario"/>
    <n v="4502024"/>
    <s v="Servicio de apoyo para la implementación de medidas en derechos humanos y derecho internacional humanitario"/>
    <n v="450202400"/>
    <s v="Medidas implementadas en cumplimiento de las obligaciones internacionales en materia de Derechos Humanos y Derecho Internacional Humanitario"/>
    <n v="450202400"/>
    <s v="Medidas implementadas en cumplimiento de las obligaciones internacionales en materia de Derechos Humanos y Derecho Internacional Humanitario"/>
    <s v="A"/>
    <n v="10"/>
    <x v="36"/>
    <s v="Implementación del Plan Integral de prevención de vulneraciones de los Derechos Humanos DDHH e infracciones  al Derecho Internacional Humanitario DIH en el Departamento del Quindío "/>
    <s v="Aumentar la cobertura de asistencia a los municipios del departamento del Quindío en los procesos de la garantía y prevención de derechos humanos a través de la actualización, implementación y socialización en Plan Integral para la prevención a la vulneración de los DDHH."/>
    <m/>
    <m/>
    <m/>
    <m/>
    <m/>
    <m/>
    <n v="80000000"/>
    <m/>
    <m/>
    <n v="8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1"/>
    <s v="Servicio de promoción a la participación ciudadana"/>
    <n v="4502001"/>
    <s v="Servicio de promoción a la participación ciudadana"/>
    <n v="450200100"/>
    <s v="Iniciativas para la promoción de la participación ciudadana implementada."/>
    <n v="450200100"/>
    <s v="Espacios de participación promovidos"/>
    <s v="A"/>
    <n v="3"/>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90000000"/>
    <m/>
    <m/>
    <n v="19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r la Política de Libertad Religiosa"/>
    <n v="4502001"/>
    <s v="Servicio de promoción a la participación ciudadana"/>
    <s v="ND"/>
    <s v="Política de Libertad Religiosa Implementado"/>
    <n v="450200111"/>
    <s v="Estrategia de acompañamiento sobre capacidades democráticas y organizativas  implementada"/>
    <s v="A"/>
    <n v="1"/>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50000000"/>
    <m/>
    <m/>
    <n v="15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de los organismos  de acción comunal (OAC)  de los doce municipios del Departamento en lo relacionado a sus procesos formativos, participativos, de organización y  gestión."/>
    <n v="4502001"/>
    <s v="Servicio de promoción a la participación ciudadana"/>
    <s v="ND"/>
    <s v="Municipios con organismos de Acción Comunal fortalecidos."/>
    <n v="450200109"/>
    <s v="Iniciativas organizativas de participación ciudadana promovidas "/>
    <s v="A"/>
    <n v="12"/>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35000000"/>
    <m/>
    <m/>
    <n v="35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mulación de la  Política Pública Departamental para la  Acción Comunal "/>
    <n v="4502035"/>
    <s v="Documentos de planeación "/>
    <s v="ND"/>
    <s v="Una Política Pública formulada."/>
    <n v="450203501"/>
    <s v="Planes estratégicos elaborados "/>
    <s v="N.A."/>
    <n v="0.2"/>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59804619.640000001"/>
    <m/>
    <m/>
    <n v="59804619.640000001"/>
    <s v="Secretaria del Interior"/>
  </r>
  <r>
    <n v="310"/>
    <x v="5"/>
    <n v="1"/>
    <s v="Inclusión Social y Equidad"/>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87"/>
    <s v="Servicio de educación informal en áreas artísticas y culturales"/>
    <n v="3301087"/>
    <s v="Servicio de educación informal en áreas artísticas y culturales"/>
    <n v="330108701"/>
    <s v="Personas capacitadas"/>
    <n v="330108701"/>
    <s v="Personas capacitadas"/>
    <s v="N.A."/>
    <n v="5750"/>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10000000"/>
    <m/>
    <m/>
    <n v="31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73"/>
    <s v="Servicio de circulación artística y cultural"/>
    <n v="3301073"/>
    <s v="Servicio de circulación artística y cultural"/>
    <n v="330107301"/>
    <s v="Producciones artísticas en circulación"/>
    <n v="330107301"/>
    <s v="Producciones artísticas en circulación"/>
    <s v="N.A."/>
    <n v="550"/>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n v="1906093000"/>
    <m/>
    <m/>
    <m/>
    <m/>
    <m/>
    <n v="1100593784.2"/>
    <m/>
    <m/>
    <n v="3006686784.1999998"/>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ND"/>
    <s v="Formulación e implementación del Plan de Cultura"/>
    <n v="3301070"/>
    <s v="Documentos de lineamientos técnicos "/>
    <s v="ND"/>
    <s v="Plan Decenal de cultura formulado e implementado"/>
    <n v="330107000"/>
    <s v="Documentos de lineamientos técnicos realizados"/>
    <s v="N.A."/>
    <n v="0.3"/>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0000000"/>
    <m/>
    <m/>
    <n v="3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9"/>
    <s v="Servicio de información para el sector artístico y cultural "/>
    <n v="3301099"/>
    <s v="Servicio de información para el sector artístico y cultural "/>
    <n v="330109900"/>
    <s v="Sistema de información del sector artístico cultural en operación"/>
    <n v="330109900"/>
    <s v="Sistema de información del sector artístico cultural en operación"/>
    <s v="A"/>
    <n v="1"/>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80000000"/>
    <m/>
    <m/>
    <n v="8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52"/>
    <s v="Servicio de educación formal al sector artístico y cultural"/>
    <n v="3301052"/>
    <s v="Servicio de educación formal al sector artístico y cultural"/>
    <n v="330105203"/>
    <s v="Cupos de educación formal ofertados"/>
    <n v="330105203"/>
    <s v="Cupos de educación formal ofertados"/>
    <s v="A"/>
    <n v="135"/>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20000000"/>
    <m/>
    <m/>
    <n v="2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085"/>
    <s v="Servicios bibliotecarios"/>
    <n v="3301085"/>
    <s v="Servicios bibliotecarios"/>
    <s v="330108500"/>
    <s v="Usuarios atendidos"/>
    <s v="330108500"/>
    <s v="Usuarios atendidos"/>
    <s v="N.A."/>
    <n v="115000"/>
    <x v="39"/>
    <s v="Implementación del programa &quot;Tú y Yo Somos Cultura&quot;, para el fortalecimiento a la lectura,  escritura  y bibliotecas en el Departamento del Quindío   "/>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217682000"/>
    <m/>
    <m/>
    <m/>
    <m/>
    <m/>
    <n v="260000000"/>
    <m/>
    <m/>
    <n v="477682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100"/>
    <s v="Servicio de divulgación y publicaciones"/>
    <n v="3301100"/>
    <s v="Servicio de divulgación y publicaciones"/>
    <s v="330110000"/>
    <s v="Publicaciones realizadas"/>
    <s v="330110000"/>
    <s v="Publicaciones realizadas"/>
    <s v="N.A."/>
    <n v="10"/>
    <x v="39"/>
    <s v="Implementación del programa &quot;Tú y Yo Somos Cultura&quot;, para el fortalecimiento a la lectura,  escritura  y bibliotecas en el Departamento del Quindío   "/>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100000000"/>
    <m/>
    <m/>
    <m/>
    <m/>
    <m/>
    <n v="40000000"/>
    <m/>
    <m/>
    <n v="14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5"/>
    <s v="Servicio de asistencia técnica en gestión artística y cultural"/>
    <n v="3301095"/>
    <s v="Servicio de asistencia técnica en gestión artística y cultural"/>
    <s v="330109500"/>
    <s v="Personas asistidas técnicamente"/>
    <s v="330109500"/>
    <s v="Personas asistidas técnicamente"/>
    <s v="N.A."/>
    <n v="150"/>
    <x v="40"/>
    <s v="Apoyo artistas y gestores culturales  del departamento del Quindío con el  beneficio de la Seguridad Social.  "/>
    <s v="Aumentar la tasa de participación en procesos y actividades artísticas y culturales de los artistas y gestores del departamento del Quindío con la  implementación de los beneficios de la seguridad Social.  "/>
    <n v="317682000"/>
    <m/>
    <m/>
    <m/>
    <m/>
    <m/>
    <n v="20000000"/>
    <m/>
    <m/>
    <n v="337682000"/>
    <s v="Secretario de Cultura"/>
  </r>
  <r>
    <n v="310"/>
    <x v="5"/>
    <n v="1"/>
    <s v="Inclusión Social y Equidad"/>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42"/>
    <s v="Servicio de asistencia técnica en el manejo y gestión del patrimonio arqueológico, antropológico e histórico."/>
    <n v="3302042"/>
    <s v="Servicio de asistencia técnica en el manejo y gestión del patrimonio arqueológico, antropológico e histórico."/>
    <s v="330204200"/>
    <s v="Asistencias técnicas realizadas a entidades territoriales "/>
    <s v="330204200"/>
    <s v="Asistencias técnicas realizadas a entidades territoriales "/>
    <s v="N.A."/>
    <n v="12"/>
    <x v="41"/>
    <s v="Apoyo al Paisaje, Café y Tradición mediante procesos de manejo, gestión, asistencia técnica, divulgación y publicación del patrimonio, arqueológico, antropológico e histórico en el Departamento del Quindío "/>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70000000"/>
    <m/>
    <m/>
    <n v="70000000"/>
    <s v="Secretario de Cultura"/>
  </r>
  <r>
    <n v="310"/>
    <x v="5"/>
    <n v="1"/>
    <s v="Inclusión Social y Equidad"/>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70"/>
    <s v="Servicio de divulgación y publicación del Patrimonio cultural"/>
    <n v="3302070"/>
    <s v="Servicio de divulgación y publicación del Patrimonio cultural"/>
    <s v="330207000"/>
    <s v="Publicaciones realizadas"/>
    <s v="330207000"/>
    <s v="Publicaciones realizadas"/>
    <s v="A"/>
    <n v="4"/>
    <x v="41"/>
    <s v="Apoyo al Paisaje, Café y Tradición mediante procesos de manejo, gestión, asistencia técnica, divulgación y publicación del patrimonio, arqueológico, antropológico e histórico en el Departamento del Quindío "/>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70000000"/>
    <n v="103859000"/>
    <m/>
    <n v="173859000"/>
    <s v="Secretario de Cultura"/>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6"/>
    <s v="Servicio de apoyo y consolidación de las Comisiones Regionales de Competitividad - CRC"/>
    <n v="3502006"/>
    <s v="Servicio de apoyo y consolidación de las Comisiones Regionales de Competitividad - CRC"/>
    <s v="350200600"/>
    <s v="Planes de trabajo concertados con las CRC para su consolidación "/>
    <s v="350200600"/>
    <s v="Planes de trabajo concertados con las CRC para su consolidación "/>
    <s v="N.A."/>
    <n v="1"/>
    <x v="42"/>
    <s v="Fortalecimiento de la competitividad y productividad en el  departamento del Quindío "/>
    <s v="Incrementar en índice de competitividad en el Departamento del Quindío, a través  de la consolidación de la Comisión Regional de Competitividad e Innovación y en apoyo a  las iniciativas clúster,  vinculando en sector público,  privado y la academia."/>
    <m/>
    <m/>
    <m/>
    <m/>
    <m/>
    <m/>
    <n v="58000000"/>
    <m/>
    <m/>
    <n v="58000000"/>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n v="350200700"/>
    <s v="Clústeres asistidos en la implementación de los planes de acción"/>
    <s v="A"/>
    <n v="7"/>
    <x v="42"/>
    <s v="Fortalecimiento de la competitividad y productividad en el  departamento del Quindío "/>
    <s v="Incrementar en índice de competitividad en el Departamento del Quindío, a través  de la consolidación de la Comisión Regional de Competitividad e Innovación y en apoyo a  las iniciativas clúster,  vinculando en sector público,  privado y la academia."/>
    <m/>
    <m/>
    <m/>
    <m/>
    <m/>
    <m/>
    <n v="30000000"/>
    <m/>
    <m/>
    <n v="30000000"/>
    <s v="Secretario de Turismo, Industria y Comercio"/>
  </r>
  <r>
    <s v=" "/>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39"/>
    <s v="Servicio de asistencia técnica a los entes territoriales para el desarrollo turístico"/>
    <n v="3502039"/>
    <s v="Servicio de asistencia técnica a los entes territoriales para el desarrollo turístico"/>
    <s v="350203900"/>
    <s v="Entidades territoriales asistidas técnicamente"/>
    <s v="350203900"/>
    <s v="Entidades territoriales asistidas técnicamente"/>
    <s v="A"/>
    <n v="12"/>
    <x v="43"/>
    <s v="Mejoramiento de la competitividad del  departamento como destino turístico  sostenible y de calidad ."/>
    <s v="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
    <m/>
    <m/>
    <m/>
    <m/>
    <m/>
    <m/>
    <n v="535133951.44999999"/>
    <m/>
    <m/>
    <n v="535133951.44999999"/>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46"/>
    <s v="Servicio de promoción turística"/>
    <n v="3502046"/>
    <s v="Servicio de promoción turística"/>
    <s v="350204600"/>
    <s v="Campañas realizadas"/>
    <s v="350204600"/>
    <s v="Campañas realizadas"/>
    <s v="N.A."/>
    <n v="1"/>
    <x v="44"/>
    <s v="Fortalecimiento de la promoción turística del destino Quindío a nivel  nacional e internacional "/>
    <s v="Incrementar en índice de competitividad   turística,  a través de la promoción del departamento como destino turístico y en  fortalecimiento de las  Agencias de Inversión   con la articulación de  instituciones,  gremios y demás actores del sector."/>
    <m/>
    <m/>
    <m/>
    <m/>
    <m/>
    <m/>
    <m/>
    <n v="1150987000"/>
    <m/>
    <n v="1150987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18"/>
    <s v="Servicios de apoyo financiero para la creación de empresas"/>
    <n v="3602018"/>
    <s v="Servicios de apoyo financiero para la creación de empresas"/>
    <s v="360201800"/>
    <s v="Planes de negocio financiados"/>
    <s v="360201800"/>
    <s v="Planes de negocio financiados"/>
    <s v="N.A."/>
    <n v="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310000000"/>
    <m/>
    <m/>
    <n v="310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32"/>
    <s v="Servicio de asesoría técnica para el emprendimiento."/>
    <n v="3602032"/>
    <s v="Servicio de asesoría técnica para el emprendimiento."/>
    <s v="360203201"/>
    <s v="Emprendimientos fortalecidos"/>
    <s v="360203201"/>
    <s v="Emprendimientos fortalecidos"/>
    <s v="A"/>
    <n v="1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70000000"/>
    <m/>
    <m/>
    <n v="70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29"/>
    <s v="Servicio de asistencia técnica para la generación y formalización del empleo"/>
    <n v="3602029"/>
    <s v="Servicio de asistencia técnica para la generación y formalización del empleo"/>
    <s v="360202904"/>
    <s v="Talleres de oferta institucional realizados"/>
    <s v="360202904"/>
    <s v="Talleres de oferta institucional realizados"/>
    <s v="N.A."/>
    <n v="13"/>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65000000"/>
    <m/>
    <m/>
    <n v="65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30"/>
    <s v="Servicio de información y monitoreo del mercado de trabajo"/>
    <n v="3602030"/>
    <s v="Servicio de información y monitoreo del mercado de trabajo"/>
    <s v="360203000"/>
    <s v="Reportes realizados"/>
    <s v="360203000"/>
    <s v="Reportes realizados"/>
    <s v="N.A."/>
    <n v="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25000000"/>
    <m/>
    <m/>
    <n v="25000000"/>
    <s v="Secretario de Turismo, Industria y Comercio"/>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1"/>
    <s v="Servicio de asesoría para el fortalecimiento de la asociatividad"/>
    <n v="1702011"/>
    <s v="Servicio de asesoría para el fortalecimiento de la asociatividad"/>
    <s v="170201100"/>
    <s v="Asociaciones fortalecidas"/>
    <s v="170201100"/>
    <s v="Asociaciones fortalecidas"/>
    <s v="A"/>
    <n v="30"/>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180000000"/>
    <m/>
    <m/>
    <n v="18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7"/>
    <s v="Servicio de apoyo financiero para proyectos productivos"/>
    <n v="1702007"/>
    <s v="Servicio de apoyo financiero para proyectos productivos"/>
    <s v="170200700"/>
    <s v="Proyectos productivos cofinanciados"/>
    <s v="170200700"/>
    <s v="Proyectos productivos cofinanciados"/>
    <s v="N.A."/>
    <n v="3"/>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390000000"/>
    <m/>
    <m/>
    <n v="3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9"/>
    <s v="Servicio de apoyo financiero para el acceso a activos productivos y de comercialización"/>
    <n v="1702009"/>
    <s v="Servicio de apoyo financiero para el acceso a activos productivos y de comercialización"/>
    <s v="170200900"/>
    <s v="Productores apoyados con activos productivos y de comercialización"/>
    <s v="170200900"/>
    <s v="Productores apoyados con activos productivos y de comercialización"/>
    <s v="N.A."/>
    <n v="166"/>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80000000"/>
    <m/>
    <m/>
    <n v="8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7"/>
    <s v="Servicio de apoyo para el fomento organizativo de la agricultura campesina, familiar y comunitaria"/>
    <n v="1702017"/>
    <s v="Servicio de apoyo para el fomento organizativo de la agricultura campesina, familiar y comunitaria"/>
    <s v="170201700"/>
    <s v="Productores agropecuarios apoyados"/>
    <s v="170201700"/>
    <s v="Productores agropecuarios apoyados"/>
    <s v="N.A."/>
    <n v="100"/>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190000000"/>
    <m/>
    <m/>
    <n v="1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4"/>
    <s v="Servicio de apoyo para el acceso a maquinaria y equipos"/>
    <n v="1702014"/>
    <s v="Servicio de apoyo para el acceso a maquinaria y equipos"/>
    <s v="170201400"/>
    <s v="Productores beneficiados con acceso a maquinaria y equipo"/>
    <s v="170201400"/>
    <s v="Productores beneficiados con acceso a maquinaria y equipo"/>
    <s v="N.A."/>
    <n v="25"/>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150000000"/>
    <m/>
    <m/>
    <n v="15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1"/>
    <s v="Servicio de acompañamiento productivo y empresarial"/>
    <n v="1702021"/>
    <s v="Servicio de acompañamiento productivo y empresarial"/>
    <s v="170202100"/>
    <s v="Unidades productivas beneficiadas"/>
    <s v="170202100"/>
    <s v="Unidades productivas beneficiadas"/>
    <s v="N.A."/>
    <n v="150"/>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62000000"/>
    <m/>
    <m/>
    <n v="62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0"/>
    <s v="Organizaciones de productores formales apoyadas"/>
    <s v="170203800"/>
    <s v="Organizaciones de productores formales apoyadas"/>
    <s v="A"/>
    <n v="30"/>
    <x v="48"/>
    <s v="Fortalecimiento e implementación  de procesos de mercadeo y comercialización agropecuaria  en el Departamento del Quindío.                "/>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90000000"/>
    <m/>
    <m/>
    <n v="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1"/>
    <s v="Productores apoyados para la participación en mercados campesinos"/>
    <s v="170203801"/>
    <s v="Productores apoyados para la participación en mercados campesinos"/>
    <s v="N.A."/>
    <n v="80"/>
    <x v="48"/>
    <s v="Fortalecimiento e implementación  de procesos de mercadeo y comercialización agropecuaria  en el Departamento del Quindío.                "/>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98000000"/>
    <m/>
    <m/>
    <n v="98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3"/>
    <s v="Documentos de planeación"/>
    <n v="1702023"/>
    <s v="Documentos de planeación"/>
    <s v="170202301"/>
    <s v="Planes de Desarrollo Agropecuario y Rural elaborados"/>
    <s v="170202301"/>
    <s v="Planes de Desarrollo Agropecuario y Rural elaborados"/>
    <s v="A"/>
    <n v="1"/>
    <x v="49"/>
    <s v="Implementación de procesos de extensión agropecuaria e inocuidad (estatus sanitario, BPA, BPG) alimentaria; en el Departamento del Quindío"/>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56000000"/>
    <m/>
    <m/>
    <n v="56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4"/>
    <s v="Servicios de acompañamiento en la implementación de planes de desarrollo agropecuario y rural"/>
    <n v="1702024"/>
    <s v="Servicios de acompañamiento en la implementación de planes de desarrollo agropecuario y rural"/>
    <s v="170202400"/>
    <s v="Planes de Desarrollo Agropecuario y Rural acompañados"/>
    <s v="170202400"/>
    <s v="Planes de Desarrollo Agropecuario y Rural acompañados"/>
    <s v="A"/>
    <n v="12"/>
    <x v="49"/>
    <s v="Implementación de procesos de extensión agropecuaria e inocuidad (estatus sanitario, BPA, BPG) alimentaria; en el Departamento del Quindío"/>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95000000"/>
    <m/>
    <m/>
    <n v="95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5"/>
    <s v="Servicio de apoyo en la formulación y estructuración de proyectos"/>
    <n v="1702025"/>
    <s v="Servicio de apoyo en la formulación y estructuración de proyectos"/>
    <s v="170202500"/>
    <s v="Proyectos estructurados"/>
    <s v="170202500"/>
    <s v="Proyectos estructurados"/>
    <s v="N.A."/>
    <n v="25"/>
    <x v="50"/>
    <s v="Servicio de apoyo en la formulación y estructuración de proyectos de Desarrollo Rural e inclusión productiva  campesina en el Departamento del Quindío  "/>
    <s v="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
    <m/>
    <m/>
    <m/>
    <m/>
    <m/>
    <m/>
    <n v="67000000"/>
    <m/>
    <m/>
    <n v="67000000"/>
    <s v="Secretario de Agricultura, Desarrollo Rural y Medio Ambiente"/>
  </r>
  <r>
    <n v="312"/>
    <x v="7"/>
    <n v="2"/>
    <s v="Productividad y Competitividad"/>
    <n v="17"/>
    <s v="Agricultura y desarrollo rural"/>
    <n v="1703"/>
    <s v="Servicios financieros y gestión del riesgo para las actividades agropecuarias y rurales. &quot;Tú y yo con un campo protegido&quot;"/>
    <n v="1703"/>
    <s v="Servicios financieros y gestión del riesgo para las actividades agropecuarias y rurales"/>
    <s v="Crecimiento económico del sector agropecuario (PIB)"/>
    <n v="1703013"/>
    <s v="Servicio de apoyo a la implementación de mecanismos y herramientas para el conocimiento, reducción y manejo de riesgos agropecuarios"/>
    <n v="1703013"/>
    <s v="Servicio de apoyo a la implementación de mecanismos y herramientas para el conocimiento, reducción y manejo de riesgos agropecuarios"/>
    <s v="170301300"/>
    <s v="Personas beneficiadas"/>
    <s v="170301300"/>
    <s v="Personas beneficiadas"/>
    <s v="N.A."/>
    <n v="55"/>
    <x v="51"/>
    <s v="Apoyo a la Implementación de procesos para la prevención y mitigación de riesgos naturales del sector agropecuario en el Departamento del Quindío.  "/>
    <s v="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
    <m/>
    <m/>
    <m/>
    <m/>
    <m/>
    <m/>
    <n v="65712654"/>
    <m/>
    <m/>
    <n v="65712654"/>
    <s v="Secretario de Agricultura, Desarrollo Rural y Medio Ambiente"/>
  </r>
  <r>
    <n v="312"/>
    <x v="7"/>
    <n v="2"/>
    <s v="Productividad y Competitividad"/>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02"/>
    <s v="Documentos de lineamientos técnicos"/>
    <n v="1704002"/>
    <s v="Documentos de lineamientos técnicos"/>
    <s v="170400203"/>
    <s v="Documentos de lineamientos para el ordenamiento social y productivo elaborados"/>
    <s v="170400203"/>
    <s v="Documentos de lineamientos para el ordenamiento social y productivo elaborados"/>
    <s v="A"/>
    <n v="1"/>
    <x v="52"/>
    <s v="Implementación de procesos de ordenamiento productivo y social territorial en el Departamento del Quindío"/>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75000000"/>
    <m/>
    <m/>
    <n v="75000000"/>
    <s v="Secretario de Agricultura, Desarrollo Rural y Medio Ambiente"/>
  </r>
  <r>
    <n v="312"/>
    <x v="7"/>
    <n v="2"/>
    <s v="Productividad y Competitividad"/>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17"/>
    <s v="Servicio de apoyo para el fomento de la formalidad"/>
    <n v="1704017"/>
    <s v="Servicio de apoyo para el fomento de la formalidad"/>
    <s v="170401700"/>
    <s v="Personas sensibilizadas en la formalización "/>
    <s v="170401700"/>
    <s v="Personas sensibilizadas en la formalización "/>
    <s v="N.A."/>
    <n v="150"/>
    <x v="52"/>
    <s v="Implementación de procesos de ordenamiento productivo y social territorial en el Departamento del Quindío"/>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78000000"/>
    <m/>
    <m/>
    <n v="78000000"/>
    <s v="Secretario de Agricultura, Desarrollo Rural y Medio Ambiente"/>
  </r>
  <r>
    <n v="312"/>
    <x v="7"/>
    <n v="2"/>
    <s v="Productividad y Competitividad"/>
    <n v="17"/>
    <s v="Agricultura y desarrollo rural"/>
    <n v="1706"/>
    <s v="Aprovechamiento de mercados externos. &quot;Tú y yo a los mercados internacionales&quot;"/>
    <n v="1706"/>
    <s v="Aprovechamiento de mercados externos"/>
    <s v="Crecimiento económico del sector agropecuario (PIB)"/>
    <n v="1706004"/>
    <s v="Servicio de apoyo financiero para la participación en ferias nacionales e internacionales"/>
    <n v="1706004"/>
    <s v="Servicio de apoyo financiero para la participación en ferias nacionales e internacionales"/>
    <s v="170600400"/>
    <s v="Participaciones en ferias nacionales e internacionales"/>
    <s v="170600400"/>
    <s v="Participaciones en ferias nacionales e internacionales"/>
    <s v="A"/>
    <n v="10"/>
    <x v="53"/>
    <s v=" Fortalecimiento de eventos y  ferias para la competitividad productiva y empresarial del sector rural en el Departamento del Quindío "/>
    <s v=" Aumentar en crecimiento económico del sector agropecuario (PIB),  a través del comercio interior  y exterior, inteligencia de mercados,  sistemas de información, acompañamiento  y  financiación  en mercadeo y  comercialización."/>
    <m/>
    <m/>
    <m/>
    <m/>
    <m/>
    <m/>
    <n v="110000000"/>
    <m/>
    <m/>
    <n v="110000000"/>
    <s v="Secretario de Agricultura, Desarrollo Rural y Medio Ambiente"/>
  </r>
  <r>
    <n v="312"/>
    <x v="7"/>
    <n v="2"/>
    <s v="Productividad y Competitividad"/>
    <n v="17"/>
    <s v="Agricultura y desarrollo rural"/>
    <n v="1707"/>
    <s v="Sanidad agropecuaria e inocuidad agroalimentaria. &quot;Tú y yo con un agro saludable&quot;"/>
    <n v="1707"/>
    <s v="Sanidad agropecuaria e inocuidad agroalimentaria "/>
    <s v="Crecimiento económico del sector agropecuario (PIB)"/>
    <n v="1707069"/>
    <s v="Servicio de divulgación y socialización"/>
    <n v="1707069"/>
    <s v="Servicio de divulgación y socialización"/>
    <s v="170706900"/>
    <s v="Eventos realizados"/>
    <s v="170706900"/>
    <s v="Eventos realizados"/>
    <s v="N.A."/>
    <n v="5"/>
    <x v="54"/>
    <s v="Implementación de procesos de  sanidad e inocuidad alimentaria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
    <m/>
    <m/>
    <m/>
    <m/>
    <m/>
    <n v="143000000"/>
    <m/>
    <m/>
    <n v="143000000"/>
    <s v="Secretario de Agricultura, Desarrollo Rural y Medio Ambiente"/>
  </r>
  <r>
    <n v="312"/>
    <x v="7"/>
    <n v="2"/>
    <s v="Productividad y Competitividad"/>
    <n v="17"/>
    <s v="Agricultura y desarrollo rural"/>
    <n v="1708"/>
    <s v="Ciencia, tecnología e innovación agropecuaria. &quot;Tú y yo con un agro interconectado&quot;"/>
    <n v="1708"/>
    <s v="Ciencia, tecnología e innovación agropecuaria"/>
    <s v="Crecimiento económico del sector agropecuario (PIB)"/>
    <n v="1708016"/>
    <s v="Documentos de lineamientos técnicos"/>
    <n v="1708016"/>
    <s v="Documentos de lineamientos técnicos"/>
    <s v="170801600"/>
    <s v="Documentos de lineamientos técnicos elaborados"/>
    <s v="170801600"/>
    <s v="Documentos de lineamientos técnicos elaborados"/>
    <s v="A"/>
    <n v="2"/>
    <x v="55"/>
    <s v=" Implementación de procesos de innovación, ciencia y tecnología agropecuario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65000000"/>
    <m/>
    <m/>
    <n v="65000000"/>
    <s v="Secretario de Agricultura, Desarrollo Rural y Medio Ambiente"/>
  </r>
  <r>
    <n v="312"/>
    <x v="7"/>
    <n v="2"/>
    <s v="Productividad y Competitividad"/>
    <n v="17"/>
    <s v="Agricultura y desarrollo rural"/>
    <n v="1708"/>
    <s v="Ciencia, tecnología e innovación agropecuaria. &quot;Tú y yo con un agro interconectado&quot;"/>
    <n v="1708"/>
    <s v="Ciencia, tecnología e innovación agropecuaria"/>
    <s v="Crecimiento económico del sector agropecuario (PIB)"/>
    <n v="1708051"/>
    <s v="Servicio de información actualizado"/>
    <n v="1708051"/>
    <s v="Servicio de información actualizado"/>
    <s v="170805100"/>
    <s v="Sistemas de información actualizados"/>
    <s v="170805100"/>
    <s v="Sistemas de información actualizados"/>
    <s v="A"/>
    <n v="1"/>
    <x v="55"/>
    <s v=" Implementación de procesos de innovación, ciencia y tecnología agropecuario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65000000"/>
    <m/>
    <m/>
    <n v="65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19"/>
    <s v="Centros logísticos agropecuarios adecuados"/>
    <n v="1709019"/>
    <s v="Centros logísticos agropecuarios adecuados"/>
    <n v="170901900"/>
    <s v="Centros logísticos agropecuarios adecuados"/>
    <n v="170901900"/>
    <s v="Centros logísticos agropecuarios adecuados"/>
    <s v="N.A."/>
    <n v="4"/>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143000000"/>
    <m/>
    <m/>
    <n v="143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34"/>
    <s v="Infraestructura de pos cosecha adecuada"/>
    <n v="1709034"/>
    <s v="Infraestructura de pos cosecha adecuada"/>
    <s v="170903400"/>
    <s v="Infraestructura de pos cosecha adecuada"/>
    <s v="170903400"/>
    <s v="Infraestructura de pos cosecha adecuada"/>
    <s v="N.A."/>
    <n v="3"/>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113000000"/>
    <m/>
    <m/>
    <n v="113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93"/>
    <s v="Servicio de procesamiento de caña panelera"/>
    <n v="1709093"/>
    <s v="Servicio de procesamiento de caña panelera"/>
    <s v="170909300"/>
    <s v="Trapiches paneleros con servicio de procesamiento de caña."/>
    <s v="170909300"/>
    <s v="Trapiches paneleros con servicio de procesamiento de caña."/>
    <s v="N.A."/>
    <n v="1"/>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62000000"/>
    <m/>
    <m/>
    <n v="62000000"/>
    <s v="Secretario de Agricultura, Desarrollo Rural y Medio Ambiente"/>
  </r>
  <r>
    <n v="312"/>
    <x v="7"/>
    <n v="2"/>
    <s v="Productividad y Competitividad"/>
    <n v="35"/>
    <s v="Comercio, Industria y Turismo"/>
    <n v="3502"/>
    <s v="Productividad y competitividad de las empresas &quot;Tú y yo con empresas competitivas&quot; "/>
    <n v="3502"/>
    <s v="Productividad y competitividad de las empresas colombianas "/>
    <s v="Crecimiento económico del sector agropecuario (PIB)_x000a_Tasa desempleo"/>
    <n v="3502017"/>
    <s v="Servicio de asistencia técnica para emprendedores y/o empresas en edad temprana"/>
    <n v="3502017"/>
    <s v="Servicio de asistencia técnica para emprendedores y/o empresas en edad temprana"/>
    <s v="350201701"/>
    <s v="Necesidades empresariales atendidas a partir de emprendimientos "/>
    <s v="350201701"/>
    <s v="Necesidades empresariales atendidas a partir de emprendimientos "/>
    <s v="A"/>
    <n v="6"/>
    <x v="57"/>
    <s v="Fortalecimiento  de nuevos emprendimientos e iniciativas clúster de las cadenas promisorias agropecuarias en el Departamento del Quindío.                     "/>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98000000"/>
    <m/>
    <m/>
    <n v="98000000"/>
    <s v="Secretario de Agricultura, Desarrollo Rural y Medio Ambiente"/>
  </r>
  <r>
    <n v="312"/>
    <x v="7"/>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s v="350200700"/>
    <s v="Clústeres asistidos en la implementación de los planes de acción"/>
    <s v="A"/>
    <n v="5"/>
    <x v="57"/>
    <s v="Fortalecimiento  de nuevos emprendimientos e iniciativas clúster de las cadenas promisorias agropecuarias en el Departamento del Quindío.                     "/>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58000000"/>
    <m/>
    <m/>
    <n v="58000000"/>
    <s v="Secretario de Agricultura, Desarrollo Rural y Medio Ambiente"/>
  </r>
  <r>
    <n v="312"/>
    <x v="7"/>
    <n v="3"/>
    <s v="Territorio, Ambiente y Desarrollo Sostenible"/>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13"/>
    <s v="Documentos de lineamientos técnicos para mejorar la calidad ambiental de las áreas urbanas"/>
    <n v="3201013"/>
    <s v="Documentos de lineamientos técnicos para mejorar la calidad ambiental de las áreas urbanas"/>
    <s v="320101300"/>
    <s v="Documentos de lineamientos técnicos para  mejorar la calidad ambiental de las áreas urbanas elaborados"/>
    <s v="320101300"/>
    <s v="Documentos de lineamientos técnicos para  mejorar la calidad ambiental de las áreas urbanas elaborados"/>
    <s v="N.A."/>
    <n v="1"/>
    <x v="58"/>
    <s v="Fortalecimiento  de los procesos de Gestión Ambiental Urbana y Rural para la protección del Paisaje y la Biodiversidad en el  departamento del   Quindío  "/>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42000000"/>
    <m/>
    <m/>
    <n v="42000000"/>
    <s v="Secretario de Agricultura, Desarrollo Rural y Medio Ambiente"/>
  </r>
  <r>
    <n v="312"/>
    <x v="7"/>
    <n v="3"/>
    <s v="Territorio, Ambiente y Desarrollo Sostenible"/>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08"/>
    <s v="Servicio de vigilancia de la calidad del aire"/>
    <n v="3201008"/>
    <s v="Servicio de vigilancia de la calidad del aire"/>
    <s v="320100805"/>
    <s v="Campaña de monitoreo de calidad del aire realizadas"/>
    <s v="320100805"/>
    <s v="Campaña de monitoreo de calidad del aire realizadas"/>
    <s v="N.A."/>
    <n v="3"/>
    <x v="58"/>
    <s v="Fortalecimiento  de los procesos de Gestión Ambiental Urbana y Rural para la protección del Paisaje y la Biodiversidad en el  departamento del   Quindío  "/>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110000000"/>
    <m/>
    <m/>
    <n v="110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37"/>
    <s v="Servicio de recuperación de cuerpos de agua lénticos y lóticos"/>
    <n v="3202037"/>
    <s v="Servicio de recuperación de cuerpos de agua lénticos y lóticos"/>
    <s v="320203704"/>
    <s v="Bosque ripario recuperado"/>
    <s v="320203704"/>
    <s v="Bosque ripario recuperado"/>
    <s v="N.A."/>
    <n v="40"/>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90000000"/>
    <m/>
    <m/>
    <n v="90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Adquisición, mantenimiento y administración de áreas de importancia estratégica para la conservación y regulación del recurso hídrico."/>
    <n v="3202037"/>
    <s v="Servicio de recuperación de cuerpos de agua lénticos y lóticos"/>
    <s v="ND"/>
    <s v="Número de Hectáreas intervenidas "/>
    <n v="320203700"/>
    <s v="Extensión de cuerpos de agua recuperados"/>
    <s v="N.A."/>
    <n v="60"/>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909464416"/>
    <m/>
    <m/>
    <n v="909464416"/>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17"/>
    <s v="Servicio apoyo financiero para la implementación de esquemas de pago por servicios ambientales"/>
    <n v="3202043"/>
    <s v="Servicio apoyo financiero para la implementación de esquemas de pago por Servicios ambientales"/>
    <s v="320201700"/>
    <s v="Esquemas de pago por Servicio ambientales implementados "/>
    <n v="320204300"/>
    <s v="Áreas con esquemas de pago por Servicios Ambientales implementados "/>
    <s v="A"/>
    <n v="1"/>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389770464"/>
    <m/>
    <m/>
    <n v="389770464"/>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Estrategia  departamental para la protección y bienestar de los animales domésticos y silvestres del Departamento "/>
    <n v="3202014"/>
    <s v="Servicio de educación informal en el marco de la conservación de la biodiversidad y los Servicio ecosistémicos"/>
    <s v="ND"/>
    <s v="Estrategia  para la protección y bienestar de los animales domésticos y silvestres adoptada"/>
    <n v="320201402"/>
    <s v="Talleres realizados"/>
    <s v="A"/>
    <n v="1"/>
    <x v="60"/>
    <s v="Apoyo a la generación de entornos  amigables para los animales  domésticos y silvestres en el departamento del Quindío "/>
    <s v="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
    <m/>
    <m/>
    <m/>
    <m/>
    <m/>
    <m/>
    <n v="76000000"/>
    <m/>
    <m/>
    <n v="76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Realizar  campaña  de sensibilización y apropiación del patrimonio ambiental en el Departamento"/>
    <n v="3202014"/>
    <s v="Servicio de educación informal en el marco de la conservación de la biodiversidad y los Servicio ecosistémicos"/>
    <s v="ND"/>
    <s v="Campaña  de sensibilización y apropiación del patrimonio ambiental realizada"/>
    <n v="320201402"/>
    <s v="Talleres realizados"/>
    <s v="N.A."/>
    <n v="1"/>
    <x v="61"/>
    <s v="Realización de campañas de sensibilización y apropiación del patrimonio ambiental  del paisaje, la biodiversidad y sus servicios ecosistémicos en el Departamento del Quindío "/>
    <s v="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
    <m/>
    <m/>
    <m/>
    <m/>
    <m/>
    <m/>
    <n v="94000000"/>
    <m/>
    <m/>
    <n v="94000000"/>
    <s v="Secretario de Agricultura, Desarrollo Rural y Medio Ambiente"/>
  </r>
  <r>
    <n v="312"/>
    <x v="7"/>
    <n v="3"/>
    <s v="Territorio, Ambiente y Desarrollo Sostenible"/>
    <n v="32"/>
    <s v="Ambiente y desarrollo sostenible"/>
    <s v="3204"/>
    <s v="Gestión de la información y en conocimiento ambiental. &quot;Tú y yo conscientes con la naturaleza&quot;"/>
    <s v="3204"/>
    <s v="Gestión de la información y el conocimiento ambiental "/>
    <s v="Porcentaje de Ecosistemas protegidos y/o en procesos de restauración en el Departamento "/>
    <n v="3204012"/>
    <s v="Servicio de apoyo financiero a emprendimientos"/>
    <n v="3204012"/>
    <s v="Servicio de apoyo financiero a emprendimientos"/>
    <s v="320401200"/>
    <s v="Emprendimientos apoyados "/>
    <s v="320401200"/>
    <s v="Emprendimientos apoyados "/>
    <s v="N.A."/>
    <n v="5"/>
    <x v="62"/>
    <s v="Apoyo a nuevos modelos de vida sostenibles, sustentables y eficientes en el suelo rural y urbano en el Departamento del Quindío  "/>
    <s v="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
    <m/>
    <m/>
    <m/>
    <m/>
    <m/>
    <m/>
    <n v="168000000"/>
    <m/>
    <m/>
    <n v="168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09"/>
    <s v="Barreras rompe vientos recuperadas"/>
    <s v="3205009"/>
    <s v="Barreras rompe vientos recuperadas"/>
    <s v="320500900"/>
    <s v="Barreras rompe vientos"/>
    <s v="320500900"/>
    <s v="Barreras rompe vientos"/>
    <s v="N.A."/>
    <n v="300"/>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95000000"/>
    <m/>
    <m/>
    <n v="95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14"/>
    <s v="Obras para el control de erosión"/>
    <s v="3205014"/>
    <s v="Obras para el control de erosión"/>
    <s v="320501400"/>
    <s v="Área reforestada "/>
    <s v="320501400"/>
    <s v="Área reforestada "/>
    <s v="N.A."/>
    <n v="20"/>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150000000"/>
    <m/>
    <m/>
    <n v="150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n v="320501000"/>
    <s v="Obras para estabilización de taludes realizadas"/>
    <s v="N.A."/>
    <n v="1"/>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135000000"/>
    <m/>
    <m/>
    <n v="135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05"/>
    <s v="Servicio de divulgación de la información en gestión del cambio climático para un desarrollo bajo en carbono y resiliente al clima"/>
    <s v="3206005"/>
    <s v="Servicio de divulgación de la información en gestión del cambio climático para un desarrollo bajo en carbono y resiliente al clima"/>
    <s v="320600500"/>
    <s v="Campañas de información en gestión de cambio climático realizadas "/>
    <s v="320600500"/>
    <s v="Campañas de información en gestión de cambio climático realizadas "/>
    <s v="N.A."/>
    <n v="4"/>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115000000"/>
    <m/>
    <m/>
    <n v="115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n v="3206014"/>
    <s v="Servicio de producción de plántulas en viveros"/>
    <n v="3206014"/>
    <s v="Servicio de producción de plántulas en viveros"/>
    <s v="320601400"/>
    <s v="Plántulas producidas"/>
    <s v="320601400"/>
    <s v="Plántulas producidas"/>
    <s v="N.A."/>
    <n v="2000"/>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108000000"/>
    <m/>
    <m/>
    <n v="108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15"/>
    <s v="Estufas ecoeficientes"/>
    <s v="3206015"/>
    <s v="Estufas ecoeficientes"/>
    <s v="320601500"/>
    <s v="Estufas ecoeficientes instaladas y en operación"/>
    <s v="320601500"/>
    <s v="Estufas ecoeficientes instaladas y en operación"/>
    <s v="N.A."/>
    <n v="50"/>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244000000.94999999"/>
    <m/>
    <m/>
    <n v="244000000.94999999"/>
    <s v="Secretario de Agricultura, Desarrollo Rural y Medio Ambiente"/>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de  la Política  de Transparencia, Acceso a la Información Pública y Lucha Contra la Corrupción del Modelo Integrado de Planificación y Gestión MIPG, articulada con el &quot;Pacto por la Integridad , Transparencia y Legalidad&quot; del Gobierno Nacional"/>
    <n v="4599023"/>
    <s v="Servicio de Implementación Sistemas de Gestión"/>
    <s v="ND"/>
    <s v="Política de Transparencia, Acceso a la Información Pública y Lucha Contra la Corrupción  articulada   con el &quot;Pacto por la Integridad , Transparencia y Legalidad&quot; del Gobierno Nacional desarrollada.                                                                                   "/>
    <n v="459902304"/>
    <s v="Herramientas implementada"/>
    <s v="A"/>
    <n v="1"/>
    <x v="65"/>
    <s v="Implementación de la Política de Transparencia, Acceso a la Información Pública y Lucha Contra la Corrupción del Modelo Integrado de Planificación y Gestión MIPG, articulada con el &quot;Pacto por la Integridad, Transparencia y Legalidad&quot;  en el Departamento del Quindío"/>
    <s v="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quot;Pacto por la Integridad, Transparencia y Legalidad&quot; del Gobierno Nacional, basado en la generación de cambios culturales en la institucionalidad y la ciudadanía."/>
    <m/>
    <m/>
    <m/>
    <m/>
    <m/>
    <m/>
    <n v="200000000"/>
    <m/>
    <m/>
    <n v="200000000"/>
    <s v="Secretario Privada"/>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e implementación de la estrategia de comunicaciones para la Administración Departamental"/>
    <n v="4599029"/>
    <s v="Servicio de integración de la oferta pública"/>
    <s v="ND"/>
    <s v="Estrategia de comunicaciones desarrollada e implementada"/>
    <n v="459902900"/>
    <s v="Espacios de integración de oferta pública generados "/>
    <s v="A"/>
    <n v="1"/>
    <x v="66"/>
    <s v="Desarrollo e implementación de  una estrategia  de comunicaciones  de la gestión institucional  de la Administración Departamental del Quindío &quot;Hacia un  gobierno abierto&quot;."/>
    <s v="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
    <m/>
    <m/>
    <m/>
    <m/>
    <m/>
    <m/>
    <n v="350000000"/>
    <m/>
    <m/>
    <n v="350000000"/>
    <s v="Director Oficina Privada"/>
  </r>
  <r>
    <n v="313"/>
    <x v="8"/>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Encuentros ciudadanos en el Departamento del Quindío en aplicación de la Política de Transparencia, Acceso a la Información Pública y Lucha contra la Corrupción.  "/>
    <n v="4502001"/>
    <s v="Servicio de promoción a la participación ciudadana"/>
    <s v="ND"/>
    <s v="Encuentros  ciudadanos realizados."/>
    <n v="450200100"/>
    <s v="Espacios de participación promovidos"/>
    <s v="A"/>
    <n v="30"/>
    <x v="67"/>
    <s v="Fortalecimiento de  las capacidades institucionales de la administración departamental del Quindío, para generar condiciones de gobernanza territorial, participación, administración eficiente y transparente."/>
    <s v="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
    <m/>
    <m/>
    <m/>
    <m/>
    <m/>
    <m/>
    <n v="153002887.28"/>
    <m/>
    <m/>
    <n v="153002887.28"/>
    <s v="Director Oficina Privada"/>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Tasa de Analfabetismo_x000a_Tasa de deserción escolar intra-anual_x000a_Tasa de repitencia"/>
    <n v="2201030"/>
    <s v="Servicio educación formal por modelos educativos flexibles"/>
    <n v="2201030"/>
    <s v="Servicio educación formal por modelos educativos flexibles"/>
    <n v="220103000"/>
    <s v="Beneficiarios atendidos con modelos educativos flexibles"/>
    <n v="220103000"/>
    <s v="Beneficiarios atendidos con modelos educativos flexibles"/>
    <s v="A"/>
    <n v="25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1526888200"/>
    <m/>
    <m/>
    <m/>
    <m/>
    <n v="15268882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
    <n v="2201055"/>
    <s v="Servicio de apoyo para la implementación de la estrategia educativa del sistema de responsabilidad penal para adolescentes"/>
    <n v="2201055"/>
    <s v="Servicio de apoyo para la implementación de la estrategia educativa del sistema de responsabilidad penal para adolescentes"/>
    <n v="220105500"/>
    <s v="Entidades Territoriales certificadas con asistencia técnica para el fortalecimiento de la estrategia educativa del sistema de responsabilidad penal para adolescentes"/>
    <n v="220105500"/>
    <s v="Entidades Territoriales certificadas con asistencia técnica para el fortalecimiento de la estrategia educativa del sistema de responsabilidad penal para adolescentes"/>
    <s v="A"/>
    <n v="1"/>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25187860"/>
    <m/>
    <m/>
    <m/>
    <m/>
    <n v="2518786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67"/>
    <s v="Servicio de apoyo para el fortalecimiento de escuelas de padres"/>
    <n v="2201067"/>
    <s v="Servicio de apoyo para el fortalecimiento de escuelas de padres"/>
    <n v="220106700"/>
    <s v="Escuelas de padres apoyadas"/>
    <n v="220106700"/>
    <s v="Escuelas de padres apoyadas"/>
    <s v="A"/>
    <n v="54"/>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20000000"/>
    <m/>
    <m/>
    <n v="2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8"/>
    <s v="Servicio de apoyo a la permanencia con alimentación escolar"/>
    <n v="2201028"/>
    <s v="Servicio de apoyo a la permanencia con alimentación escolar"/>
    <n v="220102801"/>
    <s v="Beneficiarios de la alimentación escolar"/>
    <n v="220102801"/>
    <s v="Beneficiarios de la alimentación escolar"/>
    <s v="A"/>
    <n v="360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3000000000"/>
    <m/>
    <n v="9911551000"/>
    <n v="12911551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9"/>
    <s v="Servicio de apoyo a la permanencia con transporte escolar"/>
    <n v="2201029"/>
    <s v="Servicio de apoyo a la permanencia con transporte escolar"/>
    <n v="220102900"/>
    <s v="Beneficiarios de transporte escolar"/>
    <n v="220102900"/>
    <s v="Beneficiarios de transporte escolar"/>
    <s v="N.A."/>
    <n v="15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100000000"/>
    <m/>
    <m/>
    <n v="10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69"/>
    <s v="Infraestructura educativa dotada"/>
    <n v="2201069"/>
    <s v="Infraestructura educativa dotada"/>
    <n v="220106900"/>
    <s v="Sedes dotadas"/>
    <n v="220106900"/>
    <s v="Sedes dotadas"/>
    <s v="N.A."/>
    <n v="4"/>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106966940"/>
    <m/>
    <m/>
    <m/>
    <m/>
    <n v="10696694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
    <n v="2201037"/>
    <s v="Servicio de atención integral para la primera infancia"/>
    <n v="2201037"/>
    <s v="Servicio de atención integral para la primera infancia"/>
    <n v="220103700"/>
    <s v="Instituciones educativas oficiales que implementan en nivel preescolar en el marco de la atención integral"/>
    <n v="220103700"/>
    <s v="Instituciones educativas oficiales que implementan en nivel preescolar en el marco de la atención integral"/>
    <s v="A"/>
    <n v="54"/>
    <x v="69"/>
    <s v="Fortalecimiento para la gestión de la educación inicial y preescolar en el marco de la atención integral a la primera infancia en el Departamento del Quindío."/>
    <s v="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
    <m/>
    <m/>
    <m/>
    <m/>
    <m/>
    <m/>
    <n v="60000000"/>
    <m/>
    <m/>
    <n v="6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Porcentaje de pruebas SABER 5 Lenguaje (nivel Insuficiente) _x000a_Porcentaje de pruebas SABER 5 Matemáticas (nivel Insuficiente) _x000a_Porcentaje de pruebas SABER 9 Lenguaje (nivel Insuficiente)  _x000a_Porcentaje de pruebas SABER 9 Matemáticas (nivel Insuficiente) _x000a_Porcentaje de Colegios pruebas SABER 11 con resultado A+ - A"/>
    <n v="2201007"/>
    <s v="Servicio de evaluación de la calidad de la educación preescolar, básica o media."/>
    <n v="2201073"/>
    <s v="Servicio de evaluación de la calidad de la educación preescolar, básica o media."/>
    <n v="220100700"/>
    <s v="Estudiantes evaluados con pruebas de calidad educativa"/>
    <n v="220107300"/>
    <s v="Estudiantes evaluados con pruebas de calidad educativa"/>
    <s v="N.A."/>
    <n v="7973"/>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m/>
    <m/>
    <n v="20000000"/>
    <m/>
    <m/>
    <n v="2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_x000a_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m/>
    <m/>
    <n v="20000000"/>
    <m/>
    <m/>
    <n v="2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26"/>
    <s v="Servicio de acondicionamiento de ambientes de aprendizaje"/>
    <n v="2201026"/>
    <s v="Servicio de acondicionamiento de ambientes de aprendizaje"/>
    <n v="220102600"/>
    <s v="Ambientes de aprendizaje en funcionamiento"/>
    <n v="220102600"/>
    <s v="Ambientes de aprendizaje en funcionamiento"/>
    <s v="N.A."/>
    <n v="10"/>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n v="148000000"/>
    <m/>
    <m/>
    <m/>
    <m/>
    <n v="148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Analfabetismo_x000a_Tasa de deserción escolar intra-anual_x000a_Tasa de repitencia"/>
    <n v="2201006"/>
    <s v="Servicio de asistencia técnica en educación inicial, preescolar, básica y media"/>
    <n v="2201006"/>
    <s v="Servicio de asistencia técnica en educación inicial, preescolar, básica y media"/>
    <n v="220100600"/>
    <s v="Entidades y organizaciones asistidas técnicamente"/>
    <n v="220100600"/>
    <s v="Entidades y organizaciones asistidas técnicamente"/>
    <s v="A"/>
    <n v="54"/>
    <x v="71"/>
    <s v="Fortalecimiento territorial para una gestión educativa integral en la Secretaría de Educación Departamental del Quindío"/>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m/>
    <m/>
    <m/>
    <m/>
    <m/>
    <n v="100000000"/>
    <m/>
    <m/>
    <n v="10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n v="2201071"/>
    <s v="Servicio educativo"/>
    <n v="2201071"/>
    <s v="Servicio educativo"/>
    <n v="220107100"/>
    <s v="Establecimientos educativos en operación"/>
    <n v="220107100"/>
    <s v="Establecimientos educativos en operación"/>
    <s v="A"/>
    <n v="54"/>
    <x v="71"/>
    <s v="Fortalecimiento territorial para una gestión educativa integral en la Secretaría de Educación Departamental del Quindío"/>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n v="5124318000"/>
    <m/>
    <m/>
    <n v="206886397000"/>
    <m/>
    <n v="2614972918.75"/>
    <m/>
    <m/>
    <n v="214625687918.75"/>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50"/>
    <s v="Servicio de accesibilidad a contenidos web para fines pedagógicos"/>
    <n v="2201050"/>
    <s v="Servicio de accesibilidad a contenidos web para fines pedagógicos"/>
    <n v="220105001"/>
    <s v="Establecimientos educativos conectados a internet"/>
    <n v="220105001"/>
    <s v="Establecimientos educativos conectados a internet"/>
    <s v="A"/>
    <n v="150"/>
    <x v="72"/>
    <s v="Fortalecimiento de las  Tecnologías de Información y Comunicación TIC,  para una innovación educativa de calidad en el departamento del Quindío."/>
    <s v="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
    <m/>
    <m/>
    <m/>
    <m/>
    <n v="684320000"/>
    <m/>
    <m/>
    <m/>
    <m/>
    <n v="68432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48"/>
    <s v="Servicios de información en materia educativa"/>
    <n v="2201048"/>
    <s v="Servicios de información en materia educativa"/>
    <n v="220104801"/>
    <s v="Observatorio implementado"/>
    <n v="220104801"/>
    <s v="Observatorio implementado"/>
    <s v="A"/>
    <n v="1"/>
    <x v="73"/>
    <s v="Implementación del observatorio de educación, con el fin de recopilar y producir información del sector educativo con enfoque territorial."/>
    <s v="Aumentar las tasas de cobertura bruta y disminuir las tasas  repitencia y deserción escolar, a través del diseño e implementación en   Observatorio de Investigación, Innovación y Documentación Educativa del Departamento del Quindío."/>
    <m/>
    <m/>
    <m/>
    <m/>
    <m/>
    <m/>
    <n v="20000000"/>
    <m/>
    <m/>
    <n v="20000000"/>
    <s v="Secretaria de Educación"/>
  </r>
  <r>
    <n v="314"/>
    <x v="9"/>
    <n v="1"/>
    <s v="Inclusión Social y Equidad"/>
    <n v="22"/>
    <s v="Educación"/>
    <s v="ND"/>
    <s v="Fortalecimiento de la educación media para la articulación con la educación superior o terciaria. &quot;Tú y yo preparados para la educación superior&quot;"/>
    <n v="2202"/>
    <s v="Calidad y fomento de la educación superior "/>
    <s v="Tasa de cobertura en educación superior"/>
    <s v="ND"/>
    <s v="Servicio de apoyo para el acceso y la permanencia a la educación superior o terciaria"/>
    <n v="2202006"/>
    <s v="Servicio de apoyo para el acceso y la permanencia a la educación superior o terciaria"/>
    <s v="ND"/>
    <s v="Estrategias o programas de  fomento para  acceso y  permanencia a la educación superior o terciaria implementados"/>
    <n v="220200604"/>
    <s v="Estrategias y programas de  fomento para acceso y  permanencia a la educación superior o postsecundaria implementados"/>
    <s v="A"/>
    <n v="2"/>
    <x v="74"/>
    <s v="Fortalecimiento de estrategias para el acceso y la permanencia  de los estudiantes egresados de los Establecimientos Educativos Oficiales a la educación superior o terciaria en el Departamento del Quindío."/>
    <s v="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
    <m/>
    <m/>
    <m/>
    <m/>
    <m/>
    <m/>
    <n v="250000000"/>
    <m/>
    <m/>
    <n v="250000000"/>
    <s v="Secretaria de Educación"/>
  </r>
  <r>
    <n v="316"/>
    <x v="10"/>
    <n v="1"/>
    <s v="Inclusión Social y Equidad"/>
    <n v="19"/>
    <s v="Salud y protección social"/>
    <n v="1905"/>
    <s v="Salud Pública, &quot;Tú y yo con salud de calidad&quot;"/>
    <n v="1905"/>
    <s v="Salud pública "/>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x v="75"/>
    <s v="Diseño e implementación de campañas para la promoción de la vida y prevención del consumo de sustancias psicoactivas en el Departamento del Quindío. &quot;TU Y YO UNIDOS POR LA VIDA&quot;.  "/>
    <s v="Disminuir las tasas  de mortalidad materna, embarazos, violencia y suicidios en el Departamento del Quindío, a través del fomento de  hábitos de vida saludables y derechos sexuales y reproductivos. "/>
    <m/>
    <m/>
    <m/>
    <m/>
    <m/>
    <m/>
    <n v="80000000"/>
    <m/>
    <m/>
    <n v="80000000"/>
    <s v="Secretaria de Familia"/>
  </r>
  <r>
    <n v="316"/>
    <x v="10"/>
    <n v="1"/>
    <s v="Inclusión Social y Equidad"/>
    <n v="19"/>
    <s v="Salud y protección social"/>
    <n v="1905"/>
    <s v="Salud Pública, &quot;Tú y yo con salud de calidad&quot;"/>
    <n v="1905"/>
    <s v="Salud pública "/>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x v="75"/>
    <s v="Diseño e implementación de campañas para la promoción de la vida y prevención del consumo de sustancias psicoactivas en el Departamento del Quindío. &quot;TU Y YO UNIDOS POR LA VIDA&quot;.  "/>
    <s v="Disminuir las tasas  de mortalidad materna, embarazos, violencia y suicidios en el Departamento del Quindío, a través del fomento de  hábitos de vida saludables y derechos sexuales y reproductivos. "/>
    <m/>
    <m/>
    <m/>
    <m/>
    <m/>
    <m/>
    <n v="60000000"/>
    <m/>
    <m/>
    <n v="60000000"/>
    <s v="Secretaria de Familia"/>
  </r>
  <r>
    <n v="316"/>
    <x v="10"/>
    <n v="1"/>
    <s v="Inclusión Social y Equidad"/>
    <n v="33"/>
    <s v="Cultura"/>
    <n v="3301"/>
    <s v="Promoción y acceso efectivo a procesos culturales y artísticos. &quot;Tú y yo somos cultura Quindiana&quot;"/>
    <n v="3301"/>
    <s v="Promoción y acceso efectivo a procesos culturales y artísticos"/>
    <s v="Cobertura  de municipios   con  jóvenes en riesgo psicosocial impactados en los  barrios vulnerables del Departamento del Quindío"/>
    <n v="3301051"/>
    <s v="Servicio de educación informal al sector artístico y cultural"/>
    <n v="3301051"/>
    <s v="Servicio de educación informal al sector artístico y cultural"/>
    <n v="330105110"/>
    <s v="Capacitaciones de educación informal realizadas"/>
    <n v="330105110"/>
    <s v="Capacitaciones de educación informal realizadas"/>
    <s v="N.A."/>
    <n v="350"/>
    <x v="76"/>
    <s v="Implementación acciones de fortalecimiento  de los entornos protectores de los jóvenes en barrios vulnerables de los municipios, del Departamento del Quindío. "/>
    <s v="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
    <m/>
    <m/>
    <m/>
    <m/>
    <m/>
    <m/>
    <n v="35000000"/>
    <m/>
    <m/>
    <n v="35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del  Modelo de entornos protectores y atención integral de   la primera infancia "/>
    <s v="ND"/>
    <s v="Diseñar e implementar un modelo de atención integral en entornos protectores para la primera infancia "/>
    <n v="4102035"/>
    <s v="Documentos de lineamientos técnicos"/>
    <s v="ND"/>
    <s v="Modelo de atención integral de entornos protectores implementado"/>
    <n v="410203500"/>
    <s v="Documentos de lineamientos técnicos realizados"/>
    <s v="A"/>
    <n v="1"/>
    <x v="77"/>
    <s v="Diseño e implementación de un  Modelo de  atención integral a la primera infancia  a través de las Rutas Integrales de Atención  RIA en el Departamento del  Quindío "/>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40000000"/>
    <m/>
    <m/>
    <n v="4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y seguimiento de las   Rutas integrales de atención  a la primera infancia "/>
    <s v="ND"/>
    <s v="Implementar y realizar seguimiento a las rutas integrales de atención "/>
    <n v="4102001"/>
    <s v="Servicio de atención integral a la primera infancia "/>
    <s v="ND"/>
    <s v="Número de rutas integrales de atención  a la  primera infancia implementadas y con seguimiento "/>
    <n v="410200100"/>
    <s v="Niños y niñas atendidos en servicio integrales"/>
    <s v="A"/>
    <n v="12"/>
    <x v="77"/>
    <s v="Diseño e implementación de un  Modelo de  atención integral a la primera infancia  a través de las Rutas Integrales de Atención  RIA en el Departamento del  Quindío "/>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42000000"/>
    <m/>
    <m/>
    <n v="42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pareja cuando la víctima está entre los 18 y 28 años _x000a_Tasa de violencia de Género_x000a_Tasa de Suicidio  x 100.000 Habitantes en el Departamento del Quindío.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Cobertura a los grupos de adulto mayor del departamento del Quindío en articulación con los Municipios, en el marco de garantizar estimulación física, cognitiva, emocional y social en bienestar de una vejez activa y saludable"/>
    <s v="ND"/>
    <s v="Implementar la  política pública para la protección, en fortalecimiento y en desarrollo integral de la familia Quindiana "/>
    <s v="4102043"/>
    <s v="Servicio de promoción de temas de dinámica relacional y desarrollo autónomo "/>
    <s v="ND"/>
    <s v="Política Pública de Familia  implementada"/>
    <s v="410204300"/>
    <s v="Familias atendidas"/>
    <s v="A"/>
    <n v="1"/>
    <x v="78"/>
    <s v=" Implementación de la  política pública  de Familia para la  promoción  del desarrollo integral de la población del Departamento del Quindío. "/>
    <s v="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
    <m/>
    <m/>
    <m/>
    <m/>
    <m/>
    <m/>
    <n v="130200000"/>
    <m/>
    <m/>
    <n v="1302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 Tasa de violencia contra niños y niñas o a 5 años       _x000a_.- Tasa de violencia contra niños y niñas de 6 a 11 años_x000a_.- Tasa de violencia contra niños y niñas de 12 a 17 años_x000a_-Tasa de niños, niñas y adolescentes víctimas de violencia sexual  x 100 mil habitantes   en el Departamento del Quindío_x000a_-Tasa de suicidios en adolescentes (12 a 17 años)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Tasa de Consumo de Sustancias Psicoactivas  x 100.000 Habitantes en el Departamento del Quindío."/>
    <s v="ND"/>
    <s v="Implementar  la política pública de primera infancia, infancia y adolescencia"/>
    <s v="4102043"/>
    <s v="Servicio de promoción de temas de dinámica relacional y desarrollo autónomo"/>
    <s v="ND"/>
    <s v="Política Pública de Primera Infancia, Infancia y Adolescencia implementada. "/>
    <n v="410204301"/>
    <s v="Niños, niñas y adolescentes atendidos"/>
    <s v="A"/>
    <n v="1"/>
    <x v="79"/>
    <s v="Revisión, ajuste  e implementación de  la política pública de primera infancia, infancia y adolescencia en el Departamento del Quindío  "/>
    <s v="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
    <m/>
    <m/>
    <m/>
    <m/>
    <m/>
    <m/>
    <n v="280000000"/>
    <m/>
    <m/>
    <n v="28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Suicidio  x 100.000 Habitantes en el Departamento del Quindío._x000a_Tasa de violencia de pareja cuando la víctima está entre los 18 y 28 años _x000a_Tasa de violencia de Género_x000a_Tasa de Violencia Intrafamiliar x 100.000 Habitantes en el Departamento del Quindío._x000a_Tasa de Consumo de Sustancias Psicoactivas  x 100.000 Habitantes en el Departamento del Quindío._x000a_Cobertura de adolescentes y jóvenes atendidos en Post egreso, en los servicios de restablecimiento en la administración de justicia._x000a_Cobertura  de municipios   con  jóvenes en riesgo psicosocial impactados en los  Barrios vulnerables del Departamento del Quindío"/>
    <s v="ND"/>
    <s v="Implementar  la política pública de juventud "/>
    <n v="4102038"/>
    <s v="Servicio dirigidos a la atención de niños, niñas, adolescentes y jóvenes, con enfoque pedagógico y restaurativo encaminados a la inclusión social"/>
    <s v="ND"/>
    <s v="Política Pública de Juventud implementada"/>
    <n v="410203800"/>
    <s v="Niños, niñas, adolescentes y jóvenes atendidos en los servicios de restablecimiento en la administración de justicia"/>
    <s v="A"/>
    <n v="1"/>
    <x v="80"/>
    <s v="Implementación de  la política pública de juventud en el Departamento del Quindío  "/>
    <s v="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
    <m/>
    <m/>
    <m/>
    <m/>
    <m/>
    <m/>
    <n v="180000000"/>
    <m/>
    <m/>
    <n v="18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Género"/>
    <s v="ND"/>
    <s v="Rutas integrales de atención en violencia intrafamiliar y  violencia de género"/>
    <n v="4102042"/>
    <s v="Servicio de asistencia técnica a comunidades en temas de fortalecimiento del tejido social y construcción de escenarios comunitarios protectores de derechos"/>
    <s v="ND"/>
    <s v="Capacitación en activación de las Rutas Integrales de Atención en Violencia Intrafamiliar y de Género, a trabajadores de Supermercados y Tenderos de los Municipios realizadas"/>
    <n v="410204200"/>
    <s v="Acciones ejecutadas con las comunidades"/>
    <s v="A"/>
    <n v="12"/>
    <x v="81"/>
    <s v="Diseño e implementación del programa de acompañamiento familiar y comunitario con enfoque preventivo en los tipos de violencia en el Departamento del Quindío &quot;TU Y YO COMPROMETIDOS CON LA FAMILIA&quot; "/>
    <s v="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
    <m/>
    <m/>
    <m/>
    <m/>
    <m/>
    <m/>
    <n v="35000000"/>
    <m/>
    <m/>
    <n v="35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tención de niños y niñas en Hogar Infantil Nocturno, hijos de trabajadoras sexuales en el Departamento del Quindío"/>
    <s v="ND"/>
    <s v="Atención integral a niños y niñas en primera infancia en espacios socialmente no convencionales: tiempos no convencionales "/>
    <n v="4102001"/>
    <s v="Servicio de atención integral a la primera infancia"/>
    <s v="ND"/>
    <s v="Atención integral a niños y niñas en primera infancia en espacios socialmente no convencionales implementados "/>
    <n v="410200100"/>
    <s v="Niños y niñas atendidos en servicios integrales"/>
    <s v="A"/>
    <n v="1"/>
    <x v="82"/>
    <s v="Diseño e implementación del programa comunitario para la prevención de los derechos de niños, niñas y adolescentes y su desarrollo integral. &quot;TU Y YO COMPROMETIDOS CON LOS SUEÑOS&quot;. "/>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40000000"/>
    <m/>
    <m/>
    <n v="4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2022"/>
    <s v="Servicio de divulgación para la promoción y prevención de los derechos de los niños, niñas y adolescentes"/>
    <n v="4102046"/>
    <s v="Servicios de promoción de los derechos de los niños, niñas, adolescentes y jóvenes "/>
    <s v="410202200"/>
    <s v="Eventos de divulgación realizados "/>
    <n v="410204600"/>
    <s v="Campañas de promoción realizadas "/>
    <s v="N.A."/>
    <n v="21"/>
    <x v="82"/>
    <s v="Diseño e implementación del programa comunitario para la prevención de los derechos de niños, niñas y adolescentes y su desarrollo integral. &quot;TU Y YO COMPROMETIDOS CON LOS SUEÑOS&quot;. "/>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30000000"/>
    <m/>
    <m/>
    <n v="3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dolescentes y jóvenes atendidos en Post egreso, en los servicios de restablecimiento en la administración de justicia."/>
    <n v="4102038"/>
    <s v="Servicios dirigidos a la atención de niños, niñas, adolescentes y jóvenes, con enfoque pedagógico y restaurativo encaminados a la inclusión social"/>
    <n v="4102038"/>
    <s v="Servicios dirigidos a la atención de niños, niñas, adolescentes y jóvenes, con enfoque pedagógico y restaurativo encaminados a la inclusión social"/>
    <n v="410203800"/>
    <s v="Niños, niñas, adolescentes y jóvenes atendidos en los servicios de restablecimiento en la administración de justicia"/>
    <n v="410203800"/>
    <s v="Niños, niñas, adolescentes y jóvenes atendidos en los servicios de restablecimiento en la administración de justicia"/>
    <s v="N.A."/>
    <n v="10"/>
    <x v="83"/>
    <s v="Servicio de atención Post egreso de adolescentes y jóvenes, en los servicios de restablecimiento en la administración de justicia, con enfoque pedagógico y restaurativo encaminados a la inclusión social en el  Departamento del   Quindío."/>
    <s v="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
    <m/>
    <m/>
    <m/>
    <m/>
    <m/>
    <m/>
    <n v="45000000"/>
    <m/>
    <m/>
    <n v="4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apoyados con  emprendimientos juveniles "/>
    <n v="4103059"/>
    <s v="Servicio de asistencia técnica para fortalecimiento de unidades productivas colectivas para la generación de ingresos"/>
    <n v="4103059"/>
    <s v="Servicio de asistencia técnica para fortalecimiento de unidades productivas colectivas para la generación de ingresos"/>
    <n v="410305900"/>
    <s v="Unidades productivas colectivas con asistencia técnica"/>
    <n v="410305900"/>
    <s v="Unidades productivas colectivas con asistencia técnica"/>
    <s v="N.A."/>
    <n v="16"/>
    <x v="84"/>
    <s v="Fortalecimiento  de unidades productivas colectivas  juveniles para la generación de ingresos  en el departamento del Quindío  "/>
    <s v="Aumentar la cobertura de municipios del departamento apoyados con  emprendimientos juveniles,   a través del fortalecimiento de los procesos de asistencia técnica en temas de formalización y comercialización."/>
    <m/>
    <m/>
    <m/>
    <m/>
    <m/>
    <m/>
    <n v="45000000"/>
    <m/>
    <m/>
    <n v="4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para la atención al ciudadano migrante a través del plan de atención y de repatriación."/>
    <n v="4103052"/>
    <s v="Servicio de gestión de oferta social para la población vulnerable"/>
    <n v="4103052"/>
    <s v="Servicio de gestión de oferta social para la población vulnerable"/>
    <n v="410305202"/>
    <s v="Mecanismos de articulación implementados para la gestión de oferta social "/>
    <n v="410305202"/>
    <s v="mecanismos de articulación implementados para la gestión de oferta social "/>
    <s v="A"/>
    <n v="1"/>
    <x v="85"/>
    <s v="Formulación  e Implementación del  programa departamental para atención al ciudadano migrante y de repatriación.  "/>
    <s v="Aumentar la cobertura para la atención al ciudadano migrante a través del plan de atención y de repatriación "/>
    <m/>
    <m/>
    <m/>
    <m/>
    <m/>
    <m/>
    <n v="46000000"/>
    <m/>
    <m/>
    <n v="46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3050"/>
    <s v="Servicio de acompañamiento familiar y comunitario para la superación de la pobreza"/>
    <n v="4103050"/>
    <s v="Servicio de acompañamiento familiar y comunitario para la superación de la pobreza"/>
    <n v="410305001"/>
    <s v="Comunidades con acompañamiento familiar."/>
    <n v="410305001"/>
    <s v="Comunidades con acompañamiento familiar."/>
    <s v="A"/>
    <n v="12"/>
    <x v="86"/>
    <s v="Desarrollo de un  programa  de acompañamiento  familiar y comunitario  en procesos de Inclusión social y productivos para el emprendimiento de  alternativas de generación de ingresos  en el departamento del Quindío  "/>
    <s v="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
    <m/>
    <m/>
    <m/>
    <m/>
    <m/>
    <m/>
    <n v="40000000"/>
    <m/>
    <m/>
    <n v="4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con procesos de implementación de proyectos  productivos  para las personas con discapacidad "/>
    <n v="4103058"/>
    <s v="Servicio de apoyo para el fortalecimiento de unidades productivas colectivas para la generación de ingresos"/>
    <n v="4103058"/>
    <s v="Servicio de apoyo para el fortalecimiento de unidades productivas colectivas para la generación de ingresos"/>
    <n v="410305800"/>
    <s v="Unidades productivas colectivas fortalecidas"/>
    <n v="410305800"/>
    <s v="Unidades productivas colectivas fortalecidas"/>
    <s v="N.A."/>
    <n v="5"/>
    <x v="87"/>
    <s v="Formulación e implementación   de proyectos productivos  dirigidos a  la población en condición  de  discapacidad y sus familias para la generación de  ingresos  y fortalecimiento del entorno familiar.  "/>
    <s v="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
    <m/>
    <m/>
    <m/>
    <m/>
    <m/>
    <m/>
    <n v="50000000"/>
    <m/>
    <m/>
    <n v="5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planes de vida de los cabildos  indígenas construidos e implementados "/>
    <s v="ND"/>
    <s v="Apoyar la construcción e Implementación de los  Planes de vida de los cabildos Indígenas asentados en el Departamento del Quindío "/>
    <n v="4103060"/>
    <s v="Documento de lineamientos técnicos"/>
    <s v="ND"/>
    <s v="Planes de vida de los cabildos indígenas  construidos  e implementados "/>
    <n v="410306000"/>
    <s v="Documentos de lineamientos técnicos elaborados "/>
    <s v="N.A."/>
    <n v="5"/>
    <x v="88"/>
    <s v="Apoyo en la construcción e Implementación de los Planes de Vida de los Cabildos y Resguardos indígenas  asentados en el Departamento del Quindío &quot;TU Y YO UNIDOS CON DIGNIDAD&quot;.  "/>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65000000"/>
    <m/>
    <m/>
    <n v="6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planes de vida de los resguardos  indígenas construidos e implementados"/>
    <s v="ND"/>
    <s v="Apoyar la construcción e Implementación de los  Planes de vida de los resguardos indígenas  asentados en el Departamento del Quindío "/>
    <n v="4103060"/>
    <s v="Documento de lineamientos técnicos"/>
    <s v="ND"/>
    <s v="Planes de vida de los resguardos indígenas  construidos  e implementados "/>
    <n v="410306000"/>
    <s v="Documentos de lineamientos técnicos elaborados "/>
    <s v="A"/>
    <n v="2"/>
    <x v="88"/>
    <s v="Apoyo en la construcción e Implementación de los Planes de Vida de los Cabildos y Resguardos indígenas  asentados en el Departamento del Quindío &quot;TU Y YO UNIDOS CON DIGNIDAD&quot;.  "/>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65000000"/>
    <m/>
    <m/>
    <n v="6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población diferencial,  comunidades negras, afros raizales y Palenqueras asentadas en el departamento del Quindío con una  política pública ."/>
    <s v="ND"/>
    <s v="Formular e implementar la política pública para la comunidad negra, afrocolombiana, raizal y palenquera residente en el Departamento del Quindío"/>
    <n v="4103052"/>
    <s v="Servicio de gestión de oferta social para la población vulnerable"/>
    <s v="ND"/>
    <s v="Política Pública para la comunidad negra, afrocolombiana, raizal y palenquera residente en el departamento del Quindío formulada e implementada "/>
    <n v="410305202"/>
    <s v="Mecanismos de articulación implementados para la gestión de oferta social "/>
    <s v="A"/>
    <n v="1"/>
    <x v="89"/>
    <s v="Formulación e implementación de la política pública para la comunidad negra, afrocolombiana, raizal y palenquera residente en el Departamento del Quindío   "/>
    <s v="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
    <m/>
    <m/>
    <m/>
    <m/>
    <m/>
    <m/>
    <n v="80000000"/>
    <m/>
    <m/>
    <n v="8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atendidos  con el Banco de ayudas técnicas NO POS tipo Estándar, para las personas con discapacidad ."/>
    <n v="4104035"/>
    <s v="Servicios de atención integral a población en condición de discapacidad"/>
    <n v="4104020"/>
    <s v="Servicio de atención integral a población en condición de discapacidad"/>
    <n v="410403500"/>
    <s v="Personas atendidas con servicios integrales de atención "/>
    <n v="410402000"/>
    <s v="Personas con discapacidad atendidas con servicios integrales"/>
    <s v="N.A."/>
    <n v="315"/>
    <x v="90"/>
    <s v="Servicio de atención integral a población en condición de discapacidad en los municipios del Departamento del Quindío &quot;TU Y YO JUNTOS EN LA INCLUSIÓN&quot;. "/>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80000000"/>
    <m/>
    <m/>
    <n v="8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el   Programas  de Rehabilitación Basada en la Comunidad  RBC"/>
    <n v="4104035"/>
    <s v="Servicios de atención integral a población en condición de discapacidad"/>
    <n v="4104020"/>
    <s v="Servicio de atención integral a población en condición de discapacidad"/>
    <s v="ND"/>
    <s v="Estrategia de rehabilitación basada en la comunidad implementada en los municipios  "/>
    <n v="410402000"/>
    <s v="Personas con discapacidad atendidas con servicios integrales"/>
    <s v="A"/>
    <n v="12"/>
    <x v="90"/>
    <s v="Servicio de atención integral a población en condición de discapacidad en los municipios del Departamento del Quindío &quot;TU Y YO JUNTOS EN LA INCLUSIÓN&quot;. "/>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190000000"/>
    <m/>
    <m/>
    <n v="19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programas de atención a la población habitante de calle."/>
    <n v="4104026"/>
    <s v="Servicio de articulación de oferta social para la población habitante de calle"/>
    <n v="4104027"/>
    <s v="Servicio de atención integral al habitante de la calle "/>
    <s v="ND"/>
    <s v="Servicio de articulación habitante de calle implementado en los municipios "/>
    <n v="410402700"/>
    <s v="Personas atendidas con servicios integrales"/>
    <s v="A"/>
    <n v="12"/>
    <x v="91"/>
    <s v="Apoyo en  la articulación de la  oferta social para la población habitante de calle del departamento del Quindío  "/>
    <s v="Aumentar la cobertura de municipios del departamento del Quindío, con programas de atención a la población habitante de calle a través de la coordinación y articulación  de la oferta social para la población en condición de calle en el departamento del Quindío. "/>
    <m/>
    <m/>
    <m/>
    <m/>
    <m/>
    <m/>
    <n v="60000000"/>
    <m/>
    <m/>
    <n v="6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a los grupos de adulto mayor del departamento del Quindío en articulación con los Municipios, en el marco de garantizar estimulación física, cognitiva, emocional y social en bienestar de una vejez activa y saludable "/>
    <n v="4104015"/>
    <s v="Servicios de atención y protección integral al adulto mayor"/>
    <n v="4104015"/>
    <s v="Centros de protección social de día para el adulto mayor construidos y dotados"/>
    <n v="410401500"/>
    <s v="Adultos mayores atendidos con servicios integrales "/>
    <n v="410401500"/>
    <s v="Centros de día para el adulto mayor construidos y dotados"/>
    <s v="A"/>
    <n v="7500"/>
    <x v="92"/>
    <s v="Servicio  de atención integral e inclusión para el bienestar de los adultos mayores del departamento del Quindío "/>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m/>
    <m/>
    <m/>
    <m/>
    <m/>
    <m/>
    <n v="163575038.40000001"/>
    <m/>
    <m/>
    <n v="163575038.40000001"/>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centros vida y centros de bienestar del adulto mayor (Legalmente constituidos)  apoyados con los recursos de la  Estampilla Pro adulto Mayor ."/>
    <s v="ND"/>
    <s v="Transferencia estampilla para el bienestar del adulto mayor"/>
    <n v="4104008"/>
    <s v="Servicio de atención y protección integral al adulto mayor"/>
    <s v="ND"/>
    <s v="Municipios con recursos transferidos con la estampilla Departamental para el bienestar del adulto mayor"/>
    <n v="410400800"/>
    <s v="Adultos mayores atendidos con servicios integrales"/>
    <s v="A"/>
    <n v="12"/>
    <x v="92"/>
    <s v="Servicio  de atención integral e inclusión para el bienestar de los adultos mayores del departamento del Quindío "/>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n v="6018098000"/>
    <m/>
    <m/>
    <m/>
    <m/>
    <m/>
    <m/>
    <m/>
    <m/>
    <n v="6018098000"/>
    <s v="Secretaria de Familia"/>
  </r>
  <r>
    <n v="316"/>
    <x v="10"/>
    <n v="2"/>
    <s v="Productividad y Competitividad"/>
    <n v="17"/>
    <s v="Agricultura y desarrollo rural"/>
    <n v="1702"/>
    <s v="Inclusión productiva de pequeños productores rurales. &quot;Tú y yo con oportunidades para el pequeño campesino&quot;"/>
    <n v="1702"/>
    <s v="Inclusión productiva de pequeños productores rurales"/>
    <s v="Cobertura de Asociaciones de mujeres fortalecidas  "/>
    <n v="1702011"/>
    <s v="Servicio de asesoría para el fortalecimiento de la Asociatividad"/>
    <n v="1702011"/>
    <s v="Servicio de asesoría para el fortalecimiento de la Asociatividad"/>
    <s v="170201102"/>
    <s v="Asociaciones de mujeres fortalecidas"/>
    <s v="170201102"/>
    <s v="Asociaciones de mujeres fortalecidas"/>
    <s v="N.A."/>
    <n v="10"/>
    <x v="93"/>
    <s v="Implementación de  estrategias de acompañamiento y asesoría a las asociaciones de mujeres del departamento del Quindío"/>
    <s v="Aumentar la cobertura de Asociaciones de mujeres fortalecidas a través de la Implementación de  estrategias de acompañamiento y asesoría a las asociaciones de mujeres del departamento del Quindío con el propósito de brindar fortalecimiento  "/>
    <m/>
    <m/>
    <m/>
    <m/>
    <m/>
    <m/>
    <n v="60000000"/>
    <m/>
    <m/>
    <n v="60000000"/>
    <s v="Secretaria de Familia"/>
  </r>
  <r>
    <n v="316"/>
    <x v="10"/>
    <n v="2"/>
    <s v="Productividad y Competitividad"/>
    <n v="36"/>
    <s v="Trabajo"/>
    <n v="3604"/>
    <s v="Derechos fundamentales del trabajo y fortalecimiento del diálogo social. &quot;Tú y yo con una niñez protegida&quot;"/>
    <n v="3604"/>
    <s v="Derechos fundamentales del trabajo y fortalecimiento del diálogo social"/>
    <s v="Tasa  de Niños, Niñas y Adolescentes qué participan en una actividad remunerada  o no  x cada 100.000 habitantes  en el departamento del Quindío"/>
    <n v="3604006"/>
    <s v="Servicio de educación informal para la prevención integral del trabajo infantil"/>
    <n v="3604006"/>
    <s v="Servicio de educación informal para la prevención integral del trabajo infantil"/>
    <n v="360400600"/>
    <s v="Personas capacitadas"/>
    <n v="360400600"/>
    <s v="Personas capacitadas"/>
    <s v="N.A."/>
    <n v="300"/>
    <x v="94"/>
    <s v="Desarrollo de jornadas de capacitación, sensibilización y prevención del  trabajo infantil  y protección del adolescente en el departamento del Quindío."/>
    <s v="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
    <m/>
    <m/>
    <m/>
    <m/>
    <m/>
    <m/>
    <n v="45000000"/>
    <m/>
    <m/>
    <n v="4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n v="4502001"/>
    <s v="Servicio de promoción a la participación ciudadana"/>
    <n v="4502001"/>
    <s v="Servicio de promoción a la participación ciudadana"/>
    <s v="ND"/>
    <s v="Iniciativas para la promoción de la participación femenina en escenarios sociales y políticos implementada."/>
    <n v="450200108"/>
    <s v="Estrategias para el fomento de a la participación de las mujeres en los espacios de participación política y de toma de decisión implementadas"/>
    <s v="N.A."/>
    <n v="1"/>
    <x v="95"/>
    <s v="Implementación del  programa de liderazgo  para la participación femenina en escenarios sociales y políticos del departamento del Quindío"/>
    <s v="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
    <m/>
    <m/>
    <m/>
    <m/>
    <m/>
    <m/>
    <n v="30000000"/>
    <m/>
    <m/>
    <n v="30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 Implementar la política pública de equidad de género para la mujer "/>
    <n v="4502038"/>
    <s v="Servicio de promoción de la garantía de derechos"/>
    <s v="ND"/>
    <s v="Política pública de la mujer y equidad de género   implementada."/>
    <n v="450203800"/>
    <s v="Estrategias de promoción de la garantía de derechos implementadas"/>
    <s v="A"/>
    <n v="1"/>
    <x v="96"/>
    <s v="Implementación de la política pública de equidad de género para la mujer en el Departamento del Quindío  "/>
    <s v="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
    <m/>
    <m/>
    <m/>
    <m/>
    <m/>
    <m/>
    <n v="140000000"/>
    <m/>
    <m/>
    <n v="140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Implementar  la política  pública de diversidad sexual e identidad de género"/>
    <n v="4502038"/>
    <s v="Servicio de promoción de la garantía de derechos"/>
    <s v="ND"/>
    <s v="Política pública de diversidad sexual e identidad de género implementada."/>
    <n v="450203800"/>
    <s v="Estrategias de promoción de la garantía de derechos implementadas"/>
    <s v="A"/>
    <n v="1"/>
    <x v="97"/>
    <s v="Implementación de la política pública  de diversidad sexual en el Departamento del Quindío 2019-2029  "/>
    <s v="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
    <m/>
    <m/>
    <m/>
    <m/>
    <m/>
    <m/>
    <n v="135000000"/>
    <m/>
    <m/>
    <n v="13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
    <n v="4502024"/>
    <s v="Servicio de apoyo para la implementación de medidas en derechos humanos y derecho internacional humanitario"/>
    <n v="4502024"/>
    <s v="Servicio de apoyo para la implementación de medidas en derechos humanos y derecho internacional humanitario"/>
    <s v="ND"/>
    <s v="Casa de la Mujer Empoderada implementada"/>
    <n v="450202401"/>
    <s v="Espacios generados para el fortalecimiento de capacidades institucionales del Estado"/>
    <s v="A"/>
    <n v="1"/>
    <x v="98"/>
    <s v="Implementación de la Casa  de la Mujer Empoderada para la promoción a la participación ciudadana  de Mujeres en escenarios sociales, políticos y en fortalecimiento de la asociatividad  en el departamento del Quindío &quot; TU Y YO CON LAS MUJERES EMPODERADAS.&quot; "/>
    <s v="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
    <m/>
    <m/>
    <m/>
    <m/>
    <m/>
    <m/>
    <n v="65000000"/>
    <m/>
    <m/>
    <n v="6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violencia de Género"/>
    <n v="4502024"/>
    <s v="Servicio de apoyo para la implementación de medidas en derechos humanos y derecho internacional humanitario"/>
    <n v="4502024"/>
    <s v="Servicio de apoyo para la implementación de medidas en derechos humanos y derecho internacional humanitario"/>
    <s v="ND"/>
    <s v="Casa Refugio de la Mujer implementada"/>
    <n v="450202401"/>
    <s v="Espacios generados para el fortalecimiento de capacidades institucionales del Estado"/>
    <s v="A"/>
    <n v="1"/>
    <x v="99"/>
    <s v="Implementación de la Casa Refugio de la Mujer del Departamento del Quindío"/>
    <s v="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
    <m/>
    <m/>
    <m/>
    <m/>
    <m/>
    <m/>
    <n v="75000000"/>
    <m/>
    <m/>
    <n v="75000000"/>
    <s v="Secretaria de Familia"/>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n v="1903009"/>
    <s v="Servicio de concepto sanitario"/>
    <n v="1903009"/>
    <s v="Servicio de registro sanitario"/>
    <n v="190300900"/>
    <s v="Conceptos sanitarios expedidos"/>
    <n v="190300900"/>
    <s v="Registros sanitarios expedidos"/>
    <s v="N.A."/>
    <n v="960"/>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78000000"/>
    <m/>
    <m/>
    <m/>
    <m/>
    <m/>
    <m/>
    <n v="78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n v="1903050"/>
    <s v="Realizar la vigilancia epidemiológica de plaguicidas en el marco del programa veo (vigilancia epidemiológica de organofosforados y carba matos) en los municipios de competencia departamental."/>
    <n v="1903050"/>
    <s v="Realizar la vigilancia epidemiológica de plaguicidas en el marco del programa veo (vigilancia epidemiológica de organofosforados y carba matos) en los municipios de competencia departamental."/>
    <n v="190305000"/>
    <s v="Municipios con procesos de vigilancia epidemiológica de plaguicidas organofosforados y carbamatos realizados."/>
    <n v="190305000"/>
    <s v="Entidades territoriales con vigilancia y control realizados"/>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48000000"/>
    <m/>
    <m/>
    <m/>
    <m/>
    <m/>
    <m/>
    <n v="48000000"/>
    <s v=" Secretario de Salud"/>
  </r>
  <r>
    <n v="318"/>
    <x v="11"/>
    <n v="1"/>
    <s v="Inclusión Social y Equidad"/>
    <n v="19"/>
    <s v="Salud y protección social"/>
    <n v="1903"/>
    <s v="Inspección, vigilancia y control. &quot;Tú y yo con salud certificada&quot; "/>
    <n v="1903"/>
    <s v="Inspección, vigilancia y control"/>
    <s v="Tasa de mortalidad en menores de 1 año (por 1000 nacidos vivos)."/>
    <n v="1903031"/>
    <s v="Servicio de información de vigilancia epidemiológica"/>
    <n v="1903031"/>
    <s v="Servicio de información de vigilancia epidemiológica"/>
    <n v="190303100"/>
    <s v="Informes de evento generados en la vigencia"/>
    <n v="190303100"/>
    <s v="Informes de evento generados en la vigencia"/>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76800000"/>
    <m/>
    <m/>
    <m/>
    <m/>
    <m/>
    <m/>
    <n v="76800000"/>
    <s v=" Secretario de Salud"/>
  </r>
  <r>
    <n v="318"/>
    <x v="11"/>
    <n v="1"/>
    <s v="Inclusión Social y Equidad"/>
    <n v="19"/>
    <s v="Salud y protección social"/>
    <n v="1903"/>
    <s v="Inspección, vigilancia y control. &quot;Tú y yo con salud certificada&quot; "/>
    <n v="1903"/>
    <s v="Inspección, vigilancia y control"/>
    <s v="Prevalencia de niños menores de 5 años con desnutrición aguda"/>
    <n v="1903023"/>
    <s v="Servicio de asistencia técnica en inspección, vigilancia y control"/>
    <n v="1903023"/>
    <s v="Servicio de asistencia técnica en inspección, vigilancia y control"/>
    <n v="190302300"/>
    <s v="Asistencias técnica en Inspección, Vigilancia y Control realizadas"/>
    <n v="190302300"/>
    <s v="Asistencias técnica en Inspección, Vigilancia y Control realizadas"/>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0000000"/>
    <m/>
    <m/>
    <m/>
    <m/>
    <m/>
    <m/>
    <n v="20000000"/>
    <s v=" Secretario de Salud"/>
  </r>
  <r>
    <n v="318"/>
    <x v="11"/>
    <n v="1"/>
    <s v="Inclusión Social y Equidad"/>
    <n v="19"/>
    <s v="Salud y protección social"/>
    <n v="1903"/>
    <s v="Inspección, vigilancia y control. &quot;Tú y yo con salud certificada&quot; "/>
    <n v="1903"/>
    <s v="Inspección, vigilancia y control"/>
    <s v="Mortalidad por infección respiratoria aguda (IRA) menores 5 años (número de muertes anual)"/>
    <s v="ND"/>
    <s v="Realizar la vigilancia epidemiológica de plaguicidas en el marco del programa VEO (vigilancia epidemiológica de organofosforados y carba matos) en los municipios de competencia departamental."/>
    <n v="1903050"/>
    <s v="Servicio de asistencia técnica en inspección vigilancia y control"/>
    <s v="ND"/>
    <s v="Municipios con procesos de vigilancia epidemiológica de plaguicidas organofosforados y carbamatos realizados."/>
    <n v="190302300"/>
    <s v="Asistencias técnicas en inspección vigilacia y control realizadas"/>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0000000"/>
    <m/>
    <m/>
    <m/>
    <m/>
    <m/>
    <m/>
    <n v="20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s v="ND"/>
    <s v="Implementación del Modelo Operativo de Inspección, Vigilancia y Control IVC sanitario en los municipios de competencia departamental. "/>
    <n v="1903038"/>
    <s v="Servicio de promoción, prevención, vigilancia y control de vectores y zoonosis"/>
    <s v="ND"/>
    <s v="Modelo de IVC sanitario operando "/>
    <n v="190303801"/>
    <s v="Municipios categorías 4,5 y 6 que formulen y ejecuten real y efectivamente acciones de promoción, prevención, vigilancia  y control de vectores y zoonosis  realizados "/>
    <s v="A"/>
    <n v="1"/>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m/>
    <m/>
    <m/>
    <m/>
    <m/>
    <n v="301000000"/>
    <m/>
    <n v="301000000"/>
    <s v=" Secretario de Salud"/>
  </r>
  <r>
    <n v="318"/>
    <x v="11"/>
    <n v="1"/>
    <s v="Inclusión Social y Equidad"/>
    <n v="19"/>
    <s v="Salud y protección social"/>
    <n v="1903"/>
    <s v="Inspección, vigilancia y control. &quot;Tú y yo con salud certificada&quot; "/>
    <n v="1903"/>
    <s v="Inspección, vigilancia y control"/>
    <s v="Mortalidad por dengue (casos)"/>
    <n v="1903038"/>
    <s v="Servicio de promoción, prevención, vigilancia y control de vectores y zoonosis"/>
    <n v="1903038"/>
    <s v="Servicio de promoción, prevención, vigilancia y control de vectores y zoonosis"/>
    <n v="190303801"/>
    <s v="Municipios categorías 4, 5 y 6 qué formulen y ejecuten real y efectivamente acciones de promoción, prevención, vigilancia y control de vectores y zoonosis realizados"/>
    <n v="190303801"/>
    <s v="Municipios categorías 4, 5 y 6 qué formulen y ejecuten real y efectivamente acciones de promoción, prevención, vigilancia y control de vectores y zoonosis realizados"/>
    <s v="A"/>
    <n v="11"/>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36000000"/>
    <m/>
    <m/>
    <m/>
    <m/>
    <m/>
    <m/>
    <n v="36000000"/>
    <s v=" Secretario de Salud"/>
  </r>
  <r>
    <n v="318"/>
    <x v="11"/>
    <n v="1"/>
    <s v="Inclusión Social y Equidad"/>
    <n v="19"/>
    <s v="Salud y protección social"/>
    <n v="1903"/>
    <s v="Inspección, vigilancia y control. &quot;Tú y yo con salud certificada&quot; "/>
    <n v="1903"/>
    <s v="Inspección, vigilancia y control"/>
    <s v="Tasa de mortalidad en menores de 1 año (por 1000 nacidos vivos)."/>
    <n v="1903027"/>
    <s v="Servicio de evaluación, aprobación y seguimiento de planes de gestión integral del riesgo"/>
    <n v="1903027"/>
    <s v="Servicio de evaluación, aprobación y seguimiento de planes de gestión integral del riesgo"/>
    <n v="190302700"/>
    <s v="Informes de evaluación, aprobación y seguimiento de Planes de Gestión Integral de Riesgo realizados"/>
    <n v="190302700"/>
    <s v="Informes de evaluación, aprobación y seguimiento de Planes de Gestión Integral de Riesgo realizados"/>
    <s v="A"/>
    <n v="5"/>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3000000"/>
    <m/>
    <m/>
    <m/>
    <m/>
    <m/>
    <m/>
    <n v="23000000"/>
    <s v=" Secretario de Salud"/>
  </r>
  <r>
    <n v="318"/>
    <x v="11"/>
    <n v="1"/>
    <s v="Inclusión Social y Equidad"/>
    <n v="19"/>
    <s v="Salud y protección social"/>
    <n v="1903"/>
    <s v="Inspección, vigilancia y control. &quot;Tú y yo con salud certificada&quot; "/>
    <n v="1903"/>
    <s v="Inspección, vigilancia y control"/>
    <s v="Porcentaje de atención institucional del parto por personal calificado."/>
    <n v="1903011"/>
    <s v="Servicio de inspección, vigilancia y control"/>
    <n v="1903011"/>
    <s v="Servicio de inspección, vigilancia y control"/>
    <n v="190301100"/>
    <s v="visitas realizadas"/>
    <n v="190301100"/>
    <s v="Visitas realizadas"/>
    <s v="A"/>
    <n v="140"/>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48000000"/>
    <m/>
    <m/>
    <m/>
    <m/>
    <m/>
    <m/>
    <n v="48000000"/>
    <s v=" Secretario de Salud"/>
  </r>
  <r>
    <n v="318"/>
    <x v="11"/>
    <n v="1"/>
    <s v="Inclusión Social y Equidad"/>
    <n v="19"/>
    <s v="Salud y protección social"/>
    <n v="1903"/>
    <s v="Inspección, vigilancia y control. &quot;Tú y yo con salud certificada&quot; "/>
    <n v="1903"/>
    <s v="Inspección, vigilancia y control"/>
    <s v="Porcentaje de población asegurada al SGSSS_x000a_Oportunidad en la presunción diagnóstica y tratamiento oncológico en menores de 18 años (alta y media)"/>
    <n v="1903001"/>
    <s v="Documentos de lineamientos técnicos"/>
    <n v="1903001"/>
    <s v="Documentos de lineamientos técnicos"/>
    <n v="190300100"/>
    <s v="Documentos técnicos publicados y/o socializados"/>
    <n v="190300100"/>
    <s v="Documentos técnicos publicados y/o socializados"/>
    <s v="A"/>
    <n v="2"/>
    <x v="101"/>
    <s v=" Implementación de programas de promoción social en poblaciones  especiales en el Departamento del Quindío "/>
    <s v="Fortalecer la gestión intersectorial en salud de los grupos con alta vulnerabilidad"/>
    <m/>
    <m/>
    <n v="108000000"/>
    <m/>
    <m/>
    <m/>
    <m/>
    <m/>
    <m/>
    <n v="108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_x000a_Prevalencia de niños menores de 5 años con desnutrición aguda_x000a_Índice de riesgo de la calidad de agua para consumo humano IRCA"/>
    <n v="1903012"/>
    <s v="Servicio de análisis de laboratorio"/>
    <n v="1903012"/>
    <s v="Servicio de análisis de laboratorio"/>
    <n v="190301200"/>
    <s v="Análisis realizados"/>
    <n v="190301200"/>
    <s v="Análisis realizados"/>
    <s v="A"/>
    <n v="4000"/>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793600000"/>
    <m/>
    <m/>
    <m/>
    <n v="295214717.06"/>
    <m/>
    <m/>
    <n v="1088814717.0599999"/>
    <s v=" Secretario de Salud"/>
  </r>
  <r>
    <n v="318"/>
    <x v="11"/>
    <n v="1"/>
    <s v="Inclusión Social y Equidad"/>
    <n v="19"/>
    <s v="Salud y protección social"/>
    <n v="1903"/>
    <s v="Inspección, vigilancia y control. &quot;Tú y yo con salud certificada&quot; "/>
    <n v="1903"/>
    <s v="Inspección, vigilancia y control"/>
    <s v="Tasa ajustada por edad de mortalidad asociada a cáncer de cuello uterino (por 100.000 mujeres)."/>
    <n v="1903016"/>
    <s v="Servicio de auditoría y visitas inspectivas"/>
    <n v="1903016"/>
    <s v="Servicio de auditoría y visitas inspectivas"/>
    <n v="190301600"/>
    <s v="Auditorías y visitas inspectivas realizadas"/>
    <n v="190301600"/>
    <s v="Auditorías y visitas inspectivas realizadas"/>
    <s v="A"/>
    <n v="240"/>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112800000"/>
    <m/>
    <m/>
    <m/>
    <m/>
    <m/>
    <m/>
    <n v="112800000"/>
    <s v=" Secretario de Salud"/>
  </r>
  <r>
    <n v="318"/>
    <x v="11"/>
    <n v="1"/>
    <s v="Inclusión Social y Equidad"/>
    <n v="19"/>
    <s v="Salud y protección social"/>
    <n v="1903"/>
    <s v="Inspección, vigilancia y control. &quot;Tú y yo con salud certificada&quot; "/>
    <n v="1903"/>
    <s v="Inspección, vigilancia y control"/>
    <s v="Tasa mortalidad en menores de 5 años (por 1.000 nacidos vivos)."/>
    <n v="1903011"/>
    <s v="Servicio de inspección, vigilancia y control"/>
    <n v="1903011"/>
    <s v="Servicio de inspección, vigilancia y control"/>
    <n v="190301101"/>
    <s v="Informes de los resultados obtenidos en la vigilancia sanitaria "/>
    <n v="190301101"/>
    <s v="Informes de los resultados obtenidos en la vigilancia sanitaria "/>
    <s v="A"/>
    <n v="12"/>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132000000"/>
    <m/>
    <m/>
    <m/>
    <m/>
    <m/>
    <m/>
    <n v="132000000"/>
    <s v=" Secretario de Salud"/>
  </r>
  <r>
    <n v="318"/>
    <x v="11"/>
    <n v="1"/>
    <s v="Inclusión Social y Equidad"/>
    <n v="19"/>
    <s v="Salud y protección social"/>
    <n v="1903"/>
    <s v="Inspección, vigilancia y control. &quot;Tú y yo con salud certificada&quot; "/>
    <n v="1903"/>
    <s v="Inspección, vigilancia y control"/>
    <s v="Tasa mortalidad en menores de 5 años (por 1.000 nacidos vivos)."/>
    <n v="1903034"/>
    <s v="Servicio de asistencia técnica"/>
    <n v="1903034"/>
    <s v="Servicio de asistencia técnica"/>
    <n v="190303400"/>
    <s v="Asistencias técnicas realizadas"/>
    <n v="190303400"/>
    <s v="Asistencias técnicas realizadas"/>
    <s v="A"/>
    <n v="12"/>
    <x v="103"/>
    <s v=" Asistencia técnica para el fortalecimiento de la gestión de las entidades territoriales del Departamento del Quindío  "/>
    <s v="Fortalecer los procesos de articulación y competencias territoriales en el sistema general de seguridad social en salud "/>
    <m/>
    <m/>
    <m/>
    <m/>
    <m/>
    <m/>
    <n v="100000000"/>
    <m/>
    <m/>
    <n v="100000000"/>
    <s v=" Secretario de Salud"/>
  </r>
  <r>
    <n v="318"/>
    <x v="11"/>
    <n v="1"/>
    <s v="Inclusión Social y Equidad"/>
    <n v="19"/>
    <s v="Salud y protección social"/>
    <n v="1903"/>
    <s v="Inspección, vigilancia y control. &quot;Tú y yo con salud certificada&quot; "/>
    <n v="1903"/>
    <s v="Inspección, vigilancia y control"/>
    <s v="Oportunidad en la presunción diagnóstica y tratamiento oncológico en menores de 18 años (alta y media)"/>
    <n v="1903045"/>
    <s v="Servicio de información para la gestión de la inspección, vigilancia y control sanitario"/>
    <n v="1903045"/>
    <s v="Servicio de información para la gestión de la inspección, vigilancia y control sanitario"/>
    <n v="190304500"/>
    <s v="Usuarios del sistema"/>
    <n v="190304500"/>
    <s v="Usuarios del sistema"/>
    <s v="N.A."/>
    <n v="1058"/>
    <x v="104"/>
    <s v="Asesoría y apoyo al proceso del sistema obligatorio de garantía de calidad de los prestadores de salud en el Departamento del Quindío"/>
    <s v="Asegurar la implementación y cumplimiento de la totalidad de los estándares de Habilitación de acuerdo al nivel de complejidad."/>
    <m/>
    <m/>
    <m/>
    <m/>
    <m/>
    <m/>
    <n v="150000000"/>
    <m/>
    <m/>
    <n v="150000000"/>
    <s v=" Secretario de Salud"/>
  </r>
  <r>
    <n v="318"/>
    <x v="11"/>
    <n v="1"/>
    <s v="Inclusión Social y Equidad"/>
    <n v="19"/>
    <s v="Salud y protección social"/>
    <n v="1903"/>
    <s v="Inspección, vigilancia y control. &quot;Tú y yo con salud certificada&quot; "/>
    <n v="1903"/>
    <s v="Inspección, vigilancia y control"/>
    <s v="Porcentaje transmisión materno -infantil del VIH."/>
    <n v="1903028"/>
    <s v="Servicio de Gestión de Peticiones, Quejas, Reclamos y Denuncias"/>
    <n v="1903028"/>
    <s v="Servicio de Gestión de Peticiones, Quejas, Reclamos y Denuncias"/>
    <n v="190302800"/>
    <s v="Preguntas Quejas Reclamos y Denuncias Gestionadas"/>
    <n v="190302800"/>
    <s v="Preguntas Quejas Reclamos y Denuncias Gestionadas"/>
    <s v="A"/>
    <n v="250"/>
    <x v="105"/>
    <s v="Apoyo operativo a la inversión social en salud en el Departamento del Quindío "/>
    <s v="Fortalecer los procesos estratégicos, administrativos y misionales del sector salud en el departamento del Quindío  "/>
    <m/>
    <m/>
    <m/>
    <n v="0"/>
    <m/>
    <m/>
    <n v="50000000"/>
    <m/>
    <m/>
    <n v="50000000"/>
    <s v=" Secretario de Salud"/>
  </r>
  <r>
    <n v="318"/>
    <x v="11"/>
    <n v="1"/>
    <s v="Inclusión Social y Equidad"/>
    <n v="19"/>
    <s v="Salud y protección social"/>
    <n v="1903"/>
    <s v="Inspección, vigilancia y control. &quot;Tú y yo con salud certificada&quot; "/>
    <n v="1903"/>
    <s v="Inspección, vigilancia y control"/>
    <s v="Tasa de violencia de género"/>
    <n v="1903025"/>
    <s v="Servicio de implementación de estrategias para el fortalecimiento del control social en salud"/>
    <n v="1903025"/>
    <s v="Servicio de implementación de estrategias para el fortalecimiento del control social en salud"/>
    <n v="190302500"/>
    <s v="Estrategias para el fortalecimiento del control social en salud implementadas"/>
    <n v="190302500"/>
    <s v="Estrategias para el fortalecimiento del control social en salud implementadas"/>
    <s v="A"/>
    <n v="12"/>
    <x v="105"/>
    <s v="Apoyo operativo a la inversión social en salud en el Departamento del Quindío "/>
    <s v="Fortalecer los procesos estratégicos, administrativos y misionales del sector salud en el departamento del Quindío  "/>
    <m/>
    <m/>
    <m/>
    <n v="0"/>
    <m/>
    <m/>
    <n v="100000000"/>
    <m/>
    <m/>
    <n v="100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28"/>
    <s v="Servicio de gestión del riesgo para temas de consumo, aprovechamiento biológico, calidad e inocuidad de los alimentos."/>
    <n v="1905028"/>
    <s v="Servicio de gestión del riesgo para temas de consumo, aprovechamiento biológico, calidad e inocuidad de los alimentos."/>
    <n v="190502800"/>
    <s v="Campañas de gestión del riesgo para temas de consumo, aprovechamiento biológico, calidad e inocuidad de los alimentos implementadas"/>
    <n v="190502800"/>
    <s v="Campañas de gestión del riesgo para temas de consumo, aprovechamiento biológico, calidad e inocuidad de los alimentos implementadas"/>
    <s v="A"/>
    <n v="12"/>
    <x v="106"/>
    <s v="Aprovechamiento biológico y consumo de  alimentos inocuos  en el Departamento del Quindío "/>
    <s v="Disminuir o mantener la proporción de niños menores de 5 años en riesgo de desnutrición moderada o severa aguda"/>
    <m/>
    <m/>
    <n v="108000000"/>
    <m/>
    <m/>
    <m/>
    <m/>
    <m/>
    <m/>
    <n v="108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x v="106"/>
    <s v="Aprovechamiento biológico y consumo de  alimentos inocuos  en el Departamento del Quindío "/>
    <s v="Disminuir o mantener la proporción de niños menores de 5 años en riesgo de desnutrición moderada o severa aguda"/>
    <m/>
    <m/>
    <n v="54000000"/>
    <m/>
    <m/>
    <m/>
    <n v="150000000"/>
    <m/>
    <m/>
    <n v="204000000"/>
    <s v=" Secretario de Salud"/>
  </r>
  <r>
    <n v="318"/>
    <x v="11"/>
    <n v="1"/>
    <s v="Inclusión Social y Equidad"/>
    <n v="19"/>
    <s v="Salud y protección social"/>
    <n v="1905"/>
    <s v="Salud Pública, &quot;Tú y yo con salud de calidad&quot;"/>
    <n v="1905"/>
    <s v="Salud pública"/>
    <s v="Tasa de mortalidad por malaria."/>
    <n v="1905019"/>
    <s v="Servicio de educación informal en temas de salud pública "/>
    <n v="1905019"/>
    <s v="Servicio de educación informal en temas de salud pública "/>
    <n v="190501900"/>
    <s v="Personas capacitadas"/>
    <n v="190501900"/>
    <s v="Personas capacitadas"/>
    <s v="A"/>
    <n v="60"/>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6000000"/>
    <m/>
    <m/>
    <m/>
    <m/>
    <m/>
    <m/>
    <n v="36000000"/>
    <s v=" Secretario de Salud"/>
  </r>
  <r>
    <n v="318"/>
    <x v="11"/>
    <n v="1"/>
    <s v="Inclusión Social y Equidad"/>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31"/>
    <s v="Servicio de promoción de la salud y prevención de riesgos asociados a condiciones no transmisibles (1905031)"/>
    <s v="DNP"/>
    <s v="Entidades Administradoras de Planes Básicos EAPB con Rutas de obligatorio cumplimiento Implementadas"/>
    <n v="190503100"/>
    <s v="Campañas de promoción de la salud  y prevención de riesgos asociados a condiciones no transmisibles implementadas (190503100)"/>
    <s v="A"/>
    <n v="11"/>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60000000"/>
    <m/>
    <m/>
    <m/>
    <n v="150000000"/>
    <m/>
    <m/>
    <n v="210000000"/>
    <s v=" Secretario de Salud"/>
  </r>
  <r>
    <n v="318"/>
    <x v="11"/>
    <n v="1"/>
    <s v="Inclusión Social y Equidad"/>
    <n v="19"/>
    <s v="Salud y protección social"/>
    <n v="1905"/>
    <s v="Salud Pública, &quot;Tú y yo con salud de calidad&quot;"/>
    <n v="1905"/>
    <s v="Salud pública"/>
    <s v="Mortalidad por dengue (casos)_x000a_Letalidad por dengue."/>
    <s v="ND"/>
    <s v="Formular en Plan de Fortalecimiento de Capacidades en Salud Ambiental en coordinación con el Consejo Territorial de Salud Ambiental COTSA"/>
    <n v="1905015"/>
    <s v="Documentos de planeación"/>
    <s v="ND"/>
    <s v="Plan de Fortalecimiento de Capacidades en Salud Ambiental Formulado "/>
    <n v="190501500"/>
    <s v="Documentos de planeación elaborados"/>
    <s v="A"/>
    <n v="1"/>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78000000"/>
    <m/>
    <m/>
    <m/>
    <m/>
    <m/>
    <m/>
    <n v="78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s v="ND"/>
    <s v="Implementar el protocolo de vigilancia sanitaria y ambiental de los efectos en salud relacionados con la contaminación del aire en los 11 municipios de competencia departamental."/>
    <n v="1905024"/>
    <s v="Servicio de gestión del riesgo para abordar situaciones de salud relacionadas con condiciones ambientales"/>
    <s v="ND"/>
    <s v="Protocolo implementado"/>
    <n v="190502400"/>
    <s v="Campañas de gestión del riesgo para abordar situaciones de salud relacionadas con condiciones ambientales implementadas"/>
    <s v="N.A."/>
    <n v="3"/>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78000000"/>
    <m/>
    <m/>
    <m/>
    <m/>
    <m/>
    <m/>
    <n v="78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s v="ND"/>
    <s v="Implementar la estrategia de entornos saludables en articulación intersectorial y sectorial en los entornos de vivienda, educativo, institucional y comunitario con énfasis en la Atención Primaria en Salud Ambiental APSA."/>
    <n v="1905024"/>
    <s v="Servicio de gestión del riesgo para abordar situaciones de salud relacionadas con condiciones ambientales"/>
    <s v="ND"/>
    <s v="Estrategia de entornos saludables en articulación intersectorial y sectorial implementada "/>
    <n v="190502400"/>
    <s v="Campañas de gestión del riesgo para abordar situaciones de salud relacionadas con condiciones ambientales implementadas"/>
    <s v="A"/>
    <n v="12"/>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9000000"/>
    <m/>
    <m/>
    <m/>
    <m/>
    <m/>
    <m/>
    <n v="39000000"/>
    <s v=" Secretario de Salud"/>
  </r>
  <r>
    <n v="318"/>
    <x v="11"/>
    <n v="1"/>
    <s v="Inclusión Social y Equidad"/>
    <n v="19"/>
    <s v="Salud y protección social"/>
    <n v="1905"/>
    <s v="Salud Pública, &quot;Tú y yo con salud de calidad&quot;"/>
    <n v="1905"/>
    <s v="Salud pública"/>
    <s v="Oportunidad en la presunción diagnóstica y tratamiento oncológico en menores de 18 años (alta y media)"/>
    <s v="ND"/>
    <s v="Implementación de la estrategia de movilidad saludable, segura y sostenible "/>
    <n v="1905024"/>
    <s v="Servicio de gestión del riesgo para abordar situaciones de salud relacionadas con condiciones ambientales"/>
    <s v="ND"/>
    <s v="Estrategia de movilidad saludable, segura y sostenible   implementada "/>
    <n v="190502401"/>
    <s v="Personas atendidas con campañas de gestión del riesgo para abordar situaciones de salud relacionadas con condiciones ambientales"/>
    <s v="N.A."/>
    <n v="2"/>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9000000"/>
    <m/>
    <m/>
    <m/>
    <m/>
    <m/>
    <m/>
    <n v="39000000"/>
    <s v=" Secretario de Salud"/>
  </r>
  <r>
    <n v="318"/>
    <x v="11"/>
    <n v="1"/>
    <s v="Inclusión Social y Equidad"/>
    <n v="19"/>
    <s v="Salud y protección social"/>
    <n v="1905"/>
    <s v="Salud Pública, &quot;Tú y yo con salud de calidad&quot;"/>
    <n v="1905"/>
    <s v="Salud pública"/>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x v="108"/>
    <s v="Fortalecimiento de acciones propias a los derechos sexuales y reproductivos en el Departamento del Quindío. "/>
    <s v="Disminuir de los eventos de interés en salud pública relacionados con la salud sexual y reproductiva en especial de la mortalidad materna  "/>
    <m/>
    <m/>
    <n v="102000000"/>
    <m/>
    <m/>
    <m/>
    <m/>
    <m/>
    <m/>
    <n v="102000000"/>
    <s v=" Secretario de Salud"/>
  </r>
  <r>
    <n v="318"/>
    <x v="11"/>
    <n v="1"/>
    <s v="Inclusión Social y Equidad"/>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21"/>
    <s v="Servicio de gestión del riesgo en temas de salud sexual y reproductiva (1905021)"/>
    <s v="ND"/>
    <s v="Entidades Administradoras de Planes Básicos EAPB con Rutas de obligatorio cumplimiento Implementadas"/>
    <n v="190502100"/>
    <s v="Campañas de gestión del riesgo en temas de salud sexual y reproductiva implementadas (190502100)"/>
    <s v="A"/>
    <n v="11"/>
    <x v="108"/>
    <s v="Fortalecimiento de acciones propias a los derechos sexuales y reproductivos en el Departamento del Quindío. "/>
    <s v="Disminuir de los eventos de interés en salud pública relacionados con la salud sexual y reproductiva en especial de la mortalidad materna  "/>
    <m/>
    <m/>
    <n v="102000000"/>
    <m/>
    <m/>
    <m/>
    <m/>
    <m/>
    <m/>
    <n v="102000000"/>
    <s v=" Secretario de Salud"/>
  </r>
  <r>
    <n v="318"/>
    <x v="11"/>
    <n v="1"/>
    <s v="Inclusión Social y Equidad"/>
    <n v="19"/>
    <s v="Salud y protección social"/>
    <n v="1905"/>
    <s v="Salud Pública, &quot;Tú y yo con salud de calidad&quot;"/>
    <n v="1905"/>
    <s v="Salud pública"/>
    <s v="Tasa de violencia de género"/>
    <n v="1905020"/>
    <s v="Servicio de gestión del riesgo en temas de consumo de sustancias psicoactivas"/>
    <n v="1905020"/>
    <s v="Servicio de gestión del riesgo en temas de consumo de sustancias psicoactivas"/>
    <n v="190502000"/>
    <s v="Campañas de gestión del riesgo en temas de consumo de sustancias psicoactivas implementadas"/>
    <n v="190502000"/>
    <s v="Campañas de gestión del riesgo en temas de consumo de sustancias psicoactivas implementadas"/>
    <s v="A"/>
    <n v="12"/>
    <x v="109"/>
    <s v="Consolidación de acciones de promoción de la salud y prevención primaria en salud mental en el Departamento del Quindío."/>
    <s v="Disminuir la morbimortalidad asociada a la salud mental principalmente de la violencia intrafamiliar"/>
    <m/>
    <m/>
    <n v="48000000"/>
    <m/>
    <m/>
    <m/>
    <m/>
    <m/>
    <m/>
    <n v="48000000"/>
    <s v=" Secretario de Salud"/>
  </r>
  <r>
    <n v="318"/>
    <x v="11"/>
    <n v="1"/>
    <s v="Inclusión Social y Equidad"/>
    <n v="19"/>
    <s v="Salud y protección social"/>
    <n v="1905"/>
    <s v="Salud Pública, &quot;Tú y yo con salud de calidad&quot;"/>
    <n v="1905"/>
    <s v="Salud pública"/>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x v="109"/>
    <s v="Consolidación de acciones de promoción de la salud y prevención primaria en salud mental en el Departamento del Quindío."/>
    <s v="Disminuir la morbimortalidad asociada a la salud mental principalmente de la violencia intrafamiliar"/>
    <m/>
    <m/>
    <n v="84000000"/>
    <m/>
    <m/>
    <m/>
    <m/>
    <m/>
    <m/>
    <n v="84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x v="110"/>
    <s v="Generación de estilos de vida saludable y control y vigilancia en la gestión del riesgo de condiciones no transmisibles en el  Departamento del Quindío."/>
    <s v="Disminuir la carga de la enfermedad asociada a las enfermedades crónicas no trasmisibles"/>
    <m/>
    <m/>
    <n v="110000000"/>
    <m/>
    <m/>
    <m/>
    <m/>
    <m/>
    <m/>
    <n v="110000000"/>
    <s v=" Secretario de Salud"/>
  </r>
  <r>
    <n v="318"/>
    <x v="11"/>
    <n v="1"/>
    <s v="Inclusión Social y Equidad"/>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12"/>
    <s v="Cuartos fríos adecuados"/>
    <n v="1905012"/>
    <s v="Cuartos fríos adecuados"/>
    <n v="190501200"/>
    <s v="Cuartos fríos adecuados"/>
    <n v="190501200"/>
    <s v="Cuartos fríos adecuados"/>
    <s v="A"/>
    <n v="1"/>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24000000"/>
    <m/>
    <m/>
    <m/>
    <n v="150000000"/>
    <m/>
    <m/>
    <n v="174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84000000"/>
    <m/>
    <m/>
    <m/>
    <m/>
    <m/>
    <m/>
    <n v="84000000"/>
    <s v=" Secretario de Salud"/>
  </r>
  <r>
    <n v="318"/>
    <x v="11"/>
    <n v="1"/>
    <s v="Inclusión Social y Equidad"/>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27"/>
    <s v="Servicio de gestión del riesgo para enfermedades inmunoprevenibles"/>
    <n v="1905027"/>
    <s v="Servicio de gestión del riesgo para enfermedades inmunoprevenibles"/>
    <n v="190502700"/>
    <s v="Campañas de gestión del riesgo para enfermedades inmunoprevenibles  implementadas"/>
    <n v="190502700"/>
    <s v="Campañas de gestión del riesgo para enfermedades inmunoprevenibles  implementadas"/>
    <s v="A"/>
    <n v="12"/>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90000000"/>
    <m/>
    <m/>
    <m/>
    <m/>
    <m/>
    <m/>
    <n v="90000000"/>
    <s v=" Secretario de Salud"/>
  </r>
  <r>
    <n v="318"/>
    <x v="11"/>
    <n v="1"/>
    <s v="Inclusión Social y Equidad"/>
    <n v="19"/>
    <s v="Salud y protección social"/>
    <n v="1905"/>
    <s v="Salud Pública, &quot;Tú y yo con salud de calidad&quot;"/>
    <n v="1905"/>
    <s v="Salud pública"/>
    <s v="Mortalidad por dengue (casos) _x000a_Letalidad por dengue."/>
    <s v="ND"/>
    <s v="Formulación e implementación del Plan Departamental en Salud Ambiental de adaptación al cambio climático."/>
    <n v="1905015"/>
    <s v="Documentos de planeación "/>
    <s v="ND"/>
    <s v="Plan Departamental en Salud Ambiental de adaptación al cambio climático implementado"/>
    <s v="_x000a_190501500"/>
    <s v="Documentos de planeación elaborados"/>
    <s v="N.A."/>
    <n v="2"/>
    <x v="112"/>
    <s v="Difusión de la estrategia de gestión integral y de control en vectores, zoonosis y cambio climático del Departamento del Quindío.   "/>
    <s v="Disminuir en índice de enfermedades trasmisión vectorial y zoonosis en la población   "/>
    <m/>
    <m/>
    <n v="96000000"/>
    <m/>
    <m/>
    <m/>
    <m/>
    <m/>
    <m/>
    <n v="96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n v="1905014"/>
    <s v="Documentos de lineamientos técnicos"/>
    <n v="1905014"/>
    <s v="Documentos de lineamientos técnicos"/>
    <n v="190501400"/>
    <s v="Documentos de lineamientos técnicos elaborados"/>
    <n v="190501400"/>
    <s v="Documentos de lineamientos técnicos elaborados"/>
    <s v="A"/>
    <n v="12"/>
    <x v="113"/>
    <s v="Fortalecimiento de la inclusión social para la disminución del riesgo de contraer enfermedades transmisibles en el Departamento del Quindío.  "/>
    <s v="Aumentar la adherencia al tratamiento de los pacientes con diagnóstico de tuberculosis  "/>
    <m/>
    <m/>
    <n v="54000000"/>
    <m/>
    <m/>
    <m/>
    <m/>
    <m/>
    <m/>
    <n v="54000000"/>
    <s v=" Secretario de Salud"/>
  </r>
  <r>
    <n v="318"/>
    <x v="11"/>
    <n v="1"/>
    <s v="Inclusión Social y Equidad"/>
    <n v="19"/>
    <s v="Salud y protección social"/>
    <n v="1905"/>
    <s v="Salud Pública, &quot;Tú y yo con salud de calidad&quot;"/>
    <n v="1905"/>
    <s v="Salud pública"/>
    <s v="Tasa mortalidad en menores de 5 años (por 1.000 nacidos vivos)."/>
    <n v="1905015"/>
    <s v="Documentos de planeación"/>
    <n v="1905015"/>
    <s v="Documentos de planeación"/>
    <n v="190501503"/>
    <s v="Documentos de planeación en epidemiología y demografía elaborados "/>
    <n v="190501503"/>
    <s v="Documentos de planeación en epidemiología y demografía elaborados "/>
    <s v="A"/>
    <n v="15"/>
    <x v="114"/>
    <s v="Fortalecimiento del sistema de vigilancia en salud pública en el Departamento del Quindío. "/>
    <s v=" Aumentar los índices de cumplimiento en los indicadores de calidad, cobertura y  oportunidad del sistema de vigilancia en salud pública departamental "/>
    <m/>
    <m/>
    <n v="430165182"/>
    <m/>
    <m/>
    <m/>
    <n v="150000000"/>
    <m/>
    <m/>
    <n v="580165182"/>
    <s v=" Secretario de Salud"/>
  </r>
  <r>
    <n v="318"/>
    <x v="11"/>
    <n v="1"/>
    <s v="Inclusión Social y Equidad"/>
    <n v="19"/>
    <s v="Salud y protección social"/>
    <n v="1905"/>
    <s v="Salud Pública, &quot;Tú y yo con salud de calidad&quot;"/>
    <n v="1905"/>
    <s v="Salud pública"/>
    <s v="Porcentaje de atención institucional del parto."/>
    <s v="ND"/>
    <s v="Centros reguladores de urgencias, emergencias y desastres funcionando y dotados"/>
    <n v="1905009"/>
    <s v="Centros reguladores de urgencias, emergencias y desastres dotados "/>
    <s v="ND"/>
    <s v="Centros reguladores de urgencias, emergencias y desastres dotados y funcionando."/>
    <s v="190500900_x000a_"/>
    <s v="Centros reguladores de urgencias, emergencias y desastres dotados"/>
    <s v="A"/>
    <n v="1"/>
    <x v="115"/>
    <s v="Fortalecimiento de la red de urgencias y emergencias en el Departamento del Quindío. "/>
    <s v="Fortalecer en la integración de la red hospitalaria del departamento del Quindío."/>
    <m/>
    <m/>
    <m/>
    <m/>
    <m/>
    <m/>
    <n v="400000000"/>
    <m/>
    <m/>
    <n v="400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x v="116"/>
    <s v="Fortalecimiento de las intervenciones colectivas y prioridades en salud pública del Departamento del Quindío- PIC"/>
    <s v="Disminuir la morbimortalidad asociada  a la carga de la enfermedad por los determinantes sociales fortaleciendo  las acciones de complementariedad  a los municipios"/>
    <m/>
    <m/>
    <n v="1622896500"/>
    <m/>
    <m/>
    <m/>
    <m/>
    <m/>
    <m/>
    <n v="16228965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 de cofinanciación para la continuidad del  régimen subsidiado en salud  "/>
    <n v="1906023"/>
    <s v="Servicio de tecnologías en salud financiadas con la unidad de pago por capitación - UPC "/>
    <s v="ND"/>
    <s v="Personas afiliadas"/>
    <n v="190602300"/>
    <s v="Pacientes atendidos con tecnologías en salud financiados con cargo a los recursos de la UPC del Régimen Subsidiado"/>
    <s v="A"/>
    <n v="19899"/>
    <x v="117"/>
    <s v="Subsidio y cofinanciación al régimen subsidiado del Sistema General de Seguridad Social en Salud en el Departamento del Quindío.  "/>
    <s v="Aumentar la cobertura universal en aseguramiento al sistema de atención integral y para la población del Departamento del Quindío"/>
    <m/>
    <m/>
    <m/>
    <n v="43270329100"/>
    <m/>
    <m/>
    <m/>
    <m/>
    <m/>
    <n v="43270329100"/>
    <s v=" Secretario de Salud"/>
  </r>
  <r>
    <n v="318"/>
    <x v="11"/>
    <n v="1"/>
    <s v="Inclusión Social y Equidad"/>
    <n v="19"/>
    <s v="Salud y protección social"/>
    <n v="1906"/>
    <s v="Prestación de servicios de salud. &quot;Tú y yo con servicios de salud&quot;"/>
    <n v="1906"/>
    <s v="Aseguramiento y prestación integral de servicios de salud"/>
    <s v="Tasa ajustada por edad de mortalidad asociada a cáncer de cuello uterino (por 100.000 mujeres)."/>
    <s v="ND"/>
    <s v="Servicio de apoyo con tecnologías para prestación de servicios en salud"/>
    <n v="1906023"/>
    <s v="Servicio de tecnologías en salud financiadas con la unidad de pago por capitación - UPC "/>
    <s v="ND"/>
    <s v="Población inimputable atendida"/>
    <n v="190602301"/>
    <s v="Pacientes atendidos con medicamentos en salud financiados con cargo a los recursos de la UPC del Régimen Subsidiado"/>
    <s v="A"/>
    <n v="60"/>
    <x v="118"/>
    <s v="Prestación de Servicios a la Población no Afiliada al Sistema General de Seguridad Social en Salud y en el NO POS a la Población del Régimen Subsidiado."/>
    <s v="Mejoramiento en la prestación de los servicios de salud para la atención de la población no afiliada "/>
    <m/>
    <n v="50000000"/>
    <m/>
    <m/>
    <m/>
    <m/>
    <m/>
    <m/>
    <n v="2755000000"/>
    <n v="28050000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s de reconocimientos para el cumplimiento de metas de calidad, financiera, producción y transferencias especiales."/>
    <n v="1906025"/>
    <s v="Servicio de apoyo financiero para el fortalecimiento patrimonial de las empresas prestadoras de salud con participación financiera de las entidades territoriales "/>
    <s v="ND"/>
    <s v="Porcentaje de recursos transferidos"/>
    <n v="190602500"/>
    <s v="Empresas prestadoras de salud capitalizadas"/>
    <s v="A"/>
    <n v="100"/>
    <x v="118"/>
    <s v="Prestación de Servicios a la Población no Afiliada al Sistema General de Seguridad Social en Salud y en el NO POS a la Población del Régimen Subsidiado."/>
    <s v="Mejoramiento en la prestación de los servicios de salud para la atención de la población no afiliada "/>
    <m/>
    <m/>
    <n v="2149092000"/>
    <n v="5931674500"/>
    <m/>
    <m/>
    <m/>
    <m/>
    <m/>
    <n v="8080766500"/>
    <s v=" Secretario de Salud"/>
  </r>
  <r>
    <n v="318"/>
    <x v="11"/>
    <n v="1"/>
    <s v="Inclusión Social y Equidad"/>
    <n v="19"/>
    <s v="Salud y protección social"/>
    <n v="1906"/>
    <s v="Prestación de servicios de salud. &quot;Tú y yo con servicios de salud&quot;"/>
    <n v="1906"/>
    <s v="Aseguramiento y prestación integral de servicios de salud"/>
    <s v="Tasa de mujeres de 15 a 19 años qué han sido madres o están en embarazo."/>
    <n v="1906029"/>
    <s v="Servicio de asistencia técnica a Instituciones prestadoras de servicios de salud"/>
    <n v="1906029"/>
    <s v="Servicio de asistencia técnica a Instituciones prestadoras de servicios de salud"/>
    <n v="190602900"/>
    <s v="Instituciones Prestadoras de Servicios de salud asistidas técnicamente"/>
    <n v="190602900"/>
    <s v="Instituciones Prestadoras de Servicios de salud asistidas técnicamente"/>
    <s v="A"/>
    <n v="40"/>
    <x v="119"/>
    <s v="Fortalecimiento de la red de prestación de servicios pública del Departamento del Quindío.   "/>
    <s v="Aumento en la calidad del proceso de reporte, vigilancia y control del manejo de los recursos de salud en el Departamento del Quindío"/>
    <m/>
    <m/>
    <m/>
    <m/>
    <m/>
    <m/>
    <n v="50000000"/>
    <m/>
    <m/>
    <n v="500000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 de apoyo con tecnologías para prestación de servicios en salud"/>
    <n v="1906023"/>
    <s v="Servicio de tecnologías en salud financiadas con la unidad de pago por capitación - UPC (1906023)"/>
    <s v="ND"/>
    <s v="Pacientes atendidos"/>
    <n v="190602301"/>
    <s v="Pacientes atendidos con medicamentos en salud financiados con cargo a los recursos de la UPC del Régimen Subsidiado"/>
    <s v="A"/>
    <n v="40"/>
    <x v="119"/>
    <s v="Fortalecimiento de la red de prestación de servicios pública del Departamento del Quindío.   "/>
    <s v="Aumento en la calidad del proceso de reporte, vigilancia y control del manejo de los recursos de salud en el Departamento del Quindío"/>
    <m/>
    <m/>
    <m/>
    <m/>
    <m/>
    <m/>
    <m/>
    <m/>
    <n v="617789000"/>
    <n v="617789000"/>
    <s v=" Secretario de Salud"/>
  </r>
  <r>
    <n v="318"/>
    <x v="11"/>
    <n v="1"/>
    <s v="Inclusión Social y Equidad"/>
    <n v="19"/>
    <s v="Salud y protección social"/>
    <n v="1903"/>
    <s v="Inspección, vigilancia y control. &quot;Tú y yo con salud certificada&quot; "/>
    <n v="1903"/>
    <s v="Inspección, vigilancia y control"/>
    <s v="Tasa de violencia de género"/>
    <n v="1903015"/>
    <s v="Servicio de adopción y seguimiento de acciones y medidas especiales"/>
    <n v="1903015"/>
    <s v="Servicio de adopción y seguimiento de acciones y medidas especiales"/>
    <n v="190301500"/>
    <s v="Acciones y medidas especiales ejecutadas"/>
    <n v="190301500"/>
    <s v="Acciones y medidas especiales ejecutadas"/>
    <s v="A"/>
    <n v="12"/>
    <x v="101"/>
    <s v=" Implementación de programas de promoción social en poblaciones  especiales en el Departamento del Quindío "/>
    <s v="Fortalecer la gestión intersectorial en salud de los grupos con alta vulnerabilidad"/>
    <m/>
    <m/>
    <n v="189393318"/>
    <m/>
    <m/>
    <m/>
    <m/>
    <m/>
    <m/>
    <n v="189393318"/>
    <s v=" Secretario de Salud"/>
  </r>
  <r>
    <n v="318"/>
    <x v="11"/>
    <n v="1"/>
    <s v="Inclusión Social y Equidad"/>
    <n v="19"/>
    <s v="Salud y protección social"/>
    <n v="1905"/>
    <s v="Salud Pública, &quot;Tú y yo con salud de calidad&quot;"/>
    <n v="1905"/>
    <s v="Salud pública"/>
    <s v="Tasa de violencia de género"/>
    <s v="ND"/>
    <s v="Adaptar e implementar la política pública de salud mental para el Departamento del Quindío"/>
    <n v="1905015"/>
    <s v="Documentos de planeación"/>
    <s v="ND"/>
    <s v="Política pública en Salud Mental adaptada e Implementada  "/>
    <s v="_x000a_190501501"/>
    <s v="Planes de salud pública elaborados"/>
    <s v="A"/>
    <n v="1"/>
    <x v="109"/>
    <s v="Consolidación de acciones de promoción de la salud y prevención primaria en salud mental en el Departamento del Quindío."/>
    <s v="Disminuir la morbimortalidad asociada a la salud mental principalmente de la violencia intrafamiliar"/>
    <m/>
    <m/>
    <n v="60000000"/>
    <m/>
    <m/>
    <m/>
    <m/>
    <m/>
    <m/>
    <n v="60000000"/>
    <s v=" Secretario de Salud"/>
  </r>
  <r>
    <n v="318"/>
    <x v="11"/>
    <n v="1"/>
    <s v="Inclusión Social y Equidad"/>
    <n v="19"/>
    <s v="Salud y protección social"/>
    <n v="1905"/>
    <s v="Salud Pública, &quot;Tú y yo con salud de calidad&quot;"/>
    <n v="1905"/>
    <s v="Salud pública"/>
    <s v="Tasa ajustada por edad de mortalidad asociada a cáncer de cuello uterino (por 100.000 mujeres)._x000a_Oportunidad en la presunción diagnóstica y tratamiento oncológico en menores de 18 años (alta y media)"/>
    <n v="1905023"/>
    <s v="Servicio de gestión del riesgo para abordar condiciones crónicas prevalentes"/>
    <n v="1905023"/>
    <s v="Servicio de gestión del riesgo para abordar condiciones crónicas prevalentes"/>
    <n v="190502300"/>
    <s v="Campañas de gestión del riesgo para abordar condiciones crónicas prevalentes implementadas"/>
    <n v="190502300"/>
    <s v="Campañas de gestión del riesgo para abordar condiciones crónicas prevalentes implementadas"/>
    <s v="A"/>
    <n v="12"/>
    <x v="110"/>
    <s v="Generación de estilos de vida saludable y control y vigilancia en la gestión del riesgo de condiciones no transmisibles en el  Departamento del Quindío."/>
    <s v="Disminuir la carga de la enfermedad asociada a las enfermedades crónicas no trasmisibles"/>
    <m/>
    <m/>
    <n v="108000000"/>
    <m/>
    <m/>
    <m/>
    <m/>
    <m/>
    <m/>
    <n v="108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x v="112"/>
    <s v="Difusión de la estrategia de gestión integral y de control en vectores, zoonosis y cambio climático del Departamento del Quindío.   "/>
    <s v="Disminuir en índice de enfermedades trasmisión vectorial y zoonosis en la población   "/>
    <m/>
    <m/>
    <n v="94000000"/>
    <m/>
    <m/>
    <m/>
    <n v="150000000"/>
    <m/>
    <n v="333000000"/>
    <n v="577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x v="113"/>
    <s v="Fortalecimiento de la inclusión social para la disminución del riesgo de contraer enfermedades transmisibles en el Departamento del Quindío.  "/>
    <s v="Aumentar la adherencia al tratamiento de los pacientes con diagnóstico de tuberculosis  "/>
    <m/>
    <m/>
    <n v="0"/>
    <m/>
    <m/>
    <m/>
    <m/>
    <m/>
    <n v="257500000"/>
    <n v="257500000"/>
    <s v=" Secretario de Salud"/>
  </r>
  <r>
    <n v="318"/>
    <x v="11"/>
    <n v="1"/>
    <s v="Inclusión Social y Equidad"/>
    <n v="19"/>
    <s v="Salud y protección social"/>
    <n v="1905"/>
    <s v="Salud Pública, &quot;Tú y yo con salud de calidad&quot;"/>
    <n v="1905"/>
    <s v="Salud pública"/>
    <s v="Mortalidad por dengue (casos)"/>
    <n v="1905029"/>
    <s v="Servicios de atención en salud pública en situaciones de emergencias y desastres"/>
    <n v="1905030"/>
    <s v="Servicio de atención en salud pública en situaciones de emergencias y desastres "/>
    <n v="190502900"/>
    <s v="Personas en capacidad de ser atendidas"/>
    <n v="190503000"/>
    <s v="Personas en capacidad de ser atendidas"/>
    <s v="A"/>
    <n v="60"/>
    <x v="120"/>
    <s v="Prevención, preparación, contingencia, mitigación y superación de emergencias y contingencias por eventos relacionados con la salud pública en el Departamento del Quindío.  "/>
    <s v="Coordinar acciones  para la gestión integral  del riesgo en  situaciones de emergencias y desastres  en las IPS y autoridad sanitaria del departamento"/>
    <m/>
    <m/>
    <n v="24000000"/>
    <m/>
    <m/>
    <m/>
    <m/>
    <m/>
    <m/>
    <n v="24000000"/>
    <s v=" Secretario de Salud"/>
  </r>
  <r>
    <n v="318"/>
    <x v="11"/>
    <n v="1"/>
    <s v="Inclusión Social y Equidad"/>
    <n v="19"/>
    <s v="Salud y protección social"/>
    <n v="1905"/>
    <s v="Salud Pública, &quot;Tú y yo con salud de calidad&quot;"/>
    <n v="1905"/>
    <s v="Salud pública"/>
    <s v="Porcentaje de población asegurada al SGSSS"/>
    <n v="1905025"/>
    <s v="Servicio de gestión del riesgo para abordar situaciones prevalentes de origen laboral"/>
    <n v="1905025"/>
    <s v="Servicio de gestión del riesgo para abordar situaciones prevalentes de origen laboral"/>
    <n v="190502500"/>
    <s v="Campañas de gestión del riesgo para abordar situaciones prevalentes de origen laboral implementadas"/>
    <n v="190502500"/>
    <s v="Campañas de gestión del riesgo para abordar situaciones prevalentes de origen laboral implementadas"/>
    <s v="A"/>
    <n v="12"/>
    <x v="121"/>
    <s v="Prevención vigilancia y control de eventos en el ámbito laboral en el Departamento del Quindío.  "/>
    <s v="Disminuir los eventos de origen laboral en los trabajadores del sector formal del Departamento del Quindío "/>
    <m/>
    <m/>
    <n v="102000000"/>
    <m/>
    <m/>
    <m/>
    <m/>
    <m/>
    <m/>
    <n v="102000000"/>
    <s v=" Secretario de Salud"/>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1"/>
    <s v="Centros de acceso comunitario en zonas urbanas funcionando"/>
    <n v="230102401"/>
    <s v="Centros de acceso comunitario en zonas urbanas funcionando"/>
    <s v="A"/>
    <n v="15"/>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50000000"/>
    <m/>
    <m/>
    <n v="5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4"/>
    <s v="Soluciones de conectividad en instituciones públicas instaladas"/>
    <n v="230102404"/>
    <s v="Soluciones de conectividad en instituciones públicas instaladas"/>
    <s v="N.A."/>
    <n v="4"/>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90000000"/>
    <m/>
    <m/>
    <n v="9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12"/>
    <s v="Servicio de acceso Zonas Wifi"/>
    <n v="2301079"/>
    <s v="Servicio de acceso zonas digitales"/>
    <n v="230101204"/>
    <s v="Zonas Wifi en áreas rurales instaladas"/>
    <n v="230107902"/>
    <s v="Zonas digitales en áreas rurales con redes terrestres instaladas"/>
    <s v="N.A."/>
    <n v="15"/>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70000000"/>
    <m/>
    <m/>
    <n v="7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62"/>
    <s v="Servicio de apoyo en tecnologías de la información y las comunicaciones para la educación básica, primaria y secundaria"/>
    <n v="2301062"/>
    <s v="Servicio de apoyo en tecnologías de la información y las comunicaciones para la educación básica, primaria y secundaria"/>
    <n v="230106201"/>
    <s v="Relación de estudiantes por terminal de cómputo en sedes educativas oficiales"/>
    <n v="230106201"/>
    <s v="Relación de estudiantes por terminal de cómputo en sedes educativas oficiales"/>
    <m/>
    <n v="7"/>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20000000"/>
    <m/>
    <m/>
    <n v="2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0"/>
    <s v="Servicio de educación informal en tecnologías de la información y las comunicaciones."/>
    <n v="2301030"/>
    <s v="Servicio de educación informal en tecnologías de la información y las comunicaciones."/>
    <n v="230103000"/>
    <s v="Personas capacitadas en tecnologías de la información y las comunicaciones"/>
    <n v="230103000"/>
    <s v="Personas capacitadas en tecnologías de la información y las comunicaciones"/>
    <s v="N.A."/>
    <n v="7000"/>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254521994.78"/>
    <m/>
    <m/>
    <n v="254521994.78"/>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15"/>
    <s v="Servicio de asistencia técnica para proyectos en Tecnologías de la Información y las Comunicaciones"/>
    <n v="2301015"/>
    <s v="Servicio de asistencia técnica para proyectos en Tecnologías de la Información y las Comunicaciones"/>
    <n v="230101500"/>
    <s v="Municipios asistidos en diseño, implementación, ejecución y/ o liquidación  de proyectos"/>
    <n v="230101500"/>
    <s v="Municipios asistidos en diseño, implementación, ejecución y/ o liquidación  de proyectos"/>
    <s v="A"/>
    <n v="3"/>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45000000"/>
    <m/>
    <m/>
    <n v="4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04"/>
    <s v="Documentos de planeación"/>
    <n v="2301004"/>
    <s v="Documentos de planeación"/>
    <n v="230200400"/>
    <s v="Documentos de planeación elaborados"/>
    <n v="230100400"/>
    <s v="Documentos de planeación elaborados"/>
    <s v="A"/>
    <n v="1"/>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30000000"/>
    <m/>
    <m/>
    <n v="3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5"/>
    <s v="Servicio de educación para el trabajo en temas de uso pedagógico de tecnologías de la información y las comunicaciones."/>
    <n v="2301035"/>
    <s v="Servicio de educación para el trabajo en temas de uso pedagógico de tecnologías de la información y las comunicaciones."/>
    <n v="230103500"/>
    <s v="Docentes formados en uso pedagógico de tecnologías de la información y las comunicaciones."/>
    <n v="230103500"/>
    <s v="Docentes formados en uso pedagógico de tecnologías de la información y las comunicaciones."/>
    <s v="N.A."/>
    <n v="40"/>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45000000"/>
    <m/>
    <m/>
    <n v="4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42"/>
    <s v="Servicio de telecomunicaciones para el envío de alertas tempranas a la población."/>
    <n v="2301042"/>
    <s v="Servicio de telecomunicaciones para el envío de alertas tempranas a la población."/>
    <n v="230104201"/>
    <s v="Disponibilidad del servicio  de telecomunicaciones para el envío de alertas tempranas a la población. "/>
    <n v="230104201"/>
    <s v="Disponibilidad del servicio  de telecomunicaciones para el envío de alertas tempranas a la población. "/>
    <s v="A"/>
    <n v="1"/>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25000000"/>
    <m/>
    <m/>
    <n v="2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_x000a_Índice Departamental de Competitividad_x000a_Tasa de Desempleo"/>
    <n v="2302022"/>
    <s v="Servicio de asistencia técnica a empresas de la industria de Tecnologías de la Información para mejorar sus capacidades de comercialización e innovación"/>
    <n v="2302022"/>
    <s v="Servicio de asistencia técnica a empresas de la industria de Tecnologías de la Información para mejorar sus capacidades de comercialización e innovación"/>
    <n v="230202200"/>
    <s v="Empresas beneficiadas con actividades de fortalecimiento  de la industria TI"/>
    <n v="230202200"/>
    <s v="Empresas beneficiadas con actividades de fortalecimiento  de la industria TI"/>
    <s v="N.A."/>
    <n v="3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45000000"/>
    <m/>
    <m/>
    <n v="4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_x000a_Índice Departamental de Competitividad_x000a_Tasa de Desempleo"/>
    <n v="2302021"/>
    <s v="Servicio de asistencia técnica a emprendedores y empresas"/>
    <n v="2302021"/>
    <s v="Servicio de asistencia técnica a emprendedores y empresas"/>
    <n v="230202100"/>
    <s v="Emprendedores y empresas asistidas técnicamente"/>
    <n v="230202100"/>
    <s v="Emprendedores y empresas asistidas técnicamente"/>
    <s v="N.A."/>
    <n v="1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85000000"/>
    <m/>
    <m/>
    <n v="8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58"/>
    <s v="Servicio de educación informal en Teletrabajo"/>
    <n v="2302058"/>
    <s v="Servicio de educación informal en Teletrabajo"/>
    <n v="230205800"/>
    <s v="Personas y/o entidades (públicas y privadas) de la comunidad capacitadas en teletrabajo "/>
    <n v="230205800"/>
    <s v="Personas y/o entidades (públicas y privadas) de la comunidad capacitadas en teletrabajo "/>
    <s v="N.A."/>
    <n v="40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35000000"/>
    <m/>
    <m/>
    <n v="3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68"/>
    <s v="Servicio de educación informal para aumentar la calidad y cantidad de talento humano para la industria TI"/>
    <n v="2302068"/>
    <s v="Servicio de educación informal para aumentar la calidad y cantidad de talento humano para la industria TI"/>
    <n v="230206800"/>
    <s v="Personas capacitadas en programas informales de Tecnologías de la Información"/>
    <n v="230206800"/>
    <s v="Personas capacitadas en programas informales de Tecnologías de la Información"/>
    <s v="N.A."/>
    <n v="8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30000000"/>
    <m/>
    <m/>
    <n v="30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39"/>
    <s v="Servicio de Investigación, Desarrollo e Innovación para la industria de las Tecnologías de la Información_x000a_Indicador principal : Modelos para el desarrollo de actividades I+D+i en la industria TIC nacional desarrollados"/>
    <n v="2302039"/>
    <s v="Servicio de Investigación, Desarrollo e Innovación para la industria de las Tecnologías de la Información_x000a_Indicador principal : Modelos para el desarrollo de actividades I+D+i en la industria TIC nacional desarrollados"/>
    <n v="230203900"/>
    <s v="Modelos para el desarrollo de actividades I+D+i en la industria TIC nacional desarrollados"/>
    <n v="230203900"/>
    <s v="Modelos para el desarrollo de actividades I+D+i en la industria TIC nacional desarrollados"/>
    <s v="N.A."/>
    <n v="1"/>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50000000"/>
    <m/>
    <m/>
    <n v="50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1"/>
    <s v="Nuevas tecnologías adoptadas"/>
    <s v="390300501"/>
    <s v="Nuevas tecnologías adoptadas"/>
    <s v="A"/>
    <n v="1"/>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5000000"/>
    <m/>
    <m/>
    <n v="35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7"/>
    <s v="Start up generadas"/>
    <s v="390300507"/>
    <s v="Start up generadas"/>
    <s v="N.A."/>
    <n v="80"/>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0000000"/>
    <m/>
    <m/>
    <n v="30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11"/>
    <s v="Conocimiento tecnológico adquirido"/>
    <s v="390300511"/>
    <s v="Conocimiento tecnológico adquirido"/>
    <s v="N.A."/>
    <n v="80"/>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0000000"/>
    <m/>
    <m/>
    <n v="30000000"/>
    <s v="Secretario Tecnologías de la Información y las Comunicaciones"/>
  </r>
  <r>
    <n v="324"/>
    <x v="12"/>
    <n v="2"/>
    <s v="Productividad y Competitividad"/>
    <n v="39"/>
    <s v="Ciencia, Tecnología e Innovación"/>
    <n v="3904"/>
    <s v="Generación de una cultura qué valora y gestiona en conocimiento y la innovación."/>
    <n v="3904"/>
    <s v="Generación de una cultura que valora y gestiona el conocimiento y la innovación"/>
    <s v="Incremento de emprendimientos y/o empresas de base tecnológica"/>
    <n v="3904018"/>
    <s v="Servicios de comunicación con enfoque en ciencia tecnología y sociedad"/>
    <n v="3904018"/>
    <s v="Servicios de comunicación con enfoque en ciencia tecnología y sociedad"/>
    <n v="390401809"/>
    <s v="Juguetes, juegos o videojuegos para la comunicación de la ciencia, tecnología e innovación producidos"/>
    <n v="390401809"/>
    <s v="Juguetes, juegos o videojuegos para la comunicación de la ciencia, tecnología e innovación producidos"/>
    <s v="N.A."/>
    <n v="7"/>
    <x v="126"/>
    <s v="Implementación  y  divulgación de la estrategia    &quot;Quindío innovador y competitivo&quot;   "/>
    <s v=" Incrementar  los  emprendimientos y/o empresas de base tecnológica a través de la implementación de una estrategia de  promoción de la  cultura  de la innovación  y gestión del  conocimiento. "/>
    <m/>
    <m/>
    <m/>
    <m/>
    <m/>
    <m/>
    <n v="25000000"/>
    <m/>
    <m/>
    <n v="2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3"/>
    <s v="Desarrollos digitales"/>
    <n v="2302003"/>
    <s v="Desarrollos digitales"/>
    <n v="230200300"/>
    <s v="Productos digitales desarrollados"/>
    <n v="230200300"/>
    <s v="Productos digitales desarrollados"/>
    <s v="N.A."/>
    <n v="3"/>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80000000"/>
    <m/>
    <m/>
    <n v="8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33"/>
    <s v="Servicio de educación informal para la implementación de la estrategia de gobierno digital"/>
    <n v="2302033"/>
    <s v="Servicio de educación informal para la implementación de la estrategia de gobierno digital"/>
    <n v="230203300"/>
    <s v="Personas capacitadas para la implementación de la Estrategia de Gobierno digital"/>
    <n v="230203300"/>
    <s v="Personas capacitadas para la implementación de la Estrategia de Gobierno digital"/>
    <s v="A"/>
    <n v="100"/>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60000000"/>
    <m/>
    <m/>
    <n v="6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66"/>
    <s v="Servicio de educación informal en Gestión TI y en Seguridad y Privacidad de la Información"/>
    <n v="2302066"/>
    <s v="Servicio de educación informal en Gestión TI y en Seguridad y Privacidad de la Información"/>
    <n v="230206600"/>
    <s v="Personas capacitadas en Gestión TI y en Seguridad y Privacidad de la Información"/>
    <n v="230206600"/>
    <s v="Personas capacitadas en Gestión TI y en Seguridad y Privacidad de la Información"/>
    <s v="N.A."/>
    <n v="60"/>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60000000"/>
    <m/>
    <m/>
    <n v="6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4"/>
    <s v="Documentos de evaluación"/>
    <n v="2302004"/>
    <s v="Documentos de evaluación"/>
    <n v="230200403"/>
    <s v="Documentos de evaluación de programas enfocados en generar competencias TIC"/>
    <n v="230200403"/>
    <s v="Documentos de evaluación de programas enfocados en generar competencias TIC"/>
    <s v="A"/>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35000000"/>
    <m/>
    <m/>
    <n v="3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7"/>
    <s v="Documentos metodológicos"/>
    <n v="2302007"/>
    <s v="Documentos metodológicos"/>
    <n v="230200701"/>
    <s v="Documento metodológico del modelo de acompañamiento para la implementación de la Estrategia de Gobierno digital elaborado"/>
    <n v="230200701"/>
    <s v="Documento metodológico del modelo de acompañamiento para la implementación de la Estrategia de Gobierno digital elaborado"/>
    <s v="A"/>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30000000"/>
    <m/>
    <m/>
    <n v="3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83"/>
    <s v="Documentos de lineamientos técnicos"/>
    <n v="2302083"/>
    <s v="Documentos de lineamientos técnicos"/>
    <n v="230208300"/>
    <s v="Documentos de lineamientos técnicos elaborados"/>
    <n v="230208300"/>
    <s v="Documentos de lineamientos técnicos elaborados"/>
    <s v="A"/>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25000000"/>
    <m/>
    <m/>
    <n v="25000000"/>
    <s v="Secretario Tecnologías de la Información y las Comunicaciones"/>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07"/>
    <s v="Servicio de Escuelas Deportivas"/>
    <n v="4301007"/>
    <s v="Servicio de Escuelas Deportivas"/>
    <n v="430100701"/>
    <s v="Municipios con Escuelas Deportivas"/>
    <n v="430100701"/>
    <s v="Municipios con Escuelas Deportivas"/>
    <s v="A"/>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50000000"/>
    <n v="120000000"/>
    <m/>
    <n v="879887047"/>
    <m/>
    <m/>
    <n v="100000000"/>
    <m/>
    <n v="300000000"/>
    <n v="1449887047"/>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n v="430103701"/>
    <s v="Municipios vinculados al programa Supérate-Intercolegiados"/>
    <n v="430103701"/>
    <s v="Municipios vinculados al programa Supérate-Intercolegiados"/>
    <s v="A"/>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30000000"/>
    <n v="142000000"/>
    <m/>
    <m/>
    <m/>
    <m/>
    <n v="50000000"/>
    <m/>
    <n v="200000000"/>
    <n v="422000000"/>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s v="430103704"/>
    <s v="Municipios implementando  programas de recreación, actividad física y deporte social comunitario"/>
    <s v="430103704"/>
    <s v="Municipios implementando  programas de recreación, actividad física y deporte social comunitario"/>
    <s v="A"/>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150000000"/>
    <n v="150000000"/>
    <m/>
    <n v="80000000"/>
    <m/>
    <m/>
    <n v="100000000"/>
    <m/>
    <n v="500000000"/>
    <n v="980000000"/>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s v="ND"/>
    <s v="Formular e  implementar una  política pública para el desarrollo y acceso al deporte, la recreación, la actividad física, la educación física y en uso adecuado del tiempo libre, como ejes de transformación humana y social en el departamento del Quindío"/>
    <n v="4301006"/>
    <s v="Documentos normativos"/>
    <s v="ND"/>
    <s v="Política pública formulada e implementada"/>
    <n v="430100600"/>
    <s v="Documentos normativos realizados"/>
    <s v="A"/>
    <n v="1"/>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m/>
    <n v="50000000"/>
    <m/>
    <n v="6000000"/>
    <m/>
    <m/>
    <m/>
    <m/>
    <m/>
    <n v="56000000"/>
    <s v="Gerente INDEPORTES QUINDÍO"/>
  </r>
  <r>
    <n v="319"/>
    <x v="13"/>
    <n v="1"/>
    <s v="Inclusión Social y Equidad"/>
    <n v="43"/>
    <s v="Deporte y recreación"/>
    <n v="4302"/>
    <s v="Formación y preparación de deportistas. &quot;Tú y yo campeones&quot;"/>
    <n v="4302"/>
    <s v="Formación y preparación de deportistas"/>
    <s v="Cobertura de ligas apoyadas en el departamento del Quindío._x000a_Porcentaje de medallería del departamento del Quindío en los Juegos Nacionales."/>
    <n v="4302075"/>
    <s v="Servicio de asistencia técnica para la promoción del deporte"/>
    <n v="4302075"/>
    <s v="Servicio de asistencia técnica para la promoción del deporte"/>
    <n v="430207500"/>
    <s v="Organismos deportivos asistidos "/>
    <n v="430207500"/>
    <s v="Organismos deportivos asistidos "/>
    <s v="A"/>
    <n v="25"/>
    <x v="129"/>
    <s v="Fortalecimiento al deporte competitivo y de altos logros &quot;TU Y    YO SOMOS SALVAVIDAS POR UN QUINDIO GANADOR&quot; en el Departamento del Quindío"/>
    <s v="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
    <n v="1852326000"/>
    <n v="646783000"/>
    <m/>
    <n v="177083000"/>
    <m/>
    <m/>
    <n v="659464416"/>
    <m/>
    <m/>
    <n v="3335656416"/>
    <s v="Gerente INDEPORTES QUINDÍO"/>
  </r>
  <r>
    <n v="320"/>
    <x v="14"/>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mejorados,  ampliados, mantenidos y/o  reforzados "/>
    <n v="4301004"/>
    <s v="Servicio de mantenimiento a la infraestructura deportiva"/>
    <s v="ND"/>
    <s v="Infraestructura   deportiva y/o recreativa construida, mejorada, ampliada, mantenida, y/o  reforzada "/>
    <n v="430100401"/>
    <s v="Intervenciones realizadas a infraestructura deportiva"/>
    <s v="N.A."/>
    <n v="3"/>
    <x v="130"/>
    <s v="Mantenimiento de obras complementarias de la infraestructura  deportiva y recreativa en el Departamento del Quindío."/>
    <s v="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
    <n v="1600000000"/>
    <m/>
    <m/>
    <m/>
    <m/>
    <m/>
    <m/>
    <m/>
    <m/>
    <n v="1600000000"/>
    <s v="Gerente General Proyecta para el Desarrollo Territorial"/>
  </r>
  <r>
    <n v="320"/>
    <x v="14"/>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x v="131"/>
    <s v="Mantenimiento de obras complementarias en la Infraestructura educativa en el Departamento del Quindío."/>
    <s v="Incrementar las tasas de cobertura bruta en preescolar, educación básica y media, a través de esfuerzos interinstitucionales para realizar  obras complementarias en  Infraestructura educativa  mantenida, en el Departamento del Quindío."/>
    <n v="2211834000"/>
    <m/>
    <m/>
    <m/>
    <m/>
    <m/>
    <m/>
    <m/>
    <m/>
    <n v="2211834000"/>
    <s v="Gerente General Proyecta para el Desarrollo Territorial"/>
  </r>
  <r>
    <n v="320"/>
    <x v="14"/>
    <n v="3"/>
    <s v="Territorio, Ambiente y Desarrollo Sostenible"/>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x v="132"/>
    <s v=" Mantenimiento de obras complementarias a la infraestructura vial en el Departamento del Quindío"/>
    <s v="Incrementar en índice de competitividad  en el sector de infraestructura vial,    a través de obras físicas complementarias, garantizando condiciones de eficiencia, seguridad y confort a los a sus usuarios"/>
    <m/>
    <m/>
    <m/>
    <m/>
    <m/>
    <m/>
    <m/>
    <n v="1000481000"/>
    <m/>
    <n v="1000481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01"/>
    <s v="Servicio de asistencia técnica y jurídica en saneamiento y titulación de predios "/>
    <n v="4001001"/>
    <s v="Servicio de asistencia técnica y jurídica en saneamiento y titulación de predios "/>
    <s v="400100100"/>
    <s v="Entidades territoriales asistidas técnica y jurídicamente"/>
    <s v="400100100"/>
    <s v="Entidades territoriales asistidas técnica y jurídicamente"/>
    <s v="N.A."/>
    <n v="3"/>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55000000"/>
    <m/>
    <n v="55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18"/>
    <s v="Viviendas de Interés Prioritario urbanas mejoradas "/>
    <n v="4001018"/>
    <s v="Viviendas de Interés Prioritario urbanas mejoradas "/>
    <s v="400101800"/>
    <s v="Viviendas de Interés Prioritario urbanas mejoradas"/>
    <s v="400101800"/>
    <s v="Viviendas de Interés Prioritario urbanas mejoradas"/>
    <s v="N.A."/>
    <n v="75"/>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400000000"/>
    <m/>
    <m/>
    <m/>
    <m/>
    <m/>
    <m/>
    <m/>
    <m/>
    <n v="400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30"/>
    <s v="Estudios de preinversión e inversión"/>
    <n v="4001030"/>
    <s v="Estudios de preinversión e inversión"/>
    <s v="400103000"/>
    <s v="Estudios o diseños realizados "/>
    <s v="400103000"/>
    <s v="Estudios o diseños realizados "/>
    <s v="N.A."/>
    <n v="3"/>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171000000"/>
    <m/>
    <n v="171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s v="4001015"/>
    <s v="Viviendas de Interés Social urbanas mejoradas"/>
    <s v="4001015"/>
    <s v="Viviendas de Interés Social urbanas mejoradas"/>
    <n v="400101500"/>
    <s v="Viviendas de Interés Social urbanas mejoradas"/>
    <n v="400101500"/>
    <s v="Viviendas de Interés Social urbanas mejoradas"/>
    <s v="N.A."/>
    <n v="120"/>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300000000"/>
    <m/>
    <m/>
    <m/>
    <m/>
    <m/>
    <m/>
    <m/>
    <m/>
    <n v="300000000"/>
    <s v="Gerente General Proyecta para el Desarrollo Territorial"/>
  </r>
  <r>
    <n v="320"/>
    <x v="14"/>
    <n v="4"/>
    <s v="Liderazgo, Gobernabilidad y Transparecia"/>
    <n v="45"/>
    <s v="Gobierno territorial"/>
    <s v="ND"/>
    <s v="Fortalecimiento de la gestión y desempeño institucional. “Quindío con una administración al servicio de la ciudadanía”. "/>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N.A."/>
    <n v="4"/>
    <x v="134"/>
    <s v="Mantenimiento de los edificios públicos y/o equipamientos colectivos y comunitarios en el Departamento del Quindío."/>
    <s v="Mantener  la  infraestructura institucional o de edificios públicos, con el propósito de propiciar un excelente servicio al ciudadano y bienestar al servidor público, con infraestructura moderna y amigable."/>
    <m/>
    <m/>
    <m/>
    <m/>
    <m/>
    <m/>
    <m/>
    <n v="500000000"/>
    <m/>
    <n v="500000000"/>
    <s v="Gerente General Proyecta para el Desarrollo Territorial"/>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a estrategia de movilidad saludable, segura y sostenible."/>
    <n v="2409009"/>
    <s v="Servicio de promoción y difusión para la seguridad de transporte"/>
    <s v="ND"/>
    <s v="Estrategia de movilidad saludable, segura y sostenible  formulada e implementada "/>
    <n v="240900900"/>
    <s v="Estrategias implementadas "/>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30542364.719999999"/>
    <m/>
    <n v="30542364.719999999"/>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formación en normas de tránsito y fomento de cultura  de la seguridad en la vía."/>
    <n v="2409022"/>
    <s v="Servicio de educación informal en seguridad vial "/>
    <s v="ND"/>
    <s v="Programa de formación cultural  de la seguridad en la vía formulado e implementado."/>
    <n v="240902202"/>
    <s v="Estrategias de promoción de la cultura ciudadana implementadas"/>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47955646.380000003"/>
    <m/>
    <n v="47955646.380000003"/>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control, prevención y atención del tránsito y el transporte en los municipios y vías de jurisdicción del IDTQ."/>
    <n v="2409014"/>
    <s v="Documentos de planeación"/>
    <s v="ND"/>
    <s v="Programa de control y atención del tránsito y en transporte formulado e implementado"/>
    <n v="240901400"/>
    <s v="Documentos de planeación realizados"/>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29925000"/>
    <m/>
    <n v="29925000"/>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Diseñar e Implementar un programa de señalización y demarcación en los municipios y vías de jurisdicción del IDTQ."/>
    <n v="2409039"/>
    <s v="Vías con dispositivos de control y señalización"/>
    <s v="ND"/>
    <s v="Programa de Señalización y demarcación en los municipios y vías de jurisdicción del IDTQ diseñado e Implementado"/>
    <n v="240903905"/>
    <s v="Demarcación horizontal longitudinal realizada "/>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87160209.900000006"/>
    <m/>
    <n v="87160209.900000006"/>
    <s v="Director IDTQ"/>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1:C154" firstHeaderRow="1" firstDataRow="1" firstDataCol="2"/>
  <pivotFields count="35">
    <pivotField compact="0" outline="0" showAll="0"/>
    <pivotField axis="axisRow" compact="0" outline="0" showAll="0">
      <items count="18">
        <item x="13"/>
        <item x="15"/>
        <item x="14"/>
        <item x="0"/>
        <item x="7"/>
        <item x="3"/>
        <item x="5"/>
        <item x="9"/>
        <item x="10"/>
        <item x="2"/>
        <item x="1"/>
        <item x="11"/>
        <item x="6"/>
        <item x="4"/>
        <item x="8"/>
        <item x="12"/>
        <item m="1" x="16"/>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56">
        <item m="1" x="146"/>
        <item x="3"/>
        <item x="0"/>
        <item x="1"/>
        <item x="9"/>
        <item x="128"/>
        <item x="129"/>
        <item x="75"/>
        <item x="91"/>
        <item m="1" x="142"/>
        <item x="22"/>
        <item m="1" x="140"/>
        <item x="71"/>
        <item x="13"/>
        <item x="39"/>
        <item x="38"/>
        <item x="49"/>
        <item x="47"/>
        <item x="56"/>
        <item x="52"/>
        <item x="55"/>
        <item x="58"/>
        <item x="60"/>
        <item x="62"/>
        <item x="63"/>
        <item x="67"/>
        <item x="82"/>
        <item x="83"/>
        <item x="90"/>
        <item x="88"/>
        <item x="89"/>
        <item x="122"/>
        <item x="124"/>
        <item x="126"/>
        <item x="4"/>
        <item m="1" x="136"/>
        <item x="5"/>
        <item x="6"/>
        <item x="7"/>
        <item x="8"/>
        <item x="11"/>
        <item x="12"/>
        <item x="14"/>
        <item x="17"/>
        <item x="18"/>
        <item m="1" x="147"/>
        <item x="21"/>
        <item x="26"/>
        <item x="27"/>
        <item x="28"/>
        <item x="29"/>
        <item x="30"/>
        <item x="31"/>
        <item x="32"/>
        <item x="36"/>
        <item x="33"/>
        <item x="34"/>
        <item x="35"/>
        <item x="37"/>
        <item x="40"/>
        <item x="41"/>
        <item x="42"/>
        <item m="1" x="138"/>
        <item x="43"/>
        <item x="44"/>
        <item x="45"/>
        <item x="46"/>
        <item x="48"/>
        <item x="50"/>
        <item x="51"/>
        <item x="53"/>
        <item x="54"/>
        <item x="57"/>
        <item x="59"/>
        <item x="61"/>
        <item x="64"/>
        <item x="66"/>
        <item x="68"/>
        <item x="69"/>
        <item x="70"/>
        <item x="72"/>
        <item x="73"/>
        <item x="74"/>
        <item m="1" x="154"/>
        <item x="76"/>
        <item x="77"/>
        <item x="78"/>
        <item x="79"/>
        <item x="80"/>
        <item x="84"/>
        <item x="85"/>
        <item x="86"/>
        <item x="87"/>
        <item x="92"/>
        <item x="98"/>
        <item x="99"/>
        <item x="93"/>
        <item x="94"/>
        <item x="95"/>
        <item x="100"/>
        <item x="101"/>
        <item x="102"/>
        <item x="103"/>
        <item x="104"/>
        <item x="105"/>
        <item x="106"/>
        <item x="107"/>
        <item x="108"/>
        <item x="109"/>
        <item x="110"/>
        <item x="111"/>
        <item x="112"/>
        <item x="113"/>
        <item m="1" x="137"/>
        <item x="120"/>
        <item x="121"/>
        <item x="114"/>
        <item x="115"/>
        <item x="116"/>
        <item x="117"/>
        <item x="118"/>
        <item x="119"/>
        <item x="123"/>
        <item x="125"/>
        <item x="127"/>
        <item x="130"/>
        <item x="131"/>
        <item x="132"/>
        <item x="133"/>
        <item x="135"/>
        <item x="15"/>
        <item x="20"/>
        <item x="23"/>
        <item x="19"/>
        <item x="65"/>
        <item x="24"/>
        <item x="97"/>
        <item x="96"/>
        <item x="81"/>
        <item m="1" x="153"/>
        <item m="1" x="152"/>
        <item m="1" x="151"/>
        <item m="1" x="148"/>
        <item x="134"/>
        <item x="16"/>
        <item m="1" x="145"/>
        <item m="1" x="144"/>
        <item m="1" x="143"/>
        <item x="2"/>
        <item m="1" x="141"/>
        <item m="1" x="139"/>
        <item m="1" x="150"/>
        <item x="25"/>
        <item m="1" x="149"/>
        <item x="10"/>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s>
  <rowFields count="2">
    <field x="1"/>
    <field x="21"/>
  </rowFields>
  <rowItems count="153">
    <i>
      <x/>
      <x v="5"/>
    </i>
    <i r="1">
      <x v="6"/>
    </i>
    <i t="default">
      <x/>
    </i>
    <i>
      <x v="1"/>
      <x v="129"/>
    </i>
    <i t="default">
      <x v="1"/>
    </i>
    <i>
      <x v="2"/>
      <x v="125"/>
    </i>
    <i r="1">
      <x v="126"/>
    </i>
    <i r="1">
      <x v="127"/>
    </i>
    <i r="1">
      <x v="128"/>
    </i>
    <i r="1">
      <x v="143"/>
    </i>
    <i t="default">
      <x v="2"/>
    </i>
    <i>
      <x v="3"/>
      <x v="1"/>
    </i>
    <i r="1">
      <x v="2"/>
    </i>
    <i r="1">
      <x v="3"/>
    </i>
    <i r="1">
      <x v="148"/>
    </i>
    <i t="default">
      <x v="3"/>
    </i>
    <i>
      <x v="4"/>
      <x v="16"/>
    </i>
    <i r="1">
      <x v="17"/>
    </i>
    <i r="1">
      <x v="18"/>
    </i>
    <i r="1">
      <x v="19"/>
    </i>
    <i r="1">
      <x v="20"/>
    </i>
    <i r="1">
      <x v="21"/>
    </i>
    <i r="1">
      <x v="22"/>
    </i>
    <i r="1">
      <x v="23"/>
    </i>
    <i r="1">
      <x v="24"/>
    </i>
    <i r="1">
      <x v="66"/>
    </i>
    <i r="1">
      <x v="67"/>
    </i>
    <i r="1">
      <x v="68"/>
    </i>
    <i r="1">
      <x v="69"/>
    </i>
    <i r="1">
      <x v="70"/>
    </i>
    <i r="1">
      <x v="71"/>
    </i>
    <i r="1">
      <x v="72"/>
    </i>
    <i r="1">
      <x v="73"/>
    </i>
    <i r="1">
      <x v="74"/>
    </i>
    <i r="1">
      <x v="75"/>
    </i>
    <i t="default">
      <x v="4"/>
    </i>
    <i>
      <x v="5"/>
      <x v="10"/>
    </i>
    <i r="1">
      <x v="13"/>
    </i>
    <i r="1">
      <x v="42"/>
    </i>
    <i r="1">
      <x v="43"/>
    </i>
    <i r="1">
      <x v="44"/>
    </i>
    <i r="1">
      <x v="46"/>
    </i>
    <i r="1">
      <x v="130"/>
    </i>
    <i r="1">
      <x v="131"/>
    </i>
    <i r="1">
      <x v="132"/>
    </i>
    <i r="1">
      <x v="133"/>
    </i>
    <i r="1">
      <x v="135"/>
    </i>
    <i r="1">
      <x v="144"/>
    </i>
    <i r="1">
      <x v="152"/>
    </i>
    <i t="default">
      <x v="5"/>
    </i>
    <i>
      <x v="6"/>
      <x v="14"/>
    </i>
    <i r="1">
      <x v="15"/>
    </i>
    <i r="1">
      <x v="59"/>
    </i>
    <i r="1">
      <x v="60"/>
    </i>
    <i t="default">
      <x v="6"/>
    </i>
    <i>
      <x v="7"/>
      <x v="12"/>
    </i>
    <i r="1">
      <x v="77"/>
    </i>
    <i r="1">
      <x v="78"/>
    </i>
    <i r="1">
      <x v="79"/>
    </i>
    <i r="1">
      <x v="80"/>
    </i>
    <i r="1">
      <x v="81"/>
    </i>
    <i r="1">
      <x v="82"/>
    </i>
    <i t="default">
      <x v="7"/>
    </i>
    <i>
      <x v="8"/>
      <x v="7"/>
    </i>
    <i r="1">
      <x v="8"/>
    </i>
    <i r="1">
      <x v="26"/>
    </i>
    <i r="1">
      <x v="27"/>
    </i>
    <i r="1">
      <x v="28"/>
    </i>
    <i r="1">
      <x v="29"/>
    </i>
    <i r="1">
      <x v="30"/>
    </i>
    <i r="1">
      <x v="84"/>
    </i>
    <i r="1">
      <x v="85"/>
    </i>
    <i r="1">
      <x v="86"/>
    </i>
    <i r="1">
      <x v="87"/>
    </i>
    <i r="1">
      <x v="88"/>
    </i>
    <i r="1">
      <x v="89"/>
    </i>
    <i r="1">
      <x v="90"/>
    </i>
    <i r="1">
      <x v="91"/>
    </i>
    <i r="1">
      <x v="92"/>
    </i>
    <i r="1">
      <x v="93"/>
    </i>
    <i r="1">
      <x v="94"/>
    </i>
    <i r="1">
      <x v="95"/>
    </i>
    <i r="1">
      <x v="96"/>
    </i>
    <i r="1">
      <x v="97"/>
    </i>
    <i r="1">
      <x v="98"/>
    </i>
    <i r="1">
      <x v="136"/>
    </i>
    <i r="1">
      <x v="137"/>
    </i>
    <i r="1">
      <x v="138"/>
    </i>
    <i t="default">
      <x v="8"/>
    </i>
    <i>
      <x v="9"/>
      <x v="40"/>
    </i>
    <i r="1">
      <x v="41"/>
    </i>
    <i t="default">
      <x v="9"/>
    </i>
    <i>
      <x v="10"/>
      <x v="4"/>
    </i>
    <i r="1">
      <x v="34"/>
    </i>
    <i r="1">
      <x v="36"/>
    </i>
    <i r="1">
      <x v="37"/>
    </i>
    <i r="1">
      <x v="38"/>
    </i>
    <i r="1">
      <x v="39"/>
    </i>
    <i r="1">
      <x v="154"/>
    </i>
    <i t="default">
      <x v="10"/>
    </i>
    <i>
      <x v="11"/>
      <x v="99"/>
    </i>
    <i r="1">
      <x v="100"/>
    </i>
    <i r="1">
      <x v="101"/>
    </i>
    <i r="1">
      <x v="102"/>
    </i>
    <i r="1">
      <x v="103"/>
    </i>
    <i r="1">
      <x v="104"/>
    </i>
    <i r="1">
      <x v="105"/>
    </i>
    <i r="1">
      <x v="106"/>
    </i>
    <i r="1">
      <x v="107"/>
    </i>
    <i r="1">
      <x v="108"/>
    </i>
    <i r="1">
      <x v="109"/>
    </i>
    <i r="1">
      <x v="110"/>
    </i>
    <i r="1">
      <x v="111"/>
    </i>
    <i r="1">
      <x v="112"/>
    </i>
    <i r="1">
      <x v="114"/>
    </i>
    <i r="1">
      <x v="115"/>
    </i>
    <i r="1">
      <x v="116"/>
    </i>
    <i r="1">
      <x v="117"/>
    </i>
    <i r="1">
      <x v="118"/>
    </i>
    <i r="1">
      <x v="119"/>
    </i>
    <i r="1">
      <x v="120"/>
    </i>
    <i r="1">
      <x v="121"/>
    </i>
    <i t="default">
      <x v="11"/>
    </i>
    <i>
      <x v="12"/>
      <x v="61"/>
    </i>
    <i r="1">
      <x v="63"/>
    </i>
    <i r="1">
      <x v="64"/>
    </i>
    <i r="1">
      <x v="65"/>
    </i>
    <i t="default">
      <x v="12"/>
    </i>
    <i>
      <x v="13"/>
      <x v="47"/>
    </i>
    <i r="1">
      <x v="48"/>
    </i>
    <i r="1">
      <x v="49"/>
    </i>
    <i r="1">
      <x v="50"/>
    </i>
    <i r="1">
      <x v="51"/>
    </i>
    <i r="1">
      <x v="52"/>
    </i>
    <i r="1">
      <x v="53"/>
    </i>
    <i r="1">
      <x v="54"/>
    </i>
    <i r="1">
      <x v="55"/>
    </i>
    <i r="1">
      <x v="56"/>
    </i>
    <i r="1">
      <x v="57"/>
    </i>
    <i r="1">
      <x v="58"/>
    </i>
    <i t="default">
      <x v="13"/>
    </i>
    <i>
      <x v="14"/>
      <x v="25"/>
    </i>
    <i r="1">
      <x v="76"/>
    </i>
    <i r="1">
      <x v="134"/>
    </i>
    <i t="default">
      <x v="14"/>
    </i>
    <i>
      <x v="15"/>
      <x v="31"/>
    </i>
    <i r="1">
      <x v="32"/>
    </i>
    <i r="1">
      <x v="33"/>
    </i>
    <i r="1">
      <x v="122"/>
    </i>
    <i r="1">
      <x v="123"/>
    </i>
    <i r="1">
      <x v="124"/>
    </i>
    <i t="default">
      <x v="15"/>
    </i>
    <i t="grand">
      <x/>
    </i>
  </rowItems>
  <colItems count="1">
    <i/>
  </colItems>
  <dataFields count="1">
    <dataField name="Suma de  TOTAL PRESUPUESTO_x000a_2024" fld="33" baseField="0" baseItem="0" numFmtId="165"/>
  </dataFields>
  <formats count="31">
    <format dxfId="30">
      <pivotArea dataOnly="0" labelOnly="1" outline="0" fieldPosition="0">
        <references count="1">
          <reference field="1" count="1" defaultSubtotal="1">
            <x v="0"/>
          </reference>
        </references>
      </pivotArea>
    </format>
    <format dxfId="29">
      <pivotArea dataOnly="0" labelOnly="1" outline="0" fieldPosition="0">
        <references count="1">
          <reference field="1" count="1" defaultSubtotal="1">
            <x v="1"/>
          </reference>
        </references>
      </pivotArea>
    </format>
    <format dxfId="28">
      <pivotArea dataOnly="0" labelOnly="1" outline="0" fieldPosition="0">
        <references count="1">
          <reference field="1" count="1" defaultSubtotal="1">
            <x v="2"/>
          </reference>
        </references>
      </pivotArea>
    </format>
    <format dxfId="27">
      <pivotArea dataOnly="0" labelOnly="1" outline="0" fieldPosition="0">
        <references count="1">
          <reference field="1" count="1" defaultSubtotal="1">
            <x v="3"/>
          </reference>
        </references>
      </pivotArea>
    </format>
    <format dxfId="26">
      <pivotArea dataOnly="0" labelOnly="1" outline="0" fieldPosition="0">
        <references count="1">
          <reference field="1" count="1" defaultSubtotal="1">
            <x v="4"/>
          </reference>
        </references>
      </pivotArea>
    </format>
    <format dxfId="25">
      <pivotArea dataOnly="0" labelOnly="1" outline="0" fieldPosition="0">
        <references count="1">
          <reference field="1" count="1" defaultSubtotal="1">
            <x v="5"/>
          </reference>
        </references>
      </pivotArea>
    </format>
    <format dxfId="24">
      <pivotArea dataOnly="0" labelOnly="1" outline="0" fieldPosition="0">
        <references count="1">
          <reference field="1" count="1" defaultSubtotal="1">
            <x v="6"/>
          </reference>
        </references>
      </pivotArea>
    </format>
    <format dxfId="23">
      <pivotArea dataOnly="0" labelOnly="1" outline="0" fieldPosition="0">
        <references count="1">
          <reference field="1" count="1" defaultSubtotal="1">
            <x v="7"/>
          </reference>
        </references>
      </pivotArea>
    </format>
    <format dxfId="22">
      <pivotArea dataOnly="0" labelOnly="1" outline="0" fieldPosition="0">
        <references count="1">
          <reference field="1" count="1" defaultSubtotal="1">
            <x v="8"/>
          </reference>
        </references>
      </pivotArea>
    </format>
    <format dxfId="21">
      <pivotArea dataOnly="0" labelOnly="1" outline="0" fieldPosition="0">
        <references count="1">
          <reference field="1" count="1" defaultSubtotal="1">
            <x v="9"/>
          </reference>
        </references>
      </pivotArea>
    </format>
    <format dxfId="20">
      <pivotArea dataOnly="0" labelOnly="1" outline="0" fieldPosition="0">
        <references count="1">
          <reference field="1" count="1" defaultSubtotal="1">
            <x v="10"/>
          </reference>
        </references>
      </pivotArea>
    </format>
    <format dxfId="19">
      <pivotArea dataOnly="0" labelOnly="1" outline="0" fieldPosition="0">
        <references count="1">
          <reference field="1" count="1" defaultSubtotal="1">
            <x v="11"/>
          </reference>
        </references>
      </pivotArea>
    </format>
    <format dxfId="18">
      <pivotArea dataOnly="0" labelOnly="1" outline="0" fieldPosition="0">
        <references count="1">
          <reference field="1" count="1" defaultSubtotal="1">
            <x v="12"/>
          </reference>
        </references>
      </pivotArea>
    </format>
    <format dxfId="17">
      <pivotArea dataOnly="0" labelOnly="1" outline="0" fieldPosition="0">
        <references count="1">
          <reference field="1" count="1" defaultSubtotal="1">
            <x v="13"/>
          </reference>
        </references>
      </pivotArea>
    </format>
    <format dxfId="16">
      <pivotArea dataOnly="0" labelOnly="1" outline="0" fieldPosition="0">
        <references count="1">
          <reference field="1" count="1" defaultSubtotal="1">
            <x v="14"/>
          </reference>
        </references>
      </pivotArea>
    </format>
    <format dxfId="15">
      <pivotArea dataOnly="0" labelOnly="1" outline="0" fieldPosition="0">
        <references count="2">
          <reference field="1" count="1" selected="0">
            <x v="0"/>
          </reference>
          <reference field="21" count="3">
            <x v="5"/>
            <x v="6"/>
            <x v="9"/>
          </reference>
        </references>
      </pivotArea>
    </format>
    <format dxfId="14">
      <pivotArea dataOnly="0" labelOnly="1" outline="0" fieldPosition="0">
        <references count="2">
          <reference field="1" count="1" selected="0">
            <x v="1"/>
          </reference>
          <reference field="21" count="1">
            <x v="129"/>
          </reference>
        </references>
      </pivotArea>
    </format>
    <format dxfId="13">
      <pivotArea dataOnly="0" labelOnly="1" outline="0" fieldPosition="0">
        <references count="2">
          <reference field="1" count="1" selected="0">
            <x v="2"/>
          </reference>
          <reference field="21" count="6">
            <x v="125"/>
            <x v="126"/>
            <x v="127"/>
            <x v="128"/>
            <x v="143"/>
            <x v="151"/>
          </reference>
        </references>
      </pivotArea>
    </format>
    <format dxfId="12">
      <pivotArea dataOnly="0" labelOnly="1" outline="0" fieldPosition="0">
        <references count="2">
          <reference field="1" count="1" selected="0">
            <x v="3"/>
          </reference>
          <reference field="21" count="4">
            <x v="1"/>
            <x v="2"/>
            <x v="3"/>
            <x v="148"/>
          </reference>
        </references>
      </pivotArea>
    </format>
    <format dxfId="11">
      <pivotArea dataOnly="0" labelOnly="1" outline="0" fieldPosition="0">
        <references count="2">
          <reference field="1" count="1" selected="0">
            <x v="4"/>
          </reference>
          <reference field="21" count="19">
            <x v="16"/>
            <x v="17"/>
            <x v="18"/>
            <x v="19"/>
            <x v="20"/>
            <x v="21"/>
            <x v="22"/>
            <x v="23"/>
            <x v="24"/>
            <x v="66"/>
            <x v="67"/>
            <x v="68"/>
            <x v="69"/>
            <x v="70"/>
            <x v="71"/>
            <x v="72"/>
            <x v="73"/>
            <x v="74"/>
            <x v="75"/>
          </reference>
        </references>
      </pivotArea>
    </format>
    <format dxfId="10">
      <pivotArea dataOnly="0" labelOnly="1" outline="0" fieldPosition="0">
        <references count="2">
          <reference field="1" count="1" selected="0">
            <x v="5"/>
          </reference>
          <reference field="21" count="23">
            <x v="0"/>
            <x v="10"/>
            <x v="13"/>
            <x v="42"/>
            <x v="43"/>
            <x v="44"/>
            <x v="45"/>
            <x v="46"/>
            <x v="130"/>
            <x v="131"/>
            <x v="132"/>
            <x v="133"/>
            <x v="135"/>
            <x v="139"/>
            <x v="140"/>
            <x v="141"/>
            <x v="142"/>
            <x v="144"/>
            <x v="145"/>
            <x v="146"/>
            <x v="147"/>
            <x v="152"/>
            <x v="153"/>
          </reference>
        </references>
      </pivotArea>
    </format>
    <format dxfId="9">
      <pivotArea dataOnly="0" labelOnly="1" outline="0" fieldPosition="0">
        <references count="2">
          <reference field="1" count="1" selected="0">
            <x v="6"/>
          </reference>
          <reference field="21" count="4">
            <x v="14"/>
            <x v="15"/>
            <x v="59"/>
            <x v="60"/>
          </reference>
        </references>
      </pivotArea>
    </format>
    <format dxfId="8">
      <pivotArea dataOnly="0" labelOnly="1" outline="0" fieldPosition="0">
        <references count="2">
          <reference field="1" count="1" selected="0">
            <x v="7"/>
          </reference>
          <reference field="21" count="9">
            <x v="11"/>
            <x v="12"/>
            <x v="77"/>
            <x v="78"/>
            <x v="79"/>
            <x v="80"/>
            <x v="81"/>
            <x v="82"/>
            <x v="83"/>
          </reference>
        </references>
      </pivotArea>
    </format>
    <format dxfId="7">
      <pivotArea dataOnly="0" labelOnly="1" outline="0" fieldPosition="0">
        <references count="2">
          <reference field="1" count="1" selected="0">
            <x v="8"/>
          </reference>
          <reference field="21" count="25">
            <x v="7"/>
            <x v="8"/>
            <x v="26"/>
            <x v="27"/>
            <x v="28"/>
            <x v="29"/>
            <x v="30"/>
            <x v="84"/>
            <x v="85"/>
            <x v="86"/>
            <x v="87"/>
            <x v="88"/>
            <x v="89"/>
            <x v="90"/>
            <x v="91"/>
            <x v="92"/>
            <x v="93"/>
            <x v="94"/>
            <x v="95"/>
            <x v="96"/>
            <x v="97"/>
            <x v="98"/>
            <x v="136"/>
            <x v="137"/>
            <x v="138"/>
          </reference>
        </references>
      </pivotArea>
    </format>
    <format dxfId="6">
      <pivotArea dataOnly="0" labelOnly="1" outline="0" fieldPosition="0">
        <references count="2">
          <reference field="1" count="1" selected="0">
            <x v="9"/>
          </reference>
          <reference field="21" count="2">
            <x v="40"/>
            <x v="41"/>
          </reference>
        </references>
      </pivotArea>
    </format>
    <format dxfId="5">
      <pivotArea dataOnly="0" labelOnly="1" outline="0" fieldPosition="0">
        <references count="2">
          <reference field="1" count="1" selected="0">
            <x v="10"/>
          </reference>
          <reference field="21" count="8">
            <x v="4"/>
            <x v="34"/>
            <x v="35"/>
            <x v="36"/>
            <x v="37"/>
            <x v="38"/>
            <x v="39"/>
            <x v="154"/>
          </reference>
        </references>
      </pivotArea>
    </format>
    <format dxfId="4">
      <pivotArea dataOnly="0" labelOnly="1" outline="0" fieldPosition="0">
        <references count="2">
          <reference field="1" count="1" selected="0">
            <x v="11"/>
          </reference>
          <reference field="21" count="23">
            <x v="99"/>
            <x v="100"/>
            <x v="101"/>
            <x v="102"/>
            <x v="103"/>
            <x v="104"/>
            <x v="105"/>
            <x v="106"/>
            <x v="107"/>
            <x v="108"/>
            <x v="109"/>
            <x v="110"/>
            <x v="111"/>
            <x v="112"/>
            <x v="113"/>
            <x v="114"/>
            <x v="115"/>
            <x v="116"/>
            <x v="117"/>
            <x v="118"/>
            <x v="119"/>
            <x v="120"/>
            <x v="121"/>
          </reference>
        </references>
      </pivotArea>
    </format>
    <format dxfId="3">
      <pivotArea dataOnly="0" labelOnly="1" outline="0" fieldPosition="0">
        <references count="2">
          <reference field="1" count="1" selected="0">
            <x v="12"/>
          </reference>
          <reference field="21" count="6">
            <x v="61"/>
            <x v="62"/>
            <x v="63"/>
            <x v="64"/>
            <x v="65"/>
            <x v="150"/>
          </reference>
        </references>
      </pivotArea>
    </format>
    <format dxfId="2">
      <pivotArea dataOnly="0" labelOnly="1" outline="0" fieldPosition="0">
        <references count="2">
          <reference field="1" count="1" selected="0">
            <x v="13"/>
          </reference>
          <reference field="21" count="12">
            <x v="47"/>
            <x v="48"/>
            <x v="49"/>
            <x v="50"/>
            <x v="51"/>
            <x v="52"/>
            <x v="53"/>
            <x v="54"/>
            <x v="55"/>
            <x v="56"/>
            <x v="57"/>
            <x v="58"/>
          </reference>
        </references>
      </pivotArea>
    </format>
    <format dxfId="1">
      <pivotArea dataOnly="0" labelOnly="1" outline="0" fieldPosition="0">
        <references count="2">
          <reference field="1" count="1" selected="0">
            <x v="14"/>
          </reference>
          <reference field="21" count="4">
            <x v="25"/>
            <x v="76"/>
            <x v="134"/>
            <x v="149"/>
          </reference>
        </references>
      </pivotArea>
    </format>
    <format dxfId="0">
      <pivotArea dataOnly="0" labelOnly="1" outline="0" fieldPosition="0">
        <references count="2">
          <reference field="1" count="1" selected="0">
            <x v="15"/>
          </reference>
          <reference field="21" count="6">
            <x v="31"/>
            <x v="32"/>
            <x v="33"/>
            <x v="122"/>
            <x v="123"/>
            <x v="12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776"/>
  <sheetViews>
    <sheetView showGridLines="0" tabSelected="1" zoomScale="70" zoomScaleNormal="70" workbookViewId="0">
      <selection activeCell="C2" sqref="C2:AE2"/>
    </sheetView>
  </sheetViews>
  <sheetFormatPr baseColWidth="10" defaultColWidth="11.42578125" defaultRowHeight="15" x14ac:dyDescent="0.2"/>
  <cols>
    <col min="1" max="1" width="12.7109375" style="56" customWidth="1"/>
    <col min="2" max="2" width="18" style="1" customWidth="1"/>
    <col min="3" max="3" width="10" style="57" customWidth="1"/>
    <col min="4" max="4" width="26" style="58" customWidth="1"/>
    <col min="5" max="5" width="12.5703125" style="59" customWidth="1"/>
    <col min="6" max="6" width="17.85546875" style="58" customWidth="1"/>
    <col min="7" max="7" width="14.5703125" style="59" customWidth="1"/>
    <col min="8" max="8" width="38.140625" style="1" customWidth="1"/>
    <col min="9" max="9" width="13.5703125" style="1" customWidth="1"/>
    <col min="10" max="10" width="35.7109375" style="1" customWidth="1"/>
    <col min="11" max="11" width="63.5703125" style="58" customWidth="1"/>
    <col min="12" max="12" width="15.5703125" style="59" customWidth="1"/>
    <col min="13" max="13" width="41.28515625" style="58" customWidth="1"/>
    <col min="14" max="14" width="15.5703125" style="60" customWidth="1"/>
    <col min="15" max="15" width="39.140625" style="58" customWidth="1"/>
    <col min="16" max="16" width="18.7109375" style="58" customWidth="1"/>
    <col min="17" max="17" width="38.85546875" style="1" customWidth="1"/>
    <col min="18" max="18" width="21.85546875" style="59" customWidth="1"/>
    <col min="19" max="19" width="35.85546875" style="1" customWidth="1"/>
    <col min="20" max="20" width="14.42578125" style="61" customWidth="1"/>
    <col min="21" max="21" width="12.85546875" style="59" customWidth="1"/>
    <col min="22" max="22" width="21.140625" style="62" customWidth="1"/>
    <col min="23" max="23" width="52.85546875" style="1" customWidth="1"/>
    <col min="24" max="24" width="71.42578125" style="1" customWidth="1"/>
    <col min="25" max="25" width="31.7109375" style="6" customWidth="1"/>
    <col min="26" max="26" width="25.85546875" style="6" customWidth="1"/>
    <col min="27" max="27" width="24.7109375" style="6" customWidth="1"/>
    <col min="28" max="28" width="26.42578125" style="6" customWidth="1"/>
    <col min="29" max="29" width="32.140625" style="63" customWidth="1"/>
    <col min="30" max="30" width="27.85546875" style="6" customWidth="1"/>
    <col min="31" max="31" width="25.28515625" style="64" customWidth="1"/>
    <col min="32" max="32" width="31.85546875" style="6" customWidth="1"/>
    <col min="33" max="33" width="29.5703125" style="6" customWidth="1"/>
    <col min="34" max="34" width="35.28515625" style="63" customWidth="1"/>
    <col min="35" max="35" width="26" style="65" customWidth="1"/>
    <col min="36" max="36" width="17" style="6" customWidth="1"/>
    <col min="37" max="16384" width="11.42578125" style="6"/>
  </cols>
  <sheetData>
    <row r="1" spans="1:35" ht="15.75" x14ac:dyDescent="0.2">
      <c r="A1" s="1"/>
      <c r="C1" s="354" t="s">
        <v>0</v>
      </c>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2"/>
      <c r="AG1" s="3"/>
      <c r="AH1" s="4" t="s">
        <v>1</v>
      </c>
      <c r="AI1" s="5" t="s">
        <v>2</v>
      </c>
    </row>
    <row r="2" spans="1:35" ht="18" x14ac:dyDescent="0.2">
      <c r="A2" s="1"/>
      <c r="C2" s="356" t="s">
        <v>3</v>
      </c>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7"/>
      <c r="AG2" s="8"/>
      <c r="AH2" s="9" t="s">
        <v>4</v>
      </c>
      <c r="AI2" s="10">
        <v>6</v>
      </c>
    </row>
    <row r="3" spans="1:35" ht="18" x14ac:dyDescent="0.2">
      <c r="A3" s="1"/>
      <c r="C3" s="358"/>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11"/>
      <c r="AG3" s="12"/>
      <c r="AH3" s="13" t="s">
        <v>5</v>
      </c>
      <c r="AI3" s="14">
        <v>44714</v>
      </c>
    </row>
    <row r="4" spans="1:35" ht="22.5" customHeight="1" x14ac:dyDescent="0.2">
      <c r="A4" s="1"/>
      <c r="C4" s="15"/>
      <c r="D4" s="16"/>
      <c r="E4" s="17"/>
      <c r="F4" s="16"/>
      <c r="G4" s="17"/>
      <c r="H4" s="16"/>
      <c r="I4" s="16"/>
      <c r="J4" s="16"/>
      <c r="K4" s="16"/>
      <c r="L4" s="17"/>
      <c r="M4" s="18"/>
      <c r="N4" s="19"/>
      <c r="O4" s="18"/>
      <c r="P4" s="20"/>
      <c r="Q4" s="21"/>
      <c r="R4" s="22"/>
      <c r="S4" s="21"/>
      <c r="T4" s="23"/>
      <c r="U4" s="23"/>
      <c r="V4" s="24"/>
      <c r="W4" s="21"/>
      <c r="X4" s="21"/>
      <c r="AC4" s="6"/>
      <c r="AE4" s="6"/>
      <c r="AH4" s="4" t="s">
        <v>6</v>
      </c>
      <c r="AI4" s="25" t="s">
        <v>7</v>
      </c>
    </row>
    <row r="5" spans="1:35" s="27" customFormat="1" ht="32.25" customHeight="1" x14ac:dyDescent="0.25">
      <c r="A5" s="348" t="s">
        <v>8</v>
      </c>
      <c r="B5" s="349"/>
      <c r="C5" s="350" t="s">
        <v>9</v>
      </c>
      <c r="D5" s="350"/>
      <c r="E5" s="350" t="s">
        <v>10</v>
      </c>
      <c r="F5" s="350"/>
      <c r="G5" s="351" t="s">
        <v>11</v>
      </c>
      <c r="H5" s="352"/>
      <c r="I5" s="352"/>
      <c r="J5" s="352"/>
      <c r="K5" s="353"/>
      <c r="L5" s="351" t="s">
        <v>12</v>
      </c>
      <c r="M5" s="352"/>
      <c r="N5" s="352"/>
      <c r="O5" s="353"/>
      <c r="P5" s="351" t="s">
        <v>13</v>
      </c>
      <c r="Q5" s="352"/>
      <c r="R5" s="352"/>
      <c r="S5" s="353"/>
      <c r="T5" s="351" t="s">
        <v>14</v>
      </c>
      <c r="U5" s="352"/>
      <c r="V5" s="350" t="s">
        <v>15</v>
      </c>
      <c r="W5" s="350"/>
      <c r="X5" s="350"/>
      <c r="Y5" s="360" t="s">
        <v>16</v>
      </c>
      <c r="Z5" s="361"/>
      <c r="AA5" s="361"/>
      <c r="AB5" s="361"/>
      <c r="AC5" s="361"/>
      <c r="AD5" s="361"/>
      <c r="AE5" s="361"/>
      <c r="AF5" s="361"/>
      <c r="AG5" s="362"/>
      <c r="AH5" s="68"/>
      <c r="AI5" s="68"/>
    </row>
    <row r="6" spans="1:35" s="27" customFormat="1" ht="63.75" x14ac:dyDescent="0.25">
      <c r="A6" s="28" t="s">
        <v>17</v>
      </c>
      <c r="B6" s="29" t="s">
        <v>18</v>
      </c>
      <c r="C6" s="30" t="s">
        <v>17</v>
      </c>
      <c r="D6" s="31" t="s">
        <v>18</v>
      </c>
      <c r="E6" s="32" t="s">
        <v>17</v>
      </c>
      <c r="F6" s="33" t="s">
        <v>18</v>
      </c>
      <c r="G6" s="30" t="s">
        <v>19</v>
      </c>
      <c r="H6" s="31" t="s">
        <v>20</v>
      </c>
      <c r="I6" s="30" t="s">
        <v>21</v>
      </c>
      <c r="J6" s="30" t="s">
        <v>22</v>
      </c>
      <c r="K6" s="34" t="s">
        <v>23</v>
      </c>
      <c r="L6" s="30" t="s">
        <v>24</v>
      </c>
      <c r="M6" s="30" t="s">
        <v>25</v>
      </c>
      <c r="N6" s="30" t="s">
        <v>26</v>
      </c>
      <c r="O6" s="30" t="s">
        <v>27</v>
      </c>
      <c r="P6" s="35" t="s">
        <v>24</v>
      </c>
      <c r="Q6" s="35" t="s">
        <v>28</v>
      </c>
      <c r="R6" s="35" t="s">
        <v>29</v>
      </c>
      <c r="S6" s="35" t="s">
        <v>30</v>
      </c>
      <c r="T6" s="36" t="s">
        <v>31</v>
      </c>
      <c r="U6" s="36" t="s">
        <v>32</v>
      </c>
      <c r="V6" s="37" t="s">
        <v>33</v>
      </c>
      <c r="W6" s="35" t="s">
        <v>34</v>
      </c>
      <c r="X6" s="35" t="s">
        <v>35</v>
      </c>
      <c r="Y6" s="233" t="s">
        <v>36</v>
      </c>
      <c r="Z6" s="233" t="s">
        <v>37</v>
      </c>
      <c r="AA6" s="233" t="s">
        <v>38</v>
      </c>
      <c r="AB6" s="233" t="s">
        <v>39</v>
      </c>
      <c r="AC6" s="233" t="s">
        <v>40</v>
      </c>
      <c r="AD6" s="233" t="s">
        <v>41</v>
      </c>
      <c r="AE6" s="234" t="s">
        <v>42</v>
      </c>
      <c r="AF6" s="234" t="s">
        <v>1418</v>
      </c>
      <c r="AG6" s="234" t="s">
        <v>1419</v>
      </c>
      <c r="AH6" s="234" t="s">
        <v>43</v>
      </c>
      <c r="AI6" s="232" t="s">
        <v>44</v>
      </c>
    </row>
    <row r="7" spans="1:35" s="39" customFormat="1" ht="99.75" customHeight="1" x14ac:dyDescent="0.25">
      <c r="A7" s="38">
        <v>304</v>
      </c>
      <c r="B7" s="242" t="s">
        <v>45</v>
      </c>
      <c r="C7" s="38">
        <v>4</v>
      </c>
      <c r="D7" s="242" t="s">
        <v>46</v>
      </c>
      <c r="E7" s="38">
        <v>45</v>
      </c>
      <c r="F7" s="242" t="s">
        <v>47</v>
      </c>
      <c r="G7" s="38" t="s">
        <v>48</v>
      </c>
      <c r="H7" s="242" t="s">
        <v>49</v>
      </c>
      <c r="I7" s="38">
        <v>4599</v>
      </c>
      <c r="J7" s="242" t="s">
        <v>50</v>
      </c>
      <c r="K7" s="242" t="s">
        <v>51</v>
      </c>
      <c r="L7" s="38" t="s">
        <v>48</v>
      </c>
      <c r="M7" s="242" t="s">
        <v>52</v>
      </c>
      <c r="N7" s="38">
        <v>4599023</v>
      </c>
      <c r="O7" s="242" t="s">
        <v>53</v>
      </c>
      <c r="P7" s="38" t="s">
        <v>48</v>
      </c>
      <c r="Q7" s="266" t="s">
        <v>54</v>
      </c>
      <c r="R7" s="301">
        <v>459902300</v>
      </c>
      <c r="S7" s="266" t="s">
        <v>55</v>
      </c>
      <c r="T7" s="328" t="s">
        <v>56</v>
      </c>
      <c r="U7" s="311">
        <v>5</v>
      </c>
      <c r="V7" s="301">
        <v>2020003630006</v>
      </c>
      <c r="W7" s="242" t="s">
        <v>57</v>
      </c>
      <c r="X7" s="242" t="s">
        <v>58</v>
      </c>
      <c r="Y7" s="244"/>
      <c r="Z7" s="244"/>
      <c r="AA7" s="244"/>
      <c r="AB7" s="244"/>
      <c r="AC7" s="244"/>
      <c r="AD7" s="244"/>
      <c r="AE7" s="244">
        <f>104040000</f>
        <v>104040000</v>
      </c>
      <c r="AF7" s="244"/>
      <c r="AG7" s="244"/>
      <c r="AH7" s="244">
        <f t="shared" ref="AH7:AH60" si="0">SUM(Y7,Z7,AA7,AB7,AC7,AD7,AE7,AF7,AG7)</f>
        <v>104040000</v>
      </c>
      <c r="AI7" s="269" t="s">
        <v>59</v>
      </c>
    </row>
    <row r="8" spans="1:35" s="39" customFormat="1" ht="86.25" customHeight="1" x14ac:dyDescent="0.25">
      <c r="A8" s="38">
        <v>304</v>
      </c>
      <c r="B8" s="242" t="s">
        <v>45</v>
      </c>
      <c r="C8" s="38">
        <v>4</v>
      </c>
      <c r="D8" s="242" t="s">
        <v>46</v>
      </c>
      <c r="E8" s="38">
        <v>45</v>
      </c>
      <c r="F8" s="242" t="s">
        <v>47</v>
      </c>
      <c r="G8" s="38" t="s">
        <v>48</v>
      </c>
      <c r="H8" s="242" t="s">
        <v>49</v>
      </c>
      <c r="I8" s="38">
        <v>4599</v>
      </c>
      <c r="J8" s="242" t="s">
        <v>50</v>
      </c>
      <c r="K8" s="242" t="s">
        <v>51</v>
      </c>
      <c r="L8" s="38" t="s">
        <v>48</v>
      </c>
      <c r="M8" s="242" t="s">
        <v>60</v>
      </c>
      <c r="N8" s="38">
        <v>4599002</v>
      </c>
      <c r="O8" s="242" t="s">
        <v>61</v>
      </c>
      <c r="P8" s="38" t="s">
        <v>48</v>
      </c>
      <c r="Q8" s="266" t="s">
        <v>62</v>
      </c>
      <c r="R8" s="301">
        <v>459900200</v>
      </c>
      <c r="S8" s="266" t="s">
        <v>63</v>
      </c>
      <c r="T8" s="328" t="s">
        <v>56</v>
      </c>
      <c r="U8" s="311">
        <v>4</v>
      </c>
      <c r="V8" s="301">
        <v>2020003630007</v>
      </c>
      <c r="W8" s="242" t="s">
        <v>64</v>
      </c>
      <c r="X8" s="242" t="s">
        <v>65</v>
      </c>
      <c r="Y8" s="244"/>
      <c r="Z8" s="244"/>
      <c r="AA8" s="244"/>
      <c r="AB8" s="244"/>
      <c r="AC8" s="244"/>
      <c r="AD8" s="244"/>
      <c r="AE8" s="244">
        <v>53750000</v>
      </c>
      <c r="AF8" s="244"/>
      <c r="AG8" s="244"/>
      <c r="AH8" s="244">
        <f t="shared" si="0"/>
        <v>53750000</v>
      </c>
      <c r="AI8" s="269" t="s">
        <v>59</v>
      </c>
    </row>
    <row r="9" spans="1:35" s="39" customFormat="1" ht="86.25" customHeight="1" x14ac:dyDescent="0.25">
      <c r="A9" s="300">
        <v>304</v>
      </c>
      <c r="B9" s="137" t="s">
        <v>45</v>
      </c>
      <c r="C9" s="300">
        <v>4</v>
      </c>
      <c r="D9" s="137" t="s">
        <v>46</v>
      </c>
      <c r="E9" s="300">
        <v>45</v>
      </c>
      <c r="F9" s="137" t="s">
        <v>47</v>
      </c>
      <c r="G9" s="309" t="s">
        <v>48</v>
      </c>
      <c r="H9" s="137" t="s">
        <v>49</v>
      </c>
      <c r="I9" s="300">
        <v>4599</v>
      </c>
      <c r="J9" s="137" t="s">
        <v>50</v>
      </c>
      <c r="K9" s="137" t="s">
        <v>51</v>
      </c>
      <c r="L9" s="309" t="s">
        <v>48</v>
      </c>
      <c r="M9" s="137" t="s">
        <v>52</v>
      </c>
      <c r="N9" s="300">
        <v>4599023</v>
      </c>
      <c r="O9" s="137" t="s">
        <v>53</v>
      </c>
      <c r="P9" s="309" t="s">
        <v>48</v>
      </c>
      <c r="Q9" s="270" t="s">
        <v>54</v>
      </c>
      <c r="R9" s="300">
        <v>459902300</v>
      </c>
      <c r="S9" s="270" t="s">
        <v>55</v>
      </c>
      <c r="T9" s="328" t="s">
        <v>56</v>
      </c>
      <c r="U9" s="311">
        <v>5</v>
      </c>
      <c r="V9" s="300">
        <v>2022003630011</v>
      </c>
      <c r="W9" s="137" t="s">
        <v>1379</v>
      </c>
      <c r="X9" s="137" t="s">
        <v>1380</v>
      </c>
      <c r="Y9" s="244"/>
      <c r="Z9" s="244"/>
      <c r="AA9" s="244"/>
      <c r="AB9" s="244"/>
      <c r="AC9" s="244"/>
      <c r="AD9" s="244"/>
      <c r="AE9" s="245">
        <v>22354454.760000002</v>
      </c>
      <c r="AF9" s="244"/>
      <c r="AG9" s="244"/>
      <c r="AH9" s="244">
        <f t="shared" si="0"/>
        <v>22354454.760000002</v>
      </c>
      <c r="AI9" s="269" t="s">
        <v>59</v>
      </c>
    </row>
    <row r="10" spans="1:35" s="39" customFormat="1" ht="75" x14ac:dyDescent="0.25">
      <c r="A10" s="38">
        <v>304</v>
      </c>
      <c r="B10" s="242" t="s">
        <v>45</v>
      </c>
      <c r="C10" s="38">
        <v>4</v>
      </c>
      <c r="D10" s="242" t="s">
        <v>46</v>
      </c>
      <c r="E10" s="38">
        <v>45</v>
      </c>
      <c r="F10" s="242" t="s">
        <v>47</v>
      </c>
      <c r="G10" s="38">
        <v>4502</v>
      </c>
      <c r="H10" s="242" t="s">
        <v>66</v>
      </c>
      <c r="I10" s="38">
        <v>4502</v>
      </c>
      <c r="J10" s="242" t="s">
        <v>67</v>
      </c>
      <c r="K10" s="242" t="s">
        <v>68</v>
      </c>
      <c r="L10" s="38" t="s">
        <v>48</v>
      </c>
      <c r="M10" s="242" t="s">
        <v>69</v>
      </c>
      <c r="N10" s="38">
        <v>4502033</v>
      </c>
      <c r="O10" s="242" t="s">
        <v>70</v>
      </c>
      <c r="P10" s="38" t="s">
        <v>48</v>
      </c>
      <c r="Q10" s="266" t="s">
        <v>71</v>
      </c>
      <c r="R10" s="326">
        <v>450203300</v>
      </c>
      <c r="S10" s="266" t="s">
        <v>72</v>
      </c>
      <c r="T10" s="328" t="s">
        <v>56</v>
      </c>
      <c r="U10" s="311">
        <v>1</v>
      </c>
      <c r="V10" s="301">
        <v>2020003630005</v>
      </c>
      <c r="W10" s="242" t="s">
        <v>73</v>
      </c>
      <c r="X10" s="242" t="s">
        <v>74</v>
      </c>
      <c r="Y10" s="244"/>
      <c r="Z10" s="244"/>
      <c r="AA10" s="244"/>
      <c r="AB10" s="244"/>
      <c r="AC10" s="244"/>
      <c r="AD10" s="244"/>
      <c r="AE10" s="244">
        <v>43500000</v>
      </c>
      <c r="AF10" s="244"/>
      <c r="AG10" s="244"/>
      <c r="AH10" s="244">
        <f t="shared" si="0"/>
        <v>43500000</v>
      </c>
      <c r="AI10" s="269" t="s">
        <v>59</v>
      </c>
    </row>
    <row r="11" spans="1:35" s="39" customFormat="1" ht="90" x14ac:dyDescent="0.25">
      <c r="A11" s="301">
        <v>305</v>
      </c>
      <c r="B11" s="267" t="s">
        <v>75</v>
      </c>
      <c r="C11" s="301">
        <v>4</v>
      </c>
      <c r="D11" s="267" t="s">
        <v>46</v>
      </c>
      <c r="E11" s="301">
        <v>45</v>
      </c>
      <c r="F11" s="267" t="s">
        <v>47</v>
      </c>
      <c r="G11" s="301">
        <v>4502</v>
      </c>
      <c r="H11" s="267" t="s">
        <v>66</v>
      </c>
      <c r="I11" s="301">
        <v>4502</v>
      </c>
      <c r="J11" s="267" t="s">
        <v>67</v>
      </c>
      <c r="K11" s="267" t="s">
        <v>76</v>
      </c>
      <c r="L11" s="301" t="s">
        <v>48</v>
      </c>
      <c r="M11" s="267" t="s">
        <v>77</v>
      </c>
      <c r="N11" s="301">
        <v>4502001</v>
      </c>
      <c r="O11" s="267" t="s">
        <v>78</v>
      </c>
      <c r="P11" s="301" t="s">
        <v>48</v>
      </c>
      <c r="Q11" s="267" t="s">
        <v>79</v>
      </c>
      <c r="R11" s="327">
        <v>450200100</v>
      </c>
      <c r="S11" s="267" t="s">
        <v>80</v>
      </c>
      <c r="T11" s="301" t="s">
        <v>56</v>
      </c>
      <c r="U11" s="301">
        <v>1</v>
      </c>
      <c r="V11" s="301">
        <v>2020003630042</v>
      </c>
      <c r="W11" s="267" t="s">
        <v>81</v>
      </c>
      <c r="X11" s="267" t="s">
        <v>82</v>
      </c>
      <c r="Y11" s="244"/>
      <c r="Z11" s="244"/>
      <c r="AA11" s="244"/>
      <c r="AB11" s="244"/>
      <c r="AC11" s="244"/>
      <c r="AD11" s="244"/>
      <c r="AE11" s="246">
        <f>160000000+40000000</f>
        <v>200000000</v>
      </c>
      <c r="AF11" s="244"/>
      <c r="AG11" s="244"/>
      <c r="AH11" s="244">
        <f t="shared" si="0"/>
        <v>200000000</v>
      </c>
      <c r="AI11" s="267" t="s">
        <v>83</v>
      </c>
    </row>
    <row r="12" spans="1:35" s="39" customFormat="1" ht="112.5" customHeight="1" x14ac:dyDescent="0.25">
      <c r="A12" s="301">
        <v>305</v>
      </c>
      <c r="B12" s="267" t="s">
        <v>75</v>
      </c>
      <c r="C12" s="301">
        <v>4</v>
      </c>
      <c r="D12" s="267" t="s">
        <v>46</v>
      </c>
      <c r="E12" s="301">
        <v>45</v>
      </c>
      <c r="F12" s="267" t="s">
        <v>47</v>
      </c>
      <c r="G12" s="301" t="s">
        <v>48</v>
      </c>
      <c r="H12" s="267" t="s">
        <v>49</v>
      </c>
      <c r="I12" s="301">
        <v>4599</v>
      </c>
      <c r="J12" s="267" t="s">
        <v>50</v>
      </c>
      <c r="K12" s="267" t="s">
        <v>51</v>
      </c>
      <c r="L12" s="301" t="s">
        <v>48</v>
      </c>
      <c r="M12" s="267" t="s">
        <v>84</v>
      </c>
      <c r="N12" s="301">
        <v>4599018</v>
      </c>
      <c r="O12" s="267" t="s">
        <v>85</v>
      </c>
      <c r="P12" s="301" t="s">
        <v>48</v>
      </c>
      <c r="Q12" s="267" t="s">
        <v>86</v>
      </c>
      <c r="R12" s="301">
        <v>459901800</v>
      </c>
      <c r="S12" s="267" t="s">
        <v>87</v>
      </c>
      <c r="T12" s="301" t="s">
        <v>88</v>
      </c>
      <c r="U12" s="301">
        <v>5</v>
      </c>
      <c r="V12" s="301">
        <v>2020003630044</v>
      </c>
      <c r="W12" s="267" t="s">
        <v>89</v>
      </c>
      <c r="X12" s="267" t="s">
        <v>90</v>
      </c>
      <c r="Y12" s="244"/>
      <c r="Z12" s="244"/>
      <c r="AA12" s="244"/>
      <c r="AB12" s="244"/>
      <c r="AC12" s="244"/>
      <c r="AD12" s="244"/>
      <c r="AE12" s="246">
        <f>220000000-50000000</f>
        <v>170000000</v>
      </c>
      <c r="AF12" s="244"/>
      <c r="AG12" s="244"/>
      <c r="AH12" s="244">
        <f t="shared" si="0"/>
        <v>170000000</v>
      </c>
      <c r="AI12" s="267" t="s">
        <v>83</v>
      </c>
    </row>
    <row r="13" spans="1:35" s="39" customFormat="1" ht="75" x14ac:dyDescent="0.25">
      <c r="A13" s="301">
        <v>305</v>
      </c>
      <c r="B13" s="267" t="s">
        <v>75</v>
      </c>
      <c r="C13" s="301">
        <v>4</v>
      </c>
      <c r="D13" s="267" t="s">
        <v>46</v>
      </c>
      <c r="E13" s="301">
        <v>45</v>
      </c>
      <c r="F13" s="267" t="s">
        <v>47</v>
      </c>
      <c r="G13" s="301" t="s">
        <v>48</v>
      </c>
      <c r="H13" s="267" t="s">
        <v>49</v>
      </c>
      <c r="I13" s="301">
        <v>4599</v>
      </c>
      <c r="J13" s="267" t="s">
        <v>50</v>
      </c>
      <c r="K13" s="267" t="s">
        <v>51</v>
      </c>
      <c r="L13" s="301" t="s">
        <v>48</v>
      </c>
      <c r="M13" s="267" t="s">
        <v>91</v>
      </c>
      <c r="N13" s="301">
        <v>4599025</v>
      </c>
      <c r="O13" s="267" t="s">
        <v>92</v>
      </c>
      <c r="P13" s="301" t="s">
        <v>48</v>
      </c>
      <c r="Q13" s="267" t="s">
        <v>93</v>
      </c>
      <c r="R13" s="301">
        <v>459902500</v>
      </c>
      <c r="S13" s="267" t="s">
        <v>94</v>
      </c>
      <c r="T13" s="301" t="s">
        <v>88</v>
      </c>
      <c r="U13" s="301">
        <v>1</v>
      </c>
      <c r="V13" s="301">
        <v>2020003630045</v>
      </c>
      <c r="W13" s="267" t="s">
        <v>95</v>
      </c>
      <c r="X13" s="267" t="s">
        <v>96</v>
      </c>
      <c r="Y13" s="244"/>
      <c r="Z13" s="244"/>
      <c r="AA13" s="244"/>
      <c r="AB13" s="244"/>
      <c r="AC13" s="244"/>
      <c r="AD13" s="244"/>
      <c r="AE13" s="246">
        <v>106000000</v>
      </c>
      <c r="AF13" s="244"/>
      <c r="AG13" s="244"/>
      <c r="AH13" s="244">
        <f t="shared" si="0"/>
        <v>106000000</v>
      </c>
      <c r="AI13" s="267" t="s">
        <v>83</v>
      </c>
    </row>
    <row r="14" spans="1:35" s="39" customFormat="1" ht="75" x14ac:dyDescent="0.25">
      <c r="A14" s="301">
        <v>305</v>
      </c>
      <c r="B14" s="267" t="s">
        <v>75</v>
      </c>
      <c r="C14" s="301">
        <v>4</v>
      </c>
      <c r="D14" s="267" t="s">
        <v>46</v>
      </c>
      <c r="E14" s="301">
        <v>45</v>
      </c>
      <c r="F14" s="267" t="s">
        <v>47</v>
      </c>
      <c r="G14" s="301" t="s">
        <v>48</v>
      </c>
      <c r="H14" s="267" t="s">
        <v>49</v>
      </c>
      <c r="I14" s="301">
        <v>4599</v>
      </c>
      <c r="J14" s="267" t="s">
        <v>50</v>
      </c>
      <c r="K14" s="267" t="s">
        <v>51</v>
      </c>
      <c r="L14" s="301" t="s">
        <v>48</v>
      </c>
      <c r="M14" s="267" t="s">
        <v>97</v>
      </c>
      <c r="N14" s="301">
        <v>4599025</v>
      </c>
      <c r="O14" s="267" t="s">
        <v>92</v>
      </c>
      <c r="P14" s="301" t="s">
        <v>48</v>
      </c>
      <c r="Q14" s="267" t="s">
        <v>98</v>
      </c>
      <c r="R14" s="301">
        <v>459902500</v>
      </c>
      <c r="S14" s="267" t="s">
        <v>94</v>
      </c>
      <c r="T14" s="301" t="s">
        <v>88</v>
      </c>
      <c r="U14" s="301">
        <v>1</v>
      </c>
      <c r="V14" s="301">
        <v>2020003630046</v>
      </c>
      <c r="W14" s="267" t="s">
        <v>99</v>
      </c>
      <c r="X14" s="267" t="s">
        <v>100</v>
      </c>
      <c r="Y14" s="244"/>
      <c r="Z14" s="244"/>
      <c r="AA14" s="244"/>
      <c r="AB14" s="244"/>
      <c r="AC14" s="244"/>
      <c r="AD14" s="244"/>
      <c r="AE14" s="246">
        <f>450000000+2246787-100000000+23000000</f>
        <v>375246787</v>
      </c>
      <c r="AF14" s="244"/>
      <c r="AG14" s="244"/>
      <c r="AH14" s="244">
        <f t="shared" si="0"/>
        <v>375246787</v>
      </c>
      <c r="AI14" s="267" t="s">
        <v>83</v>
      </c>
    </row>
    <row r="15" spans="1:35" s="39" customFormat="1" ht="60" x14ac:dyDescent="0.25">
      <c r="A15" s="301">
        <v>305</v>
      </c>
      <c r="B15" s="267" t="s">
        <v>75</v>
      </c>
      <c r="C15" s="301">
        <v>4</v>
      </c>
      <c r="D15" s="267" t="s">
        <v>46</v>
      </c>
      <c r="E15" s="301">
        <v>45</v>
      </c>
      <c r="F15" s="267" t="s">
        <v>47</v>
      </c>
      <c r="G15" s="301" t="s">
        <v>48</v>
      </c>
      <c r="H15" s="267" t="s">
        <v>49</v>
      </c>
      <c r="I15" s="301">
        <v>4599</v>
      </c>
      <c r="J15" s="267" t="s">
        <v>50</v>
      </c>
      <c r="K15" s="267" t="s">
        <v>101</v>
      </c>
      <c r="L15" s="301" t="s">
        <v>48</v>
      </c>
      <c r="M15" s="267" t="s">
        <v>102</v>
      </c>
      <c r="N15" s="301">
        <v>4599031</v>
      </c>
      <c r="O15" s="267" t="s">
        <v>103</v>
      </c>
      <c r="P15" s="301" t="s">
        <v>48</v>
      </c>
      <c r="Q15" s="267" t="s">
        <v>104</v>
      </c>
      <c r="R15" s="301">
        <v>459903100</v>
      </c>
      <c r="S15" s="267" t="s">
        <v>105</v>
      </c>
      <c r="T15" s="301" t="s">
        <v>88</v>
      </c>
      <c r="U15" s="301">
        <v>12</v>
      </c>
      <c r="V15" s="301">
        <v>2020003630047</v>
      </c>
      <c r="W15" s="267" t="s">
        <v>106</v>
      </c>
      <c r="X15" s="267" t="s">
        <v>107</v>
      </c>
      <c r="Y15" s="244"/>
      <c r="Z15" s="244"/>
      <c r="AA15" s="244"/>
      <c r="AB15" s="244"/>
      <c r="AC15" s="244"/>
      <c r="AD15" s="244"/>
      <c r="AE15" s="246">
        <v>56000000</v>
      </c>
      <c r="AF15" s="244"/>
      <c r="AG15" s="244"/>
      <c r="AH15" s="244">
        <f t="shared" si="0"/>
        <v>56000000</v>
      </c>
      <c r="AI15" s="267" t="s">
        <v>83</v>
      </c>
    </row>
    <row r="16" spans="1:35" s="39" customFormat="1" ht="60" x14ac:dyDescent="0.25">
      <c r="A16" s="301">
        <v>305</v>
      </c>
      <c r="B16" s="267" t="s">
        <v>75</v>
      </c>
      <c r="C16" s="301">
        <v>4</v>
      </c>
      <c r="D16" s="267" t="s">
        <v>46</v>
      </c>
      <c r="E16" s="301">
        <v>45</v>
      </c>
      <c r="F16" s="267" t="s">
        <v>47</v>
      </c>
      <c r="G16" s="301" t="s">
        <v>48</v>
      </c>
      <c r="H16" s="267" t="s">
        <v>49</v>
      </c>
      <c r="I16" s="301">
        <v>4599</v>
      </c>
      <c r="J16" s="267" t="s">
        <v>50</v>
      </c>
      <c r="K16" s="267" t="s">
        <v>101</v>
      </c>
      <c r="L16" s="301" t="s">
        <v>48</v>
      </c>
      <c r="M16" s="267" t="s">
        <v>108</v>
      </c>
      <c r="N16" s="301">
        <v>4599031</v>
      </c>
      <c r="O16" s="267" t="s">
        <v>103</v>
      </c>
      <c r="P16" s="301" t="s">
        <v>48</v>
      </c>
      <c r="Q16" s="267" t="s">
        <v>109</v>
      </c>
      <c r="R16" s="301">
        <v>459903100</v>
      </c>
      <c r="S16" s="267" t="s">
        <v>105</v>
      </c>
      <c r="T16" s="301" t="s">
        <v>88</v>
      </c>
      <c r="U16" s="301">
        <v>12</v>
      </c>
      <c r="V16" s="301">
        <v>2020003630047</v>
      </c>
      <c r="W16" s="267" t="s">
        <v>106</v>
      </c>
      <c r="X16" s="267" t="s">
        <v>107</v>
      </c>
      <c r="Y16" s="244"/>
      <c r="Z16" s="244"/>
      <c r="AA16" s="244"/>
      <c r="AB16" s="244"/>
      <c r="AC16" s="244"/>
      <c r="AD16" s="244"/>
      <c r="AE16" s="246">
        <v>46000000</v>
      </c>
      <c r="AF16" s="244"/>
      <c r="AG16" s="244"/>
      <c r="AH16" s="244">
        <f t="shared" si="0"/>
        <v>46000000</v>
      </c>
      <c r="AI16" s="267" t="s">
        <v>83</v>
      </c>
    </row>
    <row r="17" spans="1:47" s="39" customFormat="1" ht="60" x14ac:dyDescent="0.25">
      <c r="A17" s="301">
        <v>305</v>
      </c>
      <c r="B17" s="267" t="s">
        <v>75</v>
      </c>
      <c r="C17" s="301">
        <v>4</v>
      </c>
      <c r="D17" s="267" t="s">
        <v>46</v>
      </c>
      <c r="E17" s="301">
        <v>45</v>
      </c>
      <c r="F17" s="267" t="s">
        <v>47</v>
      </c>
      <c r="G17" s="301" t="s">
        <v>48</v>
      </c>
      <c r="H17" s="267" t="s">
        <v>49</v>
      </c>
      <c r="I17" s="301">
        <v>4599</v>
      </c>
      <c r="J17" s="267" t="s">
        <v>50</v>
      </c>
      <c r="K17" s="267" t="s">
        <v>101</v>
      </c>
      <c r="L17" s="301" t="s">
        <v>48</v>
      </c>
      <c r="M17" s="267" t="s">
        <v>110</v>
      </c>
      <c r="N17" s="301">
        <v>4599031</v>
      </c>
      <c r="O17" s="267" t="s">
        <v>103</v>
      </c>
      <c r="P17" s="301" t="s">
        <v>48</v>
      </c>
      <c r="Q17" s="267" t="s">
        <v>111</v>
      </c>
      <c r="R17" s="301">
        <v>459903100</v>
      </c>
      <c r="S17" s="267" t="s">
        <v>105</v>
      </c>
      <c r="T17" s="301" t="s">
        <v>88</v>
      </c>
      <c r="U17" s="301">
        <v>12</v>
      </c>
      <c r="V17" s="301">
        <v>2020003630047</v>
      </c>
      <c r="W17" s="267" t="s">
        <v>106</v>
      </c>
      <c r="X17" s="267" t="s">
        <v>107</v>
      </c>
      <c r="Y17" s="244"/>
      <c r="Z17" s="244"/>
      <c r="AA17" s="244"/>
      <c r="AB17" s="244"/>
      <c r="AC17" s="244"/>
      <c r="AD17" s="244"/>
      <c r="AE17" s="246">
        <v>46000000</v>
      </c>
      <c r="AF17" s="244"/>
      <c r="AG17" s="244"/>
      <c r="AH17" s="244">
        <f t="shared" si="0"/>
        <v>46000000</v>
      </c>
      <c r="AI17" s="267" t="s">
        <v>83</v>
      </c>
    </row>
    <row r="18" spans="1:47" s="39" customFormat="1" ht="75" x14ac:dyDescent="0.25">
      <c r="A18" s="301">
        <v>305</v>
      </c>
      <c r="B18" s="267" t="s">
        <v>75</v>
      </c>
      <c r="C18" s="301">
        <v>4</v>
      </c>
      <c r="D18" s="267" t="s">
        <v>46</v>
      </c>
      <c r="E18" s="301">
        <v>45</v>
      </c>
      <c r="F18" s="267" t="s">
        <v>47</v>
      </c>
      <c r="G18" s="301" t="s">
        <v>48</v>
      </c>
      <c r="H18" s="267" t="s">
        <v>49</v>
      </c>
      <c r="I18" s="301">
        <v>4599</v>
      </c>
      <c r="J18" s="267" t="s">
        <v>50</v>
      </c>
      <c r="K18" s="267" t="s">
        <v>101</v>
      </c>
      <c r="L18" s="301" t="s">
        <v>48</v>
      </c>
      <c r="M18" s="267" t="s">
        <v>112</v>
      </c>
      <c r="N18" s="301">
        <v>4599031</v>
      </c>
      <c r="O18" s="267" t="s">
        <v>103</v>
      </c>
      <c r="P18" s="301" t="s">
        <v>48</v>
      </c>
      <c r="Q18" s="267" t="s">
        <v>111</v>
      </c>
      <c r="R18" s="301">
        <v>459903100</v>
      </c>
      <c r="S18" s="267" t="s">
        <v>105</v>
      </c>
      <c r="T18" s="301" t="s">
        <v>88</v>
      </c>
      <c r="U18" s="301">
        <v>12</v>
      </c>
      <c r="V18" s="301">
        <v>2020003630047</v>
      </c>
      <c r="W18" s="267" t="s">
        <v>106</v>
      </c>
      <c r="X18" s="267" t="s">
        <v>107</v>
      </c>
      <c r="Y18" s="244"/>
      <c r="Z18" s="244"/>
      <c r="AA18" s="244"/>
      <c r="AB18" s="244"/>
      <c r="AC18" s="244"/>
      <c r="AD18" s="244"/>
      <c r="AE18" s="246">
        <v>46000000</v>
      </c>
      <c r="AF18" s="244"/>
      <c r="AG18" s="244"/>
      <c r="AH18" s="244">
        <f t="shared" si="0"/>
        <v>46000000</v>
      </c>
      <c r="AI18" s="267" t="s">
        <v>83</v>
      </c>
    </row>
    <row r="19" spans="1:47" s="39" customFormat="1" ht="60" x14ac:dyDescent="0.25">
      <c r="A19" s="301">
        <v>305</v>
      </c>
      <c r="B19" s="267" t="s">
        <v>75</v>
      </c>
      <c r="C19" s="301">
        <v>4</v>
      </c>
      <c r="D19" s="267" t="s">
        <v>46</v>
      </c>
      <c r="E19" s="301">
        <v>45</v>
      </c>
      <c r="F19" s="267" t="s">
        <v>47</v>
      </c>
      <c r="G19" s="301" t="s">
        <v>48</v>
      </c>
      <c r="H19" s="267" t="s">
        <v>49</v>
      </c>
      <c r="I19" s="301">
        <v>4599</v>
      </c>
      <c r="J19" s="267" t="s">
        <v>50</v>
      </c>
      <c r="K19" s="267" t="s">
        <v>101</v>
      </c>
      <c r="L19" s="301" t="s">
        <v>48</v>
      </c>
      <c r="M19" s="267" t="s">
        <v>113</v>
      </c>
      <c r="N19" s="301">
        <v>4599031</v>
      </c>
      <c r="O19" s="267" t="s">
        <v>103</v>
      </c>
      <c r="P19" s="301" t="s">
        <v>48</v>
      </c>
      <c r="Q19" s="267" t="s">
        <v>111</v>
      </c>
      <c r="R19" s="301">
        <v>459903100</v>
      </c>
      <c r="S19" s="267" t="s">
        <v>105</v>
      </c>
      <c r="T19" s="301" t="s">
        <v>88</v>
      </c>
      <c r="U19" s="301">
        <v>12</v>
      </c>
      <c r="V19" s="301">
        <v>2020003630047</v>
      </c>
      <c r="W19" s="267" t="s">
        <v>106</v>
      </c>
      <c r="X19" s="267" t="s">
        <v>107</v>
      </c>
      <c r="Y19" s="244"/>
      <c r="Z19" s="244"/>
      <c r="AA19" s="244"/>
      <c r="AB19" s="244"/>
      <c r="AC19" s="244"/>
      <c r="AD19" s="244"/>
      <c r="AE19" s="246">
        <v>46000000</v>
      </c>
      <c r="AF19" s="244"/>
      <c r="AG19" s="244"/>
      <c r="AH19" s="244">
        <f t="shared" si="0"/>
        <v>46000000</v>
      </c>
      <c r="AI19" s="267" t="s">
        <v>83</v>
      </c>
    </row>
    <row r="20" spans="1:47" s="39" customFormat="1" ht="60" x14ac:dyDescent="0.25">
      <c r="A20" s="301">
        <v>305</v>
      </c>
      <c r="B20" s="267" t="s">
        <v>75</v>
      </c>
      <c r="C20" s="301">
        <v>4</v>
      </c>
      <c r="D20" s="267" t="s">
        <v>46</v>
      </c>
      <c r="E20" s="301">
        <v>45</v>
      </c>
      <c r="F20" s="267" t="s">
        <v>47</v>
      </c>
      <c r="G20" s="301" t="s">
        <v>48</v>
      </c>
      <c r="H20" s="267" t="s">
        <v>49</v>
      </c>
      <c r="I20" s="301">
        <v>4599</v>
      </c>
      <c r="J20" s="267" t="s">
        <v>50</v>
      </c>
      <c r="K20" s="267" t="s">
        <v>101</v>
      </c>
      <c r="L20" s="301" t="s">
        <v>48</v>
      </c>
      <c r="M20" s="267" t="s">
        <v>114</v>
      </c>
      <c r="N20" s="301">
        <v>4599031</v>
      </c>
      <c r="O20" s="267" t="s">
        <v>103</v>
      </c>
      <c r="P20" s="301" t="s">
        <v>48</v>
      </c>
      <c r="Q20" s="267" t="s">
        <v>111</v>
      </c>
      <c r="R20" s="301">
        <v>459903100</v>
      </c>
      <c r="S20" s="267" t="s">
        <v>105</v>
      </c>
      <c r="T20" s="301" t="s">
        <v>88</v>
      </c>
      <c r="U20" s="301">
        <v>12</v>
      </c>
      <c r="V20" s="301">
        <v>2020003630047</v>
      </c>
      <c r="W20" s="267" t="s">
        <v>106</v>
      </c>
      <c r="X20" s="267" t="s">
        <v>107</v>
      </c>
      <c r="Y20" s="244"/>
      <c r="Z20" s="244"/>
      <c r="AA20" s="244"/>
      <c r="AB20" s="244"/>
      <c r="AC20" s="244"/>
      <c r="AD20" s="244"/>
      <c r="AE20" s="246">
        <v>46000000</v>
      </c>
      <c r="AF20" s="244"/>
      <c r="AG20" s="244"/>
      <c r="AH20" s="244">
        <f t="shared" si="0"/>
        <v>46000000</v>
      </c>
      <c r="AI20" s="267" t="s">
        <v>83</v>
      </c>
    </row>
    <row r="21" spans="1:47" s="39" customFormat="1" ht="60" x14ac:dyDescent="0.25">
      <c r="A21" s="301">
        <v>305</v>
      </c>
      <c r="B21" s="267" t="s">
        <v>75</v>
      </c>
      <c r="C21" s="301">
        <v>4</v>
      </c>
      <c r="D21" s="267" t="s">
        <v>46</v>
      </c>
      <c r="E21" s="301">
        <v>45</v>
      </c>
      <c r="F21" s="267" t="s">
        <v>47</v>
      </c>
      <c r="G21" s="301" t="s">
        <v>48</v>
      </c>
      <c r="H21" s="267" t="s">
        <v>49</v>
      </c>
      <c r="I21" s="301">
        <v>4599</v>
      </c>
      <c r="J21" s="267" t="s">
        <v>50</v>
      </c>
      <c r="K21" s="267" t="s">
        <v>51</v>
      </c>
      <c r="L21" s="301" t="s">
        <v>48</v>
      </c>
      <c r="M21" s="267" t="s">
        <v>52</v>
      </c>
      <c r="N21" s="301">
        <v>4599023</v>
      </c>
      <c r="O21" s="267" t="s">
        <v>115</v>
      </c>
      <c r="P21" s="301" t="s">
        <v>48</v>
      </c>
      <c r="Q21" s="267" t="s">
        <v>116</v>
      </c>
      <c r="R21" s="301">
        <v>459902300</v>
      </c>
      <c r="S21" s="267" t="s">
        <v>55</v>
      </c>
      <c r="T21" s="301" t="s">
        <v>88</v>
      </c>
      <c r="U21" s="301">
        <v>18</v>
      </c>
      <c r="V21" s="301">
        <v>2020003630008</v>
      </c>
      <c r="W21" s="267" t="s">
        <v>117</v>
      </c>
      <c r="X21" s="267" t="s">
        <v>118</v>
      </c>
      <c r="Y21" s="244"/>
      <c r="Z21" s="244"/>
      <c r="AA21" s="244"/>
      <c r="AB21" s="244"/>
      <c r="AC21" s="244"/>
      <c r="AD21" s="244"/>
      <c r="AE21" s="246">
        <v>92000000</v>
      </c>
      <c r="AF21" s="244"/>
      <c r="AG21" s="244"/>
      <c r="AH21" s="244">
        <f t="shared" si="0"/>
        <v>92000000</v>
      </c>
      <c r="AI21" s="267" t="s">
        <v>83</v>
      </c>
    </row>
    <row r="22" spans="1:47" s="39" customFormat="1" ht="60" x14ac:dyDescent="0.25">
      <c r="A22" s="301">
        <v>305</v>
      </c>
      <c r="B22" s="267" t="s">
        <v>75</v>
      </c>
      <c r="C22" s="301">
        <v>4</v>
      </c>
      <c r="D22" s="267" t="s">
        <v>46</v>
      </c>
      <c r="E22" s="301">
        <v>45</v>
      </c>
      <c r="F22" s="267" t="s">
        <v>47</v>
      </c>
      <c r="G22" s="301" t="s">
        <v>48</v>
      </c>
      <c r="H22" s="267" t="s">
        <v>49</v>
      </c>
      <c r="I22" s="301">
        <v>4599</v>
      </c>
      <c r="J22" s="267" t="s">
        <v>50</v>
      </c>
      <c r="K22" s="267" t="s">
        <v>51</v>
      </c>
      <c r="L22" s="301">
        <v>4599018</v>
      </c>
      <c r="M22" s="267" t="s">
        <v>119</v>
      </c>
      <c r="N22" s="301">
        <v>4599018</v>
      </c>
      <c r="O22" s="267" t="s">
        <v>119</v>
      </c>
      <c r="P22" s="301">
        <v>459901800</v>
      </c>
      <c r="Q22" s="267" t="s">
        <v>120</v>
      </c>
      <c r="R22" s="301">
        <v>459901800</v>
      </c>
      <c r="S22" s="267" t="s">
        <v>120</v>
      </c>
      <c r="T22" s="301" t="s">
        <v>121</v>
      </c>
      <c r="U22" s="301"/>
      <c r="V22" s="301">
        <v>2023003630007</v>
      </c>
      <c r="W22" s="267" t="s">
        <v>122</v>
      </c>
      <c r="X22" s="267" t="s">
        <v>123</v>
      </c>
      <c r="Y22" s="244"/>
      <c r="Z22" s="244"/>
      <c r="AA22" s="244"/>
      <c r="AB22" s="244"/>
      <c r="AC22" s="244"/>
      <c r="AD22" s="244"/>
      <c r="AE22" s="246">
        <f>250000000+20000000</f>
        <v>270000000</v>
      </c>
      <c r="AF22" s="244"/>
      <c r="AG22" s="244"/>
      <c r="AH22" s="244">
        <f t="shared" si="0"/>
        <v>270000000</v>
      </c>
      <c r="AI22" s="267" t="s">
        <v>83</v>
      </c>
    </row>
    <row r="23" spans="1:47" s="39" customFormat="1" ht="90" x14ac:dyDescent="0.25">
      <c r="A23" s="38">
        <v>307</v>
      </c>
      <c r="B23" s="242" t="s">
        <v>124</v>
      </c>
      <c r="C23" s="38">
        <v>4</v>
      </c>
      <c r="D23" s="242" t="s">
        <v>46</v>
      </c>
      <c r="E23" s="38">
        <v>45</v>
      </c>
      <c r="F23" s="242" t="s">
        <v>47</v>
      </c>
      <c r="G23" s="38" t="s">
        <v>48</v>
      </c>
      <c r="H23" s="242" t="s">
        <v>49</v>
      </c>
      <c r="I23" s="38">
        <v>4599</v>
      </c>
      <c r="J23" s="242" t="s">
        <v>50</v>
      </c>
      <c r="K23" s="242" t="s">
        <v>125</v>
      </c>
      <c r="L23" s="38" t="s">
        <v>48</v>
      </c>
      <c r="M23" s="271" t="s">
        <v>126</v>
      </c>
      <c r="N23" s="38">
        <v>4599002</v>
      </c>
      <c r="O23" s="271" t="s">
        <v>61</v>
      </c>
      <c r="P23" s="38" t="s">
        <v>48</v>
      </c>
      <c r="Q23" s="266" t="s">
        <v>127</v>
      </c>
      <c r="R23" s="38">
        <v>459900201</v>
      </c>
      <c r="S23" s="266" t="s">
        <v>128</v>
      </c>
      <c r="T23" s="328" t="s">
        <v>56</v>
      </c>
      <c r="U23" s="315">
        <v>1</v>
      </c>
      <c r="V23" s="301">
        <v>2020003630048</v>
      </c>
      <c r="W23" s="242" t="s">
        <v>129</v>
      </c>
      <c r="X23" s="242" t="s">
        <v>130</v>
      </c>
      <c r="Y23" s="247"/>
      <c r="Z23" s="247"/>
      <c r="AA23" s="247"/>
      <c r="AB23" s="247"/>
      <c r="AC23" s="247"/>
      <c r="AD23" s="247"/>
      <c r="AE23" s="246">
        <f>1509256833.35+1000000000</f>
        <v>2509256833.3499999</v>
      </c>
      <c r="AF23" s="246"/>
      <c r="AG23" s="244">
        <v>500000000</v>
      </c>
      <c r="AH23" s="244">
        <f t="shared" si="0"/>
        <v>3009256833.3499999</v>
      </c>
      <c r="AI23" s="343" t="s">
        <v>131</v>
      </c>
    </row>
    <row r="24" spans="1:47" s="39" customFormat="1" ht="75" x14ac:dyDescent="0.25">
      <c r="A24" s="38">
        <v>307</v>
      </c>
      <c r="B24" s="242" t="s">
        <v>124</v>
      </c>
      <c r="C24" s="38">
        <v>4</v>
      </c>
      <c r="D24" s="242" t="s">
        <v>46</v>
      </c>
      <c r="E24" s="38">
        <v>45</v>
      </c>
      <c r="F24" s="242" t="s">
        <v>47</v>
      </c>
      <c r="G24" s="38" t="s">
        <v>48</v>
      </c>
      <c r="H24" s="242" t="s">
        <v>49</v>
      </c>
      <c r="I24" s="38">
        <v>4599</v>
      </c>
      <c r="J24" s="242" t="s">
        <v>50</v>
      </c>
      <c r="K24" s="242" t="s">
        <v>125</v>
      </c>
      <c r="L24" s="38" t="s">
        <v>48</v>
      </c>
      <c r="M24" s="271" t="s">
        <v>132</v>
      </c>
      <c r="N24" s="38">
        <v>4599002</v>
      </c>
      <c r="O24" s="271" t="s">
        <v>133</v>
      </c>
      <c r="P24" s="38" t="s">
        <v>48</v>
      </c>
      <c r="Q24" s="266" t="s">
        <v>134</v>
      </c>
      <c r="R24" s="38">
        <v>459900200</v>
      </c>
      <c r="S24" s="266" t="s">
        <v>135</v>
      </c>
      <c r="T24" s="328" t="s">
        <v>56</v>
      </c>
      <c r="U24" s="315">
        <v>1</v>
      </c>
      <c r="V24" s="301">
        <v>2020003630049</v>
      </c>
      <c r="W24" s="242" t="s">
        <v>136</v>
      </c>
      <c r="X24" s="242" t="s">
        <v>137</v>
      </c>
      <c r="Y24" s="244"/>
      <c r="Z24" s="244"/>
      <c r="AA24" s="244"/>
      <c r="AB24" s="244"/>
      <c r="AC24" s="244"/>
      <c r="AD24" s="244"/>
      <c r="AE24" s="246">
        <f>800000000-500000000</f>
        <v>300000000</v>
      </c>
      <c r="AF24" s="244"/>
      <c r="AG24" s="244"/>
      <c r="AH24" s="244">
        <f t="shared" si="0"/>
        <v>300000000</v>
      </c>
      <c r="AI24" s="268" t="s">
        <v>131</v>
      </c>
    </row>
    <row r="25" spans="1:47" s="39" customFormat="1" ht="90" x14ac:dyDescent="0.25">
      <c r="A25" s="38">
        <v>308</v>
      </c>
      <c r="B25" s="242" t="s">
        <v>138</v>
      </c>
      <c r="C25" s="38">
        <v>1</v>
      </c>
      <c r="D25" s="242" t="s">
        <v>139</v>
      </c>
      <c r="E25" s="38">
        <v>12</v>
      </c>
      <c r="F25" s="242" t="s">
        <v>140</v>
      </c>
      <c r="G25" s="38">
        <v>1202</v>
      </c>
      <c r="H25" s="242" t="s">
        <v>141</v>
      </c>
      <c r="I25" s="38">
        <v>1202</v>
      </c>
      <c r="J25" s="242" t="s">
        <v>142</v>
      </c>
      <c r="K25" s="242" t="s">
        <v>143</v>
      </c>
      <c r="L25" s="38" t="s">
        <v>48</v>
      </c>
      <c r="M25" s="243" t="s">
        <v>144</v>
      </c>
      <c r="N25" s="38">
        <v>1202019</v>
      </c>
      <c r="O25" s="243" t="s">
        <v>145</v>
      </c>
      <c r="P25" s="38" t="s">
        <v>48</v>
      </c>
      <c r="Q25" s="243" t="s">
        <v>146</v>
      </c>
      <c r="R25" s="311">
        <v>120201900</v>
      </c>
      <c r="S25" s="243" t="s">
        <v>147</v>
      </c>
      <c r="T25" s="328" t="s">
        <v>148</v>
      </c>
      <c r="U25" s="316">
        <v>4</v>
      </c>
      <c r="V25" s="301">
        <v>2020003630017</v>
      </c>
      <c r="W25" s="242" t="s">
        <v>149</v>
      </c>
      <c r="X25" s="268" t="s">
        <v>150</v>
      </c>
      <c r="Y25" s="244"/>
      <c r="Z25" s="244"/>
      <c r="AA25" s="244"/>
      <c r="AB25" s="244"/>
      <c r="AC25" s="244"/>
      <c r="AD25" s="244"/>
      <c r="AE25" s="246">
        <v>100000000</v>
      </c>
      <c r="AF25" s="244"/>
      <c r="AG25" s="244"/>
      <c r="AH25" s="244">
        <f t="shared" si="0"/>
        <v>100000000</v>
      </c>
      <c r="AI25" s="268" t="s">
        <v>151</v>
      </c>
    </row>
    <row r="26" spans="1:47" s="39" customFormat="1" ht="60" x14ac:dyDescent="0.25">
      <c r="A26" s="38">
        <v>308</v>
      </c>
      <c r="B26" s="242" t="s">
        <v>138</v>
      </c>
      <c r="C26" s="38">
        <v>1</v>
      </c>
      <c r="D26" s="242" t="s">
        <v>139</v>
      </c>
      <c r="E26" s="38">
        <v>22</v>
      </c>
      <c r="F26" s="242" t="s">
        <v>152</v>
      </c>
      <c r="G26" s="38">
        <v>2201</v>
      </c>
      <c r="H26" s="242" t="s">
        <v>153</v>
      </c>
      <c r="I26" s="38">
        <v>2201</v>
      </c>
      <c r="J26" s="242" t="s">
        <v>154</v>
      </c>
      <c r="K26" s="242" t="s">
        <v>155</v>
      </c>
      <c r="L26" s="38" t="s">
        <v>48</v>
      </c>
      <c r="M26" s="242" t="s">
        <v>156</v>
      </c>
      <c r="N26" s="38">
        <v>2201062</v>
      </c>
      <c r="O26" s="242" t="s">
        <v>157</v>
      </c>
      <c r="P26" s="38" t="s">
        <v>48</v>
      </c>
      <c r="Q26" s="266" t="s">
        <v>158</v>
      </c>
      <c r="R26" s="38">
        <v>220106200</v>
      </c>
      <c r="S26" s="266" t="s">
        <v>159</v>
      </c>
      <c r="T26" s="328" t="s">
        <v>148</v>
      </c>
      <c r="U26" s="316">
        <v>15</v>
      </c>
      <c r="V26" s="301">
        <v>2020003630050</v>
      </c>
      <c r="W26" s="242" t="s">
        <v>160</v>
      </c>
      <c r="X26" s="268" t="s">
        <v>161</v>
      </c>
      <c r="Y26" s="244">
        <v>3539723000</v>
      </c>
      <c r="Z26" s="244"/>
      <c r="AA26" s="244"/>
      <c r="AB26" s="244"/>
      <c r="AC26" s="244"/>
      <c r="AD26" s="244"/>
      <c r="AE26" s="246">
        <f>50000000-50000000</f>
        <v>0</v>
      </c>
      <c r="AF26" s="244"/>
      <c r="AG26" s="244"/>
      <c r="AH26" s="244">
        <f t="shared" si="0"/>
        <v>3539723000</v>
      </c>
      <c r="AI26" s="268" t="s">
        <v>151</v>
      </c>
    </row>
    <row r="27" spans="1:47" s="39" customFormat="1" ht="60" x14ac:dyDescent="0.25">
      <c r="A27" s="38">
        <v>308</v>
      </c>
      <c r="B27" s="242" t="s">
        <v>138</v>
      </c>
      <c r="C27" s="38">
        <v>1</v>
      </c>
      <c r="D27" s="242" t="s">
        <v>139</v>
      </c>
      <c r="E27" s="38">
        <v>33</v>
      </c>
      <c r="F27" s="242" t="s">
        <v>162</v>
      </c>
      <c r="G27" s="38">
        <v>3301</v>
      </c>
      <c r="H27" s="242" t="s">
        <v>163</v>
      </c>
      <c r="I27" s="38">
        <v>3301</v>
      </c>
      <c r="J27" s="242" t="s">
        <v>164</v>
      </c>
      <c r="K27" s="242" t="s">
        <v>165</v>
      </c>
      <c r="L27" s="38" t="s">
        <v>166</v>
      </c>
      <c r="M27" s="242" t="s">
        <v>167</v>
      </c>
      <c r="N27" s="38" t="s">
        <v>166</v>
      </c>
      <c r="O27" s="242" t="s">
        <v>167</v>
      </c>
      <c r="P27" s="311" t="s">
        <v>168</v>
      </c>
      <c r="Q27" s="243" t="s">
        <v>169</v>
      </c>
      <c r="R27" s="311" t="s">
        <v>168</v>
      </c>
      <c r="S27" s="243" t="s">
        <v>169</v>
      </c>
      <c r="T27" s="328" t="s">
        <v>148</v>
      </c>
      <c r="U27" s="316">
        <v>3</v>
      </c>
      <c r="V27" s="41">
        <v>2021003630001</v>
      </c>
      <c r="W27" s="268" t="s">
        <v>170</v>
      </c>
      <c r="X27" s="268" t="s">
        <v>171</v>
      </c>
      <c r="Y27" s="244"/>
      <c r="Z27" s="244"/>
      <c r="AA27" s="244"/>
      <c r="AB27" s="244"/>
      <c r="AC27" s="244"/>
      <c r="AD27" s="244"/>
      <c r="AE27" s="246">
        <v>100000000</v>
      </c>
      <c r="AF27" s="244"/>
      <c r="AG27" s="244"/>
      <c r="AH27" s="244">
        <f t="shared" si="0"/>
        <v>100000000</v>
      </c>
      <c r="AI27" s="268" t="s">
        <v>151</v>
      </c>
    </row>
    <row r="28" spans="1:47" s="40" customFormat="1" ht="60" x14ac:dyDescent="0.25">
      <c r="A28" s="38">
        <v>308</v>
      </c>
      <c r="B28" s="137" t="s">
        <v>138</v>
      </c>
      <c r="C28" s="38">
        <v>1</v>
      </c>
      <c r="D28" s="242" t="s">
        <v>139</v>
      </c>
      <c r="E28" s="38">
        <v>41</v>
      </c>
      <c r="F28" s="242" t="s">
        <v>172</v>
      </c>
      <c r="G28" s="38">
        <v>4104</v>
      </c>
      <c r="H28" s="242" t="s">
        <v>173</v>
      </c>
      <c r="I28" s="38">
        <v>4104</v>
      </c>
      <c r="J28" s="137" t="s">
        <v>174</v>
      </c>
      <c r="K28" s="137" t="s">
        <v>175</v>
      </c>
      <c r="L28" s="310">
        <v>4104036</v>
      </c>
      <c r="M28" s="270" t="s">
        <v>176</v>
      </c>
      <c r="N28" s="310">
        <v>4104036</v>
      </c>
      <c r="O28" s="137" t="s">
        <v>177</v>
      </c>
      <c r="P28" s="318">
        <v>410403600</v>
      </c>
      <c r="Q28" s="270" t="s">
        <v>178</v>
      </c>
      <c r="R28" s="318">
        <v>410403600</v>
      </c>
      <c r="S28" s="248" t="s">
        <v>179</v>
      </c>
      <c r="T28" s="309" t="s">
        <v>148</v>
      </c>
      <c r="U28" s="316" t="s">
        <v>180</v>
      </c>
      <c r="V28" s="300">
        <v>2022003630007</v>
      </c>
      <c r="W28" s="137" t="s">
        <v>181</v>
      </c>
      <c r="X28" s="272" t="s">
        <v>182</v>
      </c>
      <c r="Y28" s="245"/>
      <c r="Z28" s="245"/>
      <c r="AA28" s="245"/>
      <c r="AB28" s="245"/>
      <c r="AC28" s="245"/>
      <c r="AD28" s="245"/>
      <c r="AE28" s="249">
        <f>100000000+500000000+1630000000+150000000+50000000+50000000+120000000+200000000+200000000</f>
        <v>3000000000</v>
      </c>
      <c r="AF28" s="249"/>
      <c r="AG28" s="250"/>
      <c r="AH28" s="244">
        <f t="shared" si="0"/>
        <v>3000000000</v>
      </c>
      <c r="AI28" s="137" t="s">
        <v>151</v>
      </c>
    </row>
    <row r="29" spans="1:47" s="39" customFormat="1" ht="90" x14ac:dyDescent="0.25">
      <c r="A29" s="38">
        <v>308</v>
      </c>
      <c r="B29" s="242" t="s">
        <v>138</v>
      </c>
      <c r="C29" s="38">
        <v>1</v>
      </c>
      <c r="D29" s="242" t="s">
        <v>139</v>
      </c>
      <c r="E29" s="38">
        <v>43</v>
      </c>
      <c r="F29" s="242" t="s">
        <v>183</v>
      </c>
      <c r="G29" s="38">
        <v>4301</v>
      </c>
      <c r="H29" s="242" t="s">
        <v>184</v>
      </c>
      <c r="I29" s="38">
        <v>4301</v>
      </c>
      <c r="J29" s="242" t="s">
        <v>185</v>
      </c>
      <c r="K29" s="242" t="s">
        <v>186</v>
      </c>
      <c r="L29" s="38" t="s">
        <v>48</v>
      </c>
      <c r="M29" s="243" t="s">
        <v>187</v>
      </c>
      <c r="N29" s="38">
        <v>4301004</v>
      </c>
      <c r="O29" s="243" t="s">
        <v>188</v>
      </c>
      <c r="P29" s="38" t="s">
        <v>48</v>
      </c>
      <c r="Q29" s="243" t="s">
        <v>189</v>
      </c>
      <c r="R29" s="38">
        <v>430100401</v>
      </c>
      <c r="S29" s="243" t="s">
        <v>190</v>
      </c>
      <c r="T29" s="328" t="s">
        <v>148</v>
      </c>
      <c r="U29" s="316">
        <v>3</v>
      </c>
      <c r="V29" s="301">
        <v>2020003630052</v>
      </c>
      <c r="W29" s="268" t="s">
        <v>191</v>
      </c>
      <c r="X29" s="268" t="s">
        <v>192</v>
      </c>
      <c r="Y29" s="244">
        <v>2200000000</v>
      </c>
      <c r="Z29" s="244"/>
      <c r="AA29" s="244"/>
      <c r="AB29" s="244"/>
      <c r="AC29" s="244"/>
      <c r="AD29" s="244"/>
      <c r="AE29" s="246">
        <f>50000000-50000000</f>
        <v>0</v>
      </c>
      <c r="AF29" s="244"/>
      <c r="AG29" s="244"/>
      <c r="AH29" s="244">
        <f t="shared" si="0"/>
        <v>2200000000</v>
      </c>
      <c r="AI29" s="268" t="s">
        <v>151</v>
      </c>
    </row>
    <row r="30" spans="1:47" s="39" customFormat="1" ht="120" x14ac:dyDescent="0.25">
      <c r="A30" s="38">
        <v>308</v>
      </c>
      <c r="B30" s="242" t="s">
        <v>138</v>
      </c>
      <c r="C30" s="38">
        <v>3</v>
      </c>
      <c r="D30" s="242" t="s">
        <v>193</v>
      </c>
      <c r="E30" s="38">
        <v>24</v>
      </c>
      <c r="F30" s="242" t="s">
        <v>194</v>
      </c>
      <c r="G30" s="38">
        <v>2402</v>
      </c>
      <c r="H30" s="268" t="s">
        <v>195</v>
      </c>
      <c r="I30" s="38">
        <v>2402</v>
      </c>
      <c r="J30" s="268" t="s">
        <v>196</v>
      </c>
      <c r="K30" s="243" t="s">
        <v>197</v>
      </c>
      <c r="L30" s="38" t="s">
        <v>48</v>
      </c>
      <c r="M30" s="243" t="s">
        <v>198</v>
      </c>
      <c r="N30" s="42">
        <v>2402041</v>
      </c>
      <c r="O30" s="243" t="s">
        <v>199</v>
      </c>
      <c r="P30" s="38" t="s">
        <v>48</v>
      </c>
      <c r="Q30" s="243" t="s">
        <v>200</v>
      </c>
      <c r="R30" s="311">
        <v>240204100</v>
      </c>
      <c r="S30" s="243" t="s">
        <v>201</v>
      </c>
      <c r="T30" s="328" t="s">
        <v>56</v>
      </c>
      <c r="U30" s="313">
        <v>70.379000000000005</v>
      </c>
      <c r="V30" s="301">
        <v>2020003630053</v>
      </c>
      <c r="W30" s="242" t="s">
        <v>202</v>
      </c>
      <c r="X30" s="242" t="s">
        <v>203</v>
      </c>
      <c r="Y30" s="244"/>
      <c r="Z30" s="244"/>
      <c r="AA30" s="244"/>
      <c r="AB30" s="244"/>
      <c r="AC30" s="244"/>
      <c r="AD30" s="244"/>
      <c r="AE30" s="246">
        <v>300000000</v>
      </c>
      <c r="AF30" s="244">
        <v>307956000</v>
      </c>
      <c r="AG30" s="244"/>
      <c r="AH30" s="244">
        <f t="shared" si="0"/>
        <v>607956000</v>
      </c>
      <c r="AI30" s="268" t="s">
        <v>151</v>
      </c>
    </row>
    <row r="31" spans="1:47" s="39" customFormat="1" ht="60" x14ac:dyDescent="0.25">
      <c r="A31" s="38">
        <v>308</v>
      </c>
      <c r="B31" s="242" t="s">
        <v>138</v>
      </c>
      <c r="C31" s="38">
        <v>3</v>
      </c>
      <c r="D31" s="242" t="s">
        <v>193</v>
      </c>
      <c r="E31" s="38">
        <v>32</v>
      </c>
      <c r="F31" s="242" t="s">
        <v>204</v>
      </c>
      <c r="G31" s="38">
        <v>3205</v>
      </c>
      <c r="H31" s="242" t="s">
        <v>205</v>
      </c>
      <c r="I31" s="38">
        <v>3205</v>
      </c>
      <c r="J31" s="242" t="s">
        <v>206</v>
      </c>
      <c r="K31" s="242" t="s">
        <v>207</v>
      </c>
      <c r="L31" s="311">
        <v>3205010</v>
      </c>
      <c r="M31" s="242" t="s">
        <v>208</v>
      </c>
      <c r="N31" s="311">
        <v>3205010</v>
      </c>
      <c r="O31" s="242" t="s">
        <v>208</v>
      </c>
      <c r="P31" s="311" t="s">
        <v>209</v>
      </c>
      <c r="Q31" s="266" t="s">
        <v>210</v>
      </c>
      <c r="R31" s="311" t="s">
        <v>209</v>
      </c>
      <c r="S31" s="266" t="s">
        <v>210</v>
      </c>
      <c r="T31" s="328" t="s">
        <v>148</v>
      </c>
      <c r="U31" s="316">
        <v>3</v>
      </c>
      <c r="V31" s="41">
        <v>2021003630004</v>
      </c>
      <c r="W31" s="266" t="s">
        <v>211</v>
      </c>
      <c r="X31" s="242" t="s">
        <v>212</v>
      </c>
      <c r="Y31" s="244"/>
      <c r="Z31" s="244"/>
      <c r="AA31" s="244"/>
      <c r="AB31" s="244"/>
      <c r="AC31" s="244"/>
      <c r="AD31" s="244"/>
      <c r="AE31" s="246">
        <v>50000000</v>
      </c>
      <c r="AF31" s="246">
        <v>190000000</v>
      </c>
      <c r="AG31" s="244"/>
      <c r="AH31" s="244">
        <f t="shared" si="0"/>
        <v>240000000</v>
      </c>
      <c r="AI31" s="268" t="s">
        <v>151</v>
      </c>
      <c r="AL31" s="200"/>
      <c r="AM31" s="200"/>
      <c r="AN31" s="200"/>
      <c r="AO31" s="201"/>
      <c r="AP31" s="200"/>
      <c r="AQ31" s="200"/>
      <c r="AR31" s="200"/>
      <c r="AS31" s="200"/>
      <c r="AT31" s="200"/>
      <c r="AU31" s="200"/>
    </row>
    <row r="32" spans="1:47" s="39" customFormat="1" ht="75" x14ac:dyDescent="0.25">
      <c r="A32" s="38">
        <v>308</v>
      </c>
      <c r="B32" s="242" t="s">
        <v>138</v>
      </c>
      <c r="C32" s="38">
        <v>3</v>
      </c>
      <c r="D32" s="242" t="s">
        <v>193</v>
      </c>
      <c r="E32" s="38">
        <v>32</v>
      </c>
      <c r="F32" s="242" t="s">
        <v>204</v>
      </c>
      <c r="G32" s="38">
        <v>3205</v>
      </c>
      <c r="H32" s="242" t="s">
        <v>205</v>
      </c>
      <c r="I32" s="38">
        <v>3205</v>
      </c>
      <c r="J32" s="242" t="s">
        <v>206</v>
      </c>
      <c r="K32" s="242" t="s">
        <v>213</v>
      </c>
      <c r="L32" s="311">
        <v>3205021</v>
      </c>
      <c r="M32" s="242" t="s">
        <v>214</v>
      </c>
      <c r="N32" s="311">
        <v>3205021</v>
      </c>
      <c r="O32" s="242" t="s">
        <v>214</v>
      </c>
      <c r="P32" s="311">
        <v>320502100</v>
      </c>
      <c r="Q32" s="266" t="s">
        <v>215</v>
      </c>
      <c r="R32" s="311">
        <v>320502100</v>
      </c>
      <c r="S32" s="266" t="s">
        <v>215</v>
      </c>
      <c r="T32" s="328" t="s">
        <v>148</v>
      </c>
      <c r="U32" s="316">
        <v>4</v>
      </c>
      <c r="V32" s="41">
        <v>2021003630002</v>
      </c>
      <c r="W32" s="266" t="s">
        <v>216</v>
      </c>
      <c r="X32" s="268" t="s">
        <v>217</v>
      </c>
      <c r="Y32" s="244"/>
      <c r="Z32" s="244"/>
      <c r="AA32" s="244"/>
      <c r="AB32" s="244"/>
      <c r="AC32" s="244"/>
      <c r="AD32" s="244"/>
      <c r="AE32" s="246">
        <v>50000000</v>
      </c>
      <c r="AF32" s="246">
        <v>200000000</v>
      </c>
      <c r="AG32" s="244"/>
      <c r="AH32" s="244">
        <f t="shared" si="0"/>
        <v>250000000</v>
      </c>
      <c r="AI32" s="268" t="s">
        <v>151</v>
      </c>
    </row>
    <row r="33" spans="1:35" s="39" customFormat="1" ht="60" x14ac:dyDescent="0.25">
      <c r="A33" s="38">
        <v>308</v>
      </c>
      <c r="B33" s="242" t="s">
        <v>138</v>
      </c>
      <c r="C33" s="38">
        <v>3</v>
      </c>
      <c r="D33" s="242" t="s">
        <v>193</v>
      </c>
      <c r="E33" s="38">
        <v>40</v>
      </c>
      <c r="F33" s="242" t="s">
        <v>218</v>
      </c>
      <c r="G33" s="38">
        <v>4001</v>
      </c>
      <c r="H33" s="242" t="s">
        <v>219</v>
      </c>
      <c r="I33" s="38">
        <v>4001</v>
      </c>
      <c r="J33" s="242" t="s">
        <v>220</v>
      </c>
      <c r="K33" s="242" t="s">
        <v>221</v>
      </c>
      <c r="L33" s="42">
        <v>4001015</v>
      </c>
      <c r="M33" s="242" t="s">
        <v>222</v>
      </c>
      <c r="N33" s="42">
        <v>4001015</v>
      </c>
      <c r="O33" s="242" t="s">
        <v>222</v>
      </c>
      <c r="P33" s="316" t="s">
        <v>223</v>
      </c>
      <c r="Q33" s="266" t="s">
        <v>224</v>
      </c>
      <c r="R33" s="316" t="s">
        <v>223</v>
      </c>
      <c r="S33" s="266" t="s">
        <v>224</v>
      </c>
      <c r="T33" s="328" t="s">
        <v>148</v>
      </c>
      <c r="U33" s="316">
        <v>120</v>
      </c>
      <c r="V33" s="301">
        <v>2020003630057</v>
      </c>
      <c r="W33" s="266" t="s">
        <v>225</v>
      </c>
      <c r="X33" s="268" t="s">
        <v>226</v>
      </c>
      <c r="Y33" s="244">
        <v>300000000</v>
      </c>
      <c r="Z33" s="244"/>
      <c r="AA33" s="244"/>
      <c r="AB33" s="244"/>
      <c r="AC33" s="244"/>
      <c r="AD33" s="244"/>
      <c r="AE33" s="246">
        <f>35795909.35+0.03</f>
        <v>35795909.380000003</v>
      </c>
      <c r="AF33" s="246"/>
      <c r="AG33" s="244"/>
      <c r="AH33" s="244">
        <f t="shared" si="0"/>
        <v>335795909.38</v>
      </c>
      <c r="AI33" s="268" t="s">
        <v>151</v>
      </c>
    </row>
    <row r="34" spans="1:35" s="39" customFormat="1" ht="90" x14ac:dyDescent="0.25">
      <c r="A34" s="38">
        <v>308</v>
      </c>
      <c r="B34" s="242" t="s">
        <v>138</v>
      </c>
      <c r="C34" s="38">
        <v>3</v>
      </c>
      <c r="D34" s="242" t="s">
        <v>193</v>
      </c>
      <c r="E34" s="38">
        <v>40</v>
      </c>
      <c r="F34" s="242" t="s">
        <v>218</v>
      </c>
      <c r="G34" s="38">
        <v>4003</v>
      </c>
      <c r="H34" s="242" t="s">
        <v>227</v>
      </c>
      <c r="I34" s="38">
        <v>4003</v>
      </c>
      <c r="J34" s="242" t="s">
        <v>228</v>
      </c>
      <c r="K34" s="243" t="s">
        <v>229</v>
      </c>
      <c r="L34" s="311" t="s">
        <v>48</v>
      </c>
      <c r="M34" s="242" t="s">
        <v>230</v>
      </c>
      <c r="N34" s="38">
        <v>4003006</v>
      </c>
      <c r="O34" s="242" t="s">
        <v>231</v>
      </c>
      <c r="P34" s="311" t="s">
        <v>48</v>
      </c>
      <c r="Q34" s="266" t="s">
        <v>232</v>
      </c>
      <c r="R34" s="38">
        <v>400300600</v>
      </c>
      <c r="S34" s="266" t="s">
        <v>233</v>
      </c>
      <c r="T34" s="328" t="s">
        <v>56</v>
      </c>
      <c r="U34" s="313" t="s">
        <v>180</v>
      </c>
      <c r="V34" s="301">
        <v>2020003630014</v>
      </c>
      <c r="W34" s="266" t="s">
        <v>234</v>
      </c>
      <c r="X34" s="242" t="s">
        <v>235</v>
      </c>
      <c r="Y34" s="244"/>
      <c r="Z34" s="244"/>
      <c r="AA34" s="244"/>
      <c r="AB34" s="244"/>
      <c r="AC34" s="244"/>
      <c r="AD34" s="244">
        <v>100000000</v>
      </c>
      <c r="AE34" s="246"/>
      <c r="AF34" s="246"/>
      <c r="AG34" s="244"/>
      <c r="AH34" s="244">
        <f t="shared" si="0"/>
        <v>100000000</v>
      </c>
      <c r="AI34" s="268" t="s">
        <v>151</v>
      </c>
    </row>
    <row r="35" spans="1:35" s="39" customFormat="1" ht="90" x14ac:dyDescent="0.25">
      <c r="A35" s="38">
        <v>308</v>
      </c>
      <c r="B35" s="242" t="s">
        <v>138</v>
      </c>
      <c r="C35" s="38">
        <v>3</v>
      </c>
      <c r="D35" s="242" t="s">
        <v>193</v>
      </c>
      <c r="E35" s="38">
        <v>40</v>
      </c>
      <c r="F35" s="242" t="s">
        <v>218</v>
      </c>
      <c r="G35" s="38">
        <v>4003</v>
      </c>
      <c r="H35" s="242" t="s">
        <v>227</v>
      </c>
      <c r="I35" s="38">
        <v>4003</v>
      </c>
      <c r="J35" s="242" t="s">
        <v>228</v>
      </c>
      <c r="K35" s="243" t="s">
        <v>236</v>
      </c>
      <c r="L35" s="311">
        <v>4003018</v>
      </c>
      <c r="M35" s="243" t="s">
        <v>237</v>
      </c>
      <c r="N35" s="311">
        <v>4003018</v>
      </c>
      <c r="O35" s="243" t="s">
        <v>237</v>
      </c>
      <c r="P35" s="311">
        <v>400301802</v>
      </c>
      <c r="Q35" s="266" t="s">
        <v>238</v>
      </c>
      <c r="R35" s="311">
        <v>400301802</v>
      </c>
      <c r="S35" s="266" t="s">
        <v>238</v>
      </c>
      <c r="T35" s="328" t="s">
        <v>148</v>
      </c>
      <c r="U35" s="313" t="s">
        <v>180</v>
      </c>
      <c r="V35" s="301">
        <v>2020003630014</v>
      </c>
      <c r="W35" s="266" t="s">
        <v>234</v>
      </c>
      <c r="X35" s="242" t="s">
        <v>235</v>
      </c>
      <c r="Y35" s="244"/>
      <c r="Z35" s="244"/>
      <c r="AA35" s="244"/>
      <c r="AB35" s="244"/>
      <c r="AC35" s="244"/>
      <c r="AD35" s="244">
        <v>1000000000</v>
      </c>
      <c r="AE35" s="246"/>
      <c r="AF35" s="246"/>
      <c r="AG35" s="244"/>
      <c r="AH35" s="244">
        <f t="shared" si="0"/>
        <v>1000000000</v>
      </c>
      <c r="AI35" s="268" t="s">
        <v>151</v>
      </c>
    </row>
    <row r="36" spans="1:35" s="39" customFormat="1" ht="90" x14ac:dyDescent="0.25">
      <c r="A36" s="38">
        <v>308</v>
      </c>
      <c r="B36" s="242" t="s">
        <v>138</v>
      </c>
      <c r="C36" s="38">
        <v>3</v>
      </c>
      <c r="D36" s="242" t="s">
        <v>193</v>
      </c>
      <c r="E36" s="38">
        <v>40</v>
      </c>
      <c r="F36" s="242" t="s">
        <v>218</v>
      </c>
      <c r="G36" s="38">
        <v>4003</v>
      </c>
      <c r="H36" s="242" t="s">
        <v>227</v>
      </c>
      <c r="I36" s="38">
        <v>4003</v>
      </c>
      <c r="J36" s="242" t="s">
        <v>228</v>
      </c>
      <c r="K36" s="243" t="s">
        <v>229</v>
      </c>
      <c r="L36" s="311">
        <v>4003025</v>
      </c>
      <c r="M36" s="243" t="s">
        <v>239</v>
      </c>
      <c r="N36" s="311">
        <v>4003025</v>
      </c>
      <c r="O36" s="243" t="s">
        <v>239</v>
      </c>
      <c r="P36" s="313">
        <v>400302500</v>
      </c>
      <c r="Q36" s="252" t="s">
        <v>240</v>
      </c>
      <c r="R36" s="313">
        <v>400302500</v>
      </c>
      <c r="S36" s="252" t="s">
        <v>240</v>
      </c>
      <c r="T36" s="328" t="s">
        <v>148</v>
      </c>
      <c r="U36" s="313">
        <v>3</v>
      </c>
      <c r="V36" s="301">
        <v>2020003630014</v>
      </c>
      <c r="W36" s="266" t="s">
        <v>234</v>
      </c>
      <c r="X36" s="242" t="s">
        <v>235</v>
      </c>
      <c r="Y36" s="244">
        <v>1500000000</v>
      </c>
      <c r="Z36" s="244"/>
      <c r="AA36" s="244"/>
      <c r="AB36" s="244"/>
      <c r="AC36" s="244"/>
      <c r="AD36" s="244">
        <v>857000000</v>
      </c>
      <c r="AE36" s="246"/>
      <c r="AF36" s="246"/>
      <c r="AG36" s="244"/>
      <c r="AH36" s="244">
        <f t="shared" si="0"/>
        <v>2357000000</v>
      </c>
      <c r="AI36" s="268" t="s">
        <v>151</v>
      </c>
    </row>
    <row r="37" spans="1:35" s="39" customFormat="1" ht="90" x14ac:dyDescent="0.25">
      <c r="A37" s="38">
        <v>308</v>
      </c>
      <c r="B37" s="242" t="s">
        <v>138</v>
      </c>
      <c r="C37" s="38">
        <v>3</v>
      </c>
      <c r="D37" s="242" t="s">
        <v>193</v>
      </c>
      <c r="E37" s="38">
        <v>40</v>
      </c>
      <c r="F37" s="242" t="s">
        <v>218</v>
      </c>
      <c r="G37" s="38">
        <v>4003</v>
      </c>
      <c r="H37" s="242" t="s">
        <v>227</v>
      </c>
      <c r="I37" s="38">
        <v>4003</v>
      </c>
      <c r="J37" s="242" t="s">
        <v>228</v>
      </c>
      <c r="K37" s="243" t="s">
        <v>229</v>
      </c>
      <c r="L37" s="311">
        <v>4003028</v>
      </c>
      <c r="M37" s="243" t="s">
        <v>241</v>
      </c>
      <c r="N37" s="311">
        <v>4003028</v>
      </c>
      <c r="O37" s="243" t="s">
        <v>241</v>
      </c>
      <c r="P37" s="311">
        <v>400302801</v>
      </c>
      <c r="Q37" s="266" t="s">
        <v>242</v>
      </c>
      <c r="R37" s="311">
        <v>400302801</v>
      </c>
      <c r="S37" s="266" t="s">
        <v>242</v>
      </c>
      <c r="T37" s="328" t="s">
        <v>56</v>
      </c>
      <c r="U37" s="313">
        <v>4</v>
      </c>
      <c r="V37" s="301">
        <v>2020003630014</v>
      </c>
      <c r="W37" s="266" t="s">
        <v>234</v>
      </c>
      <c r="X37" s="242" t="s">
        <v>235</v>
      </c>
      <c r="Y37" s="244"/>
      <c r="Z37" s="244"/>
      <c r="AA37" s="244"/>
      <c r="AB37" s="244"/>
      <c r="AC37" s="244"/>
      <c r="AD37" s="244">
        <v>300000000</v>
      </c>
      <c r="AE37" s="246"/>
      <c r="AF37" s="246"/>
      <c r="AG37" s="244"/>
      <c r="AH37" s="244">
        <f t="shared" si="0"/>
        <v>300000000</v>
      </c>
      <c r="AI37" s="268" t="s">
        <v>151</v>
      </c>
    </row>
    <row r="38" spans="1:35" s="39" customFormat="1" ht="90" x14ac:dyDescent="0.25">
      <c r="A38" s="38">
        <v>308</v>
      </c>
      <c r="B38" s="242" t="s">
        <v>138</v>
      </c>
      <c r="C38" s="38">
        <v>3</v>
      </c>
      <c r="D38" s="242" t="s">
        <v>193</v>
      </c>
      <c r="E38" s="38">
        <v>40</v>
      </c>
      <c r="F38" s="242" t="s">
        <v>218</v>
      </c>
      <c r="G38" s="38">
        <v>4003</v>
      </c>
      <c r="H38" s="242" t="s">
        <v>227</v>
      </c>
      <c r="I38" s="38">
        <v>4003</v>
      </c>
      <c r="J38" s="242" t="s">
        <v>228</v>
      </c>
      <c r="K38" s="243" t="s">
        <v>229</v>
      </c>
      <c r="L38" s="311">
        <v>4003042</v>
      </c>
      <c r="M38" s="243" t="s">
        <v>243</v>
      </c>
      <c r="N38" s="311">
        <v>4003042</v>
      </c>
      <c r="O38" s="243" t="s">
        <v>243</v>
      </c>
      <c r="P38" s="311">
        <v>400304200</v>
      </c>
      <c r="Q38" s="266" t="s">
        <v>244</v>
      </c>
      <c r="R38" s="311">
        <v>400304200</v>
      </c>
      <c r="S38" s="253" t="s">
        <v>244</v>
      </c>
      <c r="T38" s="328" t="s">
        <v>148</v>
      </c>
      <c r="U38" s="313">
        <v>2</v>
      </c>
      <c r="V38" s="301">
        <v>2020003630014</v>
      </c>
      <c r="W38" s="266" t="s">
        <v>234</v>
      </c>
      <c r="X38" s="242" t="s">
        <v>235</v>
      </c>
      <c r="Y38" s="244"/>
      <c r="Z38" s="244"/>
      <c r="AA38" s="244"/>
      <c r="AB38" s="244"/>
      <c r="AC38" s="244"/>
      <c r="AD38" s="244">
        <v>300000000</v>
      </c>
      <c r="AE38" s="246"/>
      <c r="AF38" s="246"/>
      <c r="AG38" s="244"/>
      <c r="AH38" s="244">
        <f t="shared" si="0"/>
        <v>300000000</v>
      </c>
      <c r="AI38" s="268" t="s">
        <v>151</v>
      </c>
    </row>
    <row r="39" spans="1:35" s="39" customFormat="1" ht="90" x14ac:dyDescent="0.25">
      <c r="A39" s="38">
        <v>308</v>
      </c>
      <c r="B39" s="242" t="s">
        <v>138</v>
      </c>
      <c r="C39" s="38">
        <v>3</v>
      </c>
      <c r="D39" s="242" t="s">
        <v>193</v>
      </c>
      <c r="E39" s="38">
        <v>40</v>
      </c>
      <c r="F39" s="242" t="s">
        <v>218</v>
      </c>
      <c r="G39" s="38">
        <v>4003</v>
      </c>
      <c r="H39" s="242" t="s">
        <v>227</v>
      </c>
      <c r="I39" s="38">
        <v>4003</v>
      </c>
      <c r="J39" s="242" t="s">
        <v>228</v>
      </c>
      <c r="K39" s="243" t="s">
        <v>229</v>
      </c>
      <c r="L39" s="311" t="s">
        <v>245</v>
      </c>
      <c r="M39" s="243" t="s">
        <v>246</v>
      </c>
      <c r="N39" s="311" t="s">
        <v>245</v>
      </c>
      <c r="O39" s="243" t="s">
        <v>246</v>
      </c>
      <c r="P39" s="313">
        <v>400302600</v>
      </c>
      <c r="Q39" s="252" t="s">
        <v>247</v>
      </c>
      <c r="R39" s="313">
        <v>400302600</v>
      </c>
      <c r="S39" s="252" t="s">
        <v>247</v>
      </c>
      <c r="T39" s="328" t="s">
        <v>148</v>
      </c>
      <c r="U39" s="313">
        <v>0.4</v>
      </c>
      <c r="V39" s="301">
        <v>2020003630014</v>
      </c>
      <c r="W39" s="266" t="s">
        <v>234</v>
      </c>
      <c r="X39" s="242" t="s">
        <v>248</v>
      </c>
      <c r="Y39" s="244"/>
      <c r="Z39" s="244"/>
      <c r="AA39" s="244"/>
      <c r="AB39" s="244"/>
      <c r="AC39" s="244"/>
      <c r="AD39" s="244">
        <v>1502617000</v>
      </c>
      <c r="AE39" s="246"/>
      <c r="AF39" s="246"/>
      <c r="AG39" s="244"/>
      <c r="AH39" s="244">
        <f t="shared" si="0"/>
        <v>1502617000</v>
      </c>
      <c r="AI39" s="268" t="s">
        <v>151</v>
      </c>
    </row>
    <row r="40" spans="1:35" s="39" customFormat="1" ht="75" x14ac:dyDescent="0.25">
      <c r="A40" s="38">
        <v>308</v>
      </c>
      <c r="B40" s="242" t="s">
        <v>138</v>
      </c>
      <c r="C40" s="38">
        <v>4</v>
      </c>
      <c r="D40" s="242" t="s">
        <v>46</v>
      </c>
      <c r="E40" s="38">
        <v>45</v>
      </c>
      <c r="F40" s="242" t="s">
        <v>47</v>
      </c>
      <c r="G40" s="38" t="s">
        <v>48</v>
      </c>
      <c r="H40" s="242" t="s">
        <v>49</v>
      </c>
      <c r="I40" s="38">
        <v>4599</v>
      </c>
      <c r="J40" s="242" t="s">
        <v>50</v>
      </c>
      <c r="K40" s="242" t="s">
        <v>51</v>
      </c>
      <c r="L40" s="38" t="s">
        <v>48</v>
      </c>
      <c r="M40" s="242" t="s">
        <v>249</v>
      </c>
      <c r="N40" s="311" t="s">
        <v>250</v>
      </c>
      <c r="O40" s="242" t="s">
        <v>159</v>
      </c>
      <c r="P40" s="38" t="s">
        <v>48</v>
      </c>
      <c r="Q40" s="266" t="s">
        <v>251</v>
      </c>
      <c r="R40" s="311">
        <v>459901600</v>
      </c>
      <c r="S40" s="268" t="s">
        <v>159</v>
      </c>
      <c r="T40" s="328" t="s">
        <v>56</v>
      </c>
      <c r="U40" s="316">
        <v>4</v>
      </c>
      <c r="V40" s="41">
        <v>2021003630003</v>
      </c>
      <c r="W40" s="266" t="s">
        <v>252</v>
      </c>
      <c r="X40" s="266" t="s">
        <v>253</v>
      </c>
      <c r="Y40" s="244"/>
      <c r="Z40" s="244"/>
      <c r="AA40" s="244"/>
      <c r="AB40" s="244"/>
      <c r="AC40" s="244"/>
      <c r="AD40" s="244"/>
      <c r="AE40" s="246">
        <v>100000000</v>
      </c>
      <c r="AF40" s="244"/>
      <c r="AG40" s="244"/>
      <c r="AH40" s="244">
        <f t="shared" si="0"/>
        <v>100000000</v>
      </c>
      <c r="AI40" s="268" t="s">
        <v>151</v>
      </c>
    </row>
    <row r="41" spans="1:35" s="39" customFormat="1" ht="60" x14ac:dyDescent="0.25">
      <c r="A41" s="38">
        <v>308</v>
      </c>
      <c r="B41" s="242" t="s">
        <v>138</v>
      </c>
      <c r="C41" s="38">
        <v>4</v>
      </c>
      <c r="D41" s="242" t="s">
        <v>46</v>
      </c>
      <c r="E41" s="38">
        <v>45</v>
      </c>
      <c r="F41" s="242" t="s">
        <v>47</v>
      </c>
      <c r="G41" s="38">
        <v>4502</v>
      </c>
      <c r="H41" s="242" t="s">
        <v>66</v>
      </c>
      <c r="I41" s="38">
        <v>4502</v>
      </c>
      <c r="J41" s="242" t="s">
        <v>67</v>
      </c>
      <c r="K41" s="242" t="s">
        <v>76</v>
      </c>
      <c r="L41" s="311">
        <v>4502003</v>
      </c>
      <c r="M41" s="243" t="s">
        <v>254</v>
      </c>
      <c r="N41" s="311">
        <v>4502003</v>
      </c>
      <c r="O41" s="243" t="s">
        <v>255</v>
      </c>
      <c r="P41" s="311">
        <v>450200300</v>
      </c>
      <c r="Q41" s="266" t="s">
        <v>254</v>
      </c>
      <c r="R41" s="311">
        <v>450200300</v>
      </c>
      <c r="S41" s="266" t="s">
        <v>254</v>
      </c>
      <c r="T41" s="328" t="s">
        <v>148</v>
      </c>
      <c r="U41" s="316">
        <v>2</v>
      </c>
      <c r="V41" s="41">
        <v>2021003630006</v>
      </c>
      <c r="W41" s="266" t="s">
        <v>256</v>
      </c>
      <c r="X41" s="266" t="s">
        <v>257</v>
      </c>
      <c r="Y41" s="244"/>
      <c r="Z41" s="244"/>
      <c r="AA41" s="244"/>
      <c r="AB41" s="244"/>
      <c r="AC41" s="244"/>
      <c r="AD41" s="244"/>
      <c r="AE41" s="246">
        <f>80000000-30000000</f>
        <v>50000000</v>
      </c>
      <c r="AF41" s="244"/>
      <c r="AG41" s="244"/>
      <c r="AH41" s="244">
        <f t="shared" si="0"/>
        <v>50000000</v>
      </c>
      <c r="AI41" s="268" t="s">
        <v>151</v>
      </c>
    </row>
    <row r="42" spans="1:35" s="40" customFormat="1" ht="51" x14ac:dyDescent="0.25">
      <c r="A42" s="300">
        <v>308</v>
      </c>
      <c r="B42" s="137" t="s">
        <v>138</v>
      </c>
      <c r="C42" s="304">
        <v>1</v>
      </c>
      <c r="D42" s="242" t="s">
        <v>139</v>
      </c>
      <c r="E42" s="308">
        <v>19</v>
      </c>
      <c r="F42" s="273" t="s">
        <v>258</v>
      </c>
      <c r="G42" s="304">
        <v>1903</v>
      </c>
      <c r="H42" s="273" t="s">
        <v>259</v>
      </c>
      <c r="I42" s="300">
        <v>1903</v>
      </c>
      <c r="J42" s="137" t="s">
        <v>260</v>
      </c>
      <c r="K42" s="137" t="s">
        <v>261</v>
      </c>
      <c r="L42" s="312" t="s">
        <v>48</v>
      </c>
      <c r="M42" s="274" t="s">
        <v>249</v>
      </c>
      <c r="N42" s="304">
        <v>1903043</v>
      </c>
      <c r="O42" s="273" t="s">
        <v>262</v>
      </c>
      <c r="P42" s="322" t="s">
        <v>48</v>
      </c>
      <c r="Q42" s="270" t="s">
        <v>251</v>
      </c>
      <c r="R42" s="304">
        <v>190304300</v>
      </c>
      <c r="S42" s="273" t="s">
        <v>263</v>
      </c>
      <c r="T42" s="309"/>
      <c r="U42" s="329">
        <v>1</v>
      </c>
      <c r="V42" s="304">
        <v>2023003630002</v>
      </c>
      <c r="W42" s="273" t="s">
        <v>264</v>
      </c>
      <c r="X42" s="270" t="s">
        <v>265</v>
      </c>
      <c r="Y42" s="245"/>
      <c r="Z42" s="245"/>
      <c r="AA42" s="245"/>
      <c r="AB42" s="245"/>
      <c r="AC42" s="245"/>
      <c r="AD42" s="245"/>
      <c r="AE42" s="249">
        <v>30000000</v>
      </c>
      <c r="AF42" s="275"/>
      <c r="AG42" s="245"/>
      <c r="AH42" s="244">
        <f>SUM(Y42,Z42,AA42,AB42,AC42,AD42,AE42,AF42,AG42)</f>
        <v>30000000</v>
      </c>
      <c r="AI42" s="137" t="s">
        <v>151</v>
      </c>
    </row>
    <row r="43" spans="1:35" s="39" customFormat="1" ht="90" x14ac:dyDescent="0.25">
      <c r="A43" s="38">
        <v>309</v>
      </c>
      <c r="B43" s="242" t="s">
        <v>266</v>
      </c>
      <c r="C43" s="38">
        <v>1</v>
      </c>
      <c r="D43" s="242" t="s">
        <v>139</v>
      </c>
      <c r="E43" s="38">
        <v>12</v>
      </c>
      <c r="F43" s="242" t="s">
        <v>140</v>
      </c>
      <c r="G43" s="38">
        <v>1202</v>
      </c>
      <c r="H43" s="242" t="s">
        <v>141</v>
      </c>
      <c r="I43" s="38">
        <v>1202</v>
      </c>
      <c r="J43" s="242" t="s">
        <v>142</v>
      </c>
      <c r="K43" s="242" t="s">
        <v>143</v>
      </c>
      <c r="L43" s="38">
        <v>1202004</v>
      </c>
      <c r="M43" s="242" t="s">
        <v>267</v>
      </c>
      <c r="N43" s="38">
        <v>1202004</v>
      </c>
      <c r="O43" s="242" t="s">
        <v>267</v>
      </c>
      <c r="P43" s="311">
        <v>120200400</v>
      </c>
      <c r="Q43" s="266" t="s">
        <v>105</v>
      </c>
      <c r="R43" s="311">
        <v>120200400</v>
      </c>
      <c r="S43" s="266" t="s">
        <v>105</v>
      </c>
      <c r="T43" s="328" t="s">
        <v>56</v>
      </c>
      <c r="U43" s="316">
        <v>12</v>
      </c>
      <c r="V43" s="301">
        <v>2020003630060</v>
      </c>
      <c r="W43" s="266" t="s">
        <v>268</v>
      </c>
      <c r="X43" s="266" t="s">
        <v>269</v>
      </c>
      <c r="Y43" s="244"/>
      <c r="Z43" s="244"/>
      <c r="AA43" s="244"/>
      <c r="AB43" s="244"/>
      <c r="AC43" s="244"/>
      <c r="AD43" s="244"/>
      <c r="AE43" s="246">
        <v>80000000</v>
      </c>
      <c r="AF43" s="244"/>
      <c r="AG43" s="244"/>
      <c r="AH43" s="244">
        <f t="shared" si="0"/>
        <v>80000000</v>
      </c>
      <c r="AI43" s="268" t="s">
        <v>270</v>
      </c>
    </row>
    <row r="44" spans="1:35" s="39" customFormat="1" ht="90" x14ac:dyDescent="0.25">
      <c r="A44" s="38">
        <v>309</v>
      </c>
      <c r="B44" s="242" t="s">
        <v>266</v>
      </c>
      <c r="C44" s="38">
        <v>1</v>
      </c>
      <c r="D44" s="242" t="s">
        <v>139</v>
      </c>
      <c r="E44" s="38">
        <v>12</v>
      </c>
      <c r="F44" s="242" t="s">
        <v>140</v>
      </c>
      <c r="G44" s="38">
        <v>1203</v>
      </c>
      <c r="H44" s="242" t="s">
        <v>271</v>
      </c>
      <c r="I44" s="38">
        <v>1203</v>
      </c>
      <c r="J44" s="242" t="s">
        <v>272</v>
      </c>
      <c r="K44" s="242" t="s">
        <v>143</v>
      </c>
      <c r="L44" s="38">
        <v>1203002</v>
      </c>
      <c r="M44" s="242" t="s">
        <v>273</v>
      </c>
      <c r="N44" s="38">
        <v>1203002</v>
      </c>
      <c r="O44" s="242" t="s">
        <v>273</v>
      </c>
      <c r="P44" s="38">
        <v>120300200</v>
      </c>
      <c r="Q44" s="266" t="s">
        <v>274</v>
      </c>
      <c r="R44" s="38">
        <v>120300200</v>
      </c>
      <c r="S44" s="266" t="s">
        <v>274</v>
      </c>
      <c r="T44" s="330" t="s">
        <v>148</v>
      </c>
      <c r="U44" s="316">
        <v>50</v>
      </c>
      <c r="V44" s="301">
        <v>2020003630061</v>
      </c>
      <c r="W44" s="266" t="s">
        <v>275</v>
      </c>
      <c r="X44" s="266" t="s">
        <v>276</v>
      </c>
      <c r="Y44" s="244"/>
      <c r="Z44" s="244"/>
      <c r="AA44" s="244"/>
      <c r="AB44" s="244"/>
      <c r="AC44" s="244"/>
      <c r="AD44" s="244"/>
      <c r="AE44" s="246">
        <v>40000000</v>
      </c>
      <c r="AF44" s="244"/>
      <c r="AG44" s="244"/>
      <c r="AH44" s="244">
        <f t="shared" si="0"/>
        <v>40000000</v>
      </c>
      <c r="AI44" s="268" t="s">
        <v>270</v>
      </c>
    </row>
    <row r="45" spans="1:35" s="39" customFormat="1" ht="90" x14ac:dyDescent="0.25">
      <c r="A45" s="38">
        <v>309</v>
      </c>
      <c r="B45" s="242" t="s">
        <v>266</v>
      </c>
      <c r="C45" s="38">
        <v>1</v>
      </c>
      <c r="D45" s="242" t="s">
        <v>139</v>
      </c>
      <c r="E45" s="38">
        <v>12</v>
      </c>
      <c r="F45" s="242" t="s">
        <v>140</v>
      </c>
      <c r="G45" s="38">
        <v>1206</v>
      </c>
      <c r="H45" s="242" t="s">
        <v>277</v>
      </c>
      <c r="I45" s="38">
        <v>1206</v>
      </c>
      <c r="J45" s="242" t="s">
        <v>278</v>
      </c>
      <c r="K45" s="242" t="s">
        <v>143</v>
      </c>
      <c r="L45" s="38">
        <v>1206005</v>
      </c>
      <c r="M45" s="242" t="s">
        <v>279</v>
      </c>
      <c r="N45" s="38">
        <v>1206005</v>
      </c>
      <c r="O45" s="242" t="s">
        <v>279</v>
      </c>
      <c r="P45" s="311">
        <v>120600500</v>
      </c>
      <c r="Q45" s="268" t="s">
        <v>280</v>
      </c>
      <c r="R45" s="311">
        <v>120600500</v>
      </c>
      <c r="S45" s="266" t="s">
        <v>280</v>
      </c>
      <c r="T45" s="330" t="s">
        <v>148</v>
      </c>
      <c r="U45" s="316">
        <v>35</v>
      </c>
      <c r="V45" s="301">
        <v>2020003630062</v>
      </c>
      <c r="W45" s="266" t="s">
        <v>281</v>
      </c>
      <c r="X45" s="268" t="s">
        <v>282</v>
      </c>
      <c r="Y45" s="244"/>
      <c r="Z45" s="244"/>
      <c r="AA45" s="244"/>
      <c r="AB45" s="244"/>
      <c r="AC45" s="244"/>
      <c r="AD45" s="244"/>
      <c r="AE45" s="246">
        <v>40000000</v>
      </c>
      <c r="AF45" s="244"/>
      <c r="AG45" s="244"/>
      <c r="AH45" s="244">
        <f t="shared" si="0"/>
        <v>40000000</v>
      </c>
      <c r="AI45" s="268" t="s">
        <v>270</v>
      </c>
    </row>
    <row r="46" spans="1:35" s="39" customFormat="1" ht="60" x14ac:dyDescent="0.25">
      <c r="A46" s="38">
        <v>309</v>
      </c>
      <c r="B46" s="242" t="s">
        <v>266</v>
      </c>
      <c r="C46" s="38">
        <v>1</v>
      </c>
      <c r="D46" s="242" t="s">
        <v>139</v>
      </c>
      <c r="E46" s="38">
        <v>22</v>
      </c>
      <c r="F46" s="242" t="s">
        <v>152</v>
      </c>
      <c r="G46" s="38">
        <v>2201</v>
      </c>
      <c r="H46" s="242" t="s">
        <v>283</v>
      </c>
      <c r="I46" s="38">
        <v>2201</v>
      </c>
      <c r="J46" s="242" t="s">
        <v>154</v>
      </c>
      <c r="K46" s="242" t="s">
        <v>284</v>
      </c>
      <c r="L46" s="42">
        <v>2201068</v>
      </c>
      <c r="M46" s="242" t="s">
        <v>285</v>
      </c>
      <c r="N46" s="42">
        <v>2201068</v>
      </c>
      <c r="O46" s="242" t="s">
        <v>285</v>
      </c>
      <c r="P46" s="311">
        <v>220106800</v>
      </c>
      <c r="Q46" s="266" t="s">
        <v>286</v>
      </c>
      <c r="R46" s="311">
        <v>220106800</v>
      </c>
      <c r="S46" s="266" t="s">
        <v>286</v>
      </c>
      <c r="T46" s="330" t="s">
        <v>148</v>
      </c>
      <c r="U46" s="316">
        <v>72</v>
      </c>
      <c r="V46" s="301">
        <v>2020003630063</v>
      </c>
      <c r="W46" s="266" t="s">
        <v>287</v>
      </c>
      <c r="X46" s="268" t="s">
        <v>288</v>
      </c>
      <c r="Y46" s="244"/>
      <c r="Z46" s="244"/>
      <c r="AA46" s="244"/>
      <c r="AB46" s="244"/>
      <c r="AC46" s="244"/>
      <c r="AD46" s="244"/>
      <c r="AE46" s="246">
        <v>60000000</v>
      </c>
      <c r="AF46" s="244"/>
      <c r="AG46" s="244"/>
      <c r="AH46" s="244">
        <f t="shared" si="0"/>
        <v>60000000</v>
      </c>
      <c r="AI46" s="268" t="s">
        <v>270</v>
      </c>
    </row>
    <row r="47" spans="1:35" s="39" customFormat="1" ht="75" x14ac:dyDescent="0.25">
      <c r="A47" s="38">
        <v>309</v>
      </c>
      <c r="B47" s="242" t="s">
        <v>266</v>
      </c>
      <c r="C47" s="38">
        <v>1</v>
      </c>
      <c r="D47" s="242" t="s">
        <v>139</v>
      </c>
      <c r="E47" s="38">
        <v>41</v>
      </c>
      <c r="F47" s="242" t="s">
        <v>289</v>
      </c>
      <c r="G47" s="38">
        <v>4101</v>
      </c>
      <c r="H47" s="242" t="s">
        <v>290</v>
      </c>
      <c r="I47" s="38">
        <v>4101</v>
      </c>
      <c r="J47" s="242" t="s">
        <v>291</v>
      </c>
      <c r="K47" s="242" t="s">
        <v>292</v>
      </c>
      <c r="L47" s="311">
        <v>4101023</v>
      </c>
      <c r="M47" s="242" t="s">
        <v>293</v>
      </c>
      <c r="N47" s="311">
        <v>4101023</v>
      </c>
      <c r="O47" s="242" t="s">
        <v>293</v>
      </c>
      <c r="P47" s="311">
        <v>410102300</v>
      </c>
      <c r="Q47" s="266" t="s">
        <v>294</v>
      </c>
      <c r="R47" s="311">
        <v>410102300</v>
      </c>
      <c r="S47" s="266" t="s">
        <v>294</v>
      </c>
      <c r="T47" s="330" t="s">
        <v>148</v>
      </c>
      <c r="U47" s="316">
        <v>900</v>
      </c>
      <c r="V47" s="301">
        <v>2020003630064</v>
      </c>
      <c r="W47" s="266" t="s">
        <v>295</v>
      </c>
      <c r="X47" s="242" t="s">
        <v>296</v>
      </c>
      <c r="Y47" s="244"/>
      <c r="Z47" s="244"/>
      <c r="AA47" s="244"/>
      <c r="AB47" s="244"/>
      <c r="AC47" s="244"/>
      <c r="AD47" s="244"/>
      <c r="AE47" s="246">
        <v>90000000</v>
      </c>
      <c r="AF47" s="244"/>
      <c r="AG47" s="244"/>
      <c r="AH47" s="244">
        <f t="shared" si="0"/>
        <v>90000000</v>
      </c>
      <c r="AI47" s="268" t="s">
        <v>270</v>
      </c>
    </row>
    <row r="48" spans="1:35" s="39" customFormat="1" ht="75" x14ac:dyDescent="0.25">
      <c r="A48" s="38">
        <v>309</v>
      </c>
      <c r="B48" s="242" t="s">
        <v>266</v>
      </c>
      <c r="C48" s="38">
        <v>1</v>
      </c>
      <c r="D48" s="242" t="s">
        <v>139</v>
      </c>
      <c r="E48" s="38">
        <v>41</v>
      </c>
      <c r="F48" s="242" t="s">
        <v>289</v>
      </c>
      <c r="G48" s="38">
        <v>4101</v>
      </c>
      <c r="H48" s="242" t="s">
        <v>290</v>
      </c>
      <c r="I48" s="38">
        <v>4101</v>
      </c>
      <c r="J48" s="242" t="s">
        <v>291</v>
      </c>
      <c r="K48" s="242" t="s">
        <v>292</v>
      </c>
      <c r="L48" s="313">
        <v>4101025</v>
      </c>
      <c r="M48" s="242" t="s">
        <v>297</v>
      </c>
      <c r="N48" s="311">
        <v>4101025</v>
      </c>
      <c r="O48" s="242" t="s">
        <v>297</v>
      </c>
      <c r="P48" s="311">
        <v>410102511</v>
      </c>
      <c r="Q48" s="266" t="s">
        <v>298</v>
      </c>
      <c r="R48" s="311">
        <v>410102511</v>
      </c>
      <c r="S48" s="266" t="s">
        <v>298</v>
      </c>
      <c r="T48" s="330" t="s">
        <v>148</v>
      </c>
      <c r="U48" s="316">
        <v>50</v>
      </c>
      <c r="V48" s="301">
        <v>2020003630064</v>
      </c>
      <c r="W48" s="266" t="s">
        <v>295</v>
      </c>
      <c r="X48" s="242" t="s">
        <v>296</v>
      </c>
      <c r="Y48" s="244"/>
      <c r="Z48" s="244"/>
      <c r="AA48" s="244"/>
      <c r="AB48" s="244"/>
      <c r="AC48" s="244"/>
      <c r="AD48" s="244"/>
      <c r="AE48" s="246">
        <v>50000000</v>
      </c>
      <c r="AF48" s="244"/>
      <c r="AG48" s="244"/>
      <c r="AH48" s="244">
        <f t="shared" si="0"/>
        <v>50000000</v>
      </c>
      <c r="AI48" s="268" t="s">
        <v>270</v>
      </c>
    </row>
    <row r="49" spans="1:35" s="39" customFormat="1" ht="75" x14ac:dyDescent="0.25">
      <c r="A49" s="38">
        <v>309</v>
      </c>
      <c r="B49" s="242" t="s">
        <v>266</v>
      </c>
      <c r="C49" s="38">
        <v>1</v>
      </c>
      <c r="D49" s="242" t="s">
        <v>139</v>
      </c>
      <c r="E49" s="38">
        <v>41</v>
      </c>
      <c r="F49" s="242" t="s">
        <v>289</v>
      </c>
      <c r="G49" s="38">
        <v>4101</v>
      </c>
      <c r="H49" s="242" t="s">
        <v>290</v>
      </c>
      <c r="I49" s="38">
        <v>4101</v>
      </c>
      <c r="J49" s="242" t="s">
        <v>291</v>
      </c>
      <c r="K49" s="242" t="s">
        <v>292</v>
      </c>
      <c r="L49" s="311">
        <v>4101038</v>
      </c>
      <c r="M49" s="242" t="s">
        <v>299</v>
      </c>
      <c r="N49" s="311">
        <v>4101038</v>
      </c>
      <c r="O49" s="242" t="s">
        <v>299</v>
      </c>
      <c r="P49" s="311">
        <v>410103800</v>
      </c>
      <c r="Q49" s="266" t="s">
        <v>300</v>
      </c>
      <c r="R49" s="311">
        <v>410103800</v>
      </c>
      <c r="S49" s="266" t="s">
        <v>300</v>
      </c>
      <c r="T49" s="330" t="s">
        <v>148</v>
      </c>
      <c r="U49" s="316">
        <v>12</v>
      </c>
      <c r="V49" s="301">
        <v>2020003630064</v>
      </c>
      <c r="W49" s="266" t="s">
        <v>295</v>
      </c>
      <c r="X49" s="242" t="s">
        <v>296</v>
      </c>
      <c r="Y49" s="244"/>
      <c r="Z49" s="244"/>
      <c r="AA49" s="244"/>
      <c r="AB49" s="244"/>
      <c r="AC49" s="244"/>
      <c r="AD49" s="244"/>
      <c r="AE49" s="246">
        <v>50000000</v>
      </c>
      <c r="AF49" s="244"/>
      <c r="AG49" s="244"/>
      <c r="AH49" s="244">
        <f t="shared" si="0"/>
        <v>50000000</v>
      </c>
      <c r="AI49" s="268" t="s">
        <v>270</v>
      </c>
    </row>
    <row r="50" spans="1:35" s="39" customFormat="1" ht="75" x14ac:dyDescent="0.25">
      <c r="A50" s="38">
        <v>309</v>
      </c>
      <c r="B50" s="242" t="s">
        <v>266</v>
      </c>
      <c r="C50" s="38">
        <v>1</v>
      </c>
      <c r="D50" s="242" t="s">
        <v>139</v>
      </c>
      <c r="E50" s="38">
        <v>41</v>
      </c>
      <c r="F50" s="242" t="s">
        <v>289</v>
      </c>
      <c r="G50" s="38">
        <v>4101</v>
      </c>
      <c r="H50" s="242" t="s">
        <v>290</v>
      </c>
      <c r="I50" s="38">
        <v>4101</v>
      </c>
      <c r="J50" s="242" t="s">
        <v>291</v>
      </c>
      <c r="K50" s="242" t="s">
        <v>301</v>
      </c>
      <c r="L50" s="311">
        <v>4101073</v>
      </c>
      <c r="M50" s="242" t="s">
        <v>302</v>
      </c>
      <c r="N50" s="311">
        <v>4101073</v>
      </c>
      <c r="O50" s="242" t="s">
        <v>302</v>
      </c>
      <c r="P50" s="311">
        <v>410107300</v>
      </c>
      <c r="Q50" s="266" t="s">
        <v>303</v>
      </c>
      <c r="R50" s="311">
        <v>410107300</v>
      </c>
      <c r="S50" s="266" t="s">
        <v>303</v>
      </c>
      <c r="T50" s="330" t="s">
        <v>148</v>
      </c>
      <c r="U50" s="316">
        <v>75</v>
      </c>
      <c r="V50" s="301">
        <v>2020003630064</v>
      </c>
      <c r="W50" s="266" t="s">
        <v>295</v>
      </c>
      <c r="X50" s="242" t="s">
        <v>296</v>
      </c>
      <c r="Y50" s="244"/>
      <c r="Z50" s="244"/>
      <c r="AA50" s="244"/>
      <c r="AB50" s="244"/>
      <c r="AC50" s="244"/>
      <c r="AD50" s="244"/>
      <c r="AE50" s="246">
        <v>50000000</v>
      </c>
      <c r="AF50" s="244"/>
      <c r="AG50" s="244"/>
      <c r="AH50" s="244">
        <f t="shared" si="0"/>
        <v>50000000</v>
      </c>
      <c r="AI50" s="268" t="s">
        <v>270</v>
      </c>
    </row>
    <row r="51" spans="1:35" s="39" customFormat="1" ht="75" x14ac:dyDescent="0.25">
      <c r="A51" s="38">
        <v>309</v>
      </c>
      <c r="B51" s="242" t="s">
        <v>266</v>
      </c>
      <c r="C51" s="38">
        <v>1</v>
      </c>
      <c r="D51" s="242" t="s">
        <v>139</v>
      </c>
      <c r="E51" s="38">
        <v>41</v>
      </c>
      <c r="F51" s="242" t="s">
        <v>289</v>
      </c>
      <c r="G51" s="38">
        <v>4101</v>
      </c>
      <c r="H51" s="242" t="s">
        <v>290</v>
      </c>
      <c r="I51" s="38">
        <v>4101</v>
      </c>
      <c r="J51" s="242" t="s">
        <v>291</v>
      </c>
      <c r="K51" s="242" t="s">
        <v>304</v>
      </c>
      <c r="L51" s="311">
        <v>4101011</v>
      </c>
      <c r="M51" s="242" t="s">
        <v>305</v>
      </c>
      <c r="N51" s="311">
        <v>4101011</v>
      </c>
      <c r="O51" s="242" t="s">
        <v>305</v>
      </c>
      <c r="P51" s="311">
        <v>410101100</v>
      </c>
      <c r="Q51" s="266" t="s">
        <v>306</v>
      </c>
      <c r="R51" s="311">
        <v>410101100</v>
      </c>
      <c r="S51" s="266" t="s">
        <v>306</v>
      </c>
      <c r="T51" s="330" t="s">
        <v>148</v>
      </c>
      <c r="U51" s="316">
        <v>3</v>
      </c>
      <c r="V51" s="301">
        <v>2020003630064</v>
      </c>
      <c r="W51" s="266" t="s">
        <v>295</v>
      </c>
      <c r="X51" s="242" t="s">
        <v>296</v>
      </c>
      <c r="Y51" s="244"/>
      <c r="Z51" s="244"/>
      <c r="AA51" s="244"/>
      <c r="AB51" s="244"/>
      <c r="AC51" s="244"/>
      <c r="AD51" s="244"/>
      <c r="AE51" s="246">
        <v>20000000</v>
      </c>
      <c r="AF51" s="244"/>
      <c r="AG51" s="244"/>
      <c r="AH51" s="244">
        <f t="shared" si="0"/>
        <v>20000000</v>
      </c>
      <c r="AI51" s="268" t="s">
        <v>270</v>
      </c>
    </row>
    <row r="52" spans="1:35" s="39" customFormat="1" ht="60" x14ac:dyDescent="0.25">
      <c r="A52" s="38">
        <v>309</v>
      </c>
      <c r="B52" s="242" t="s">
        <v>266</v>
      </c>
      <c r="C52" s="38">
        <v>1</v>
      </c>
      <c r="D52" s="242" t="s">
        <v>139</v>
      </c>
      <c r="E52" s="38">
        <v>41</v>
      </c>
      <c r="F52" s="242" t="s">
        <v>289</v>
      </c>
      <c r="G52" s="38">
        <v>4103</v>
      </c>
      <c r="H52" s="242" t="s">
        <v>307</v>
      </c>
      <c r="I52" s="38">
        <v>4103</v>
      </c>
      <c r="J52" s="242" t="s">
        <v>308</v>
      </c>
      <c r="K52" s="242" t="s">
        <v>309</v>
      </c>
      <c r="L52" s="38" t="s">
        <v>48</v>
      </c>
      <c r="M52" s="242" t="s">
        <v>310</v>
      </c>
      <c r="N52" s="311">
        <v>4103052</v>
      </c>
      <c r="O52" s="242" t="s">
        <v>311</v>
      </c>
      <c r="P52" s="38" t="s">
        <v>48</v>
      </c>
      <c r="Q52" s="266" t="s">
        <v>312</v>
      </c>
      <c r="R52" s="311">
        <v>410305201</v>
      </c>
      <c r="S52" s="266" t="s">
        <v>313</v>
      </c>
      <c r="T52" s="330" t="s">
        <v>148</v>
      </c>
      <c r="U52" s="316">
        <v>25</v>
      </c>
      <c r="V52" s="301">
        <v>2020003630065</v>
      </c>
      <c r="W52" s="266" t="s">
        <v>314</v>
      </c>
      <c r="X52" s="242" t="s">
        <v>315</v>
      </c>
      <c r="Y52" s="244"/>
      <c r="Z52" s="244"/>
      <c r="AA52" s="244"/>
      <c r="AB52" s="244"/>
      <c r="AC52" s="244"/>
      <c r="AD52" s="244"/>
      <c r="AE52" s="246">
        <v>25000000</v>
      </c>
      <c r="AF52" s="244"/>
      <c r="AG52" s="244"/>
      <c r="AH52" s="244">
        <f t="shared" si="0"/>
        <v>25000000</v>
      </c>
      <c r="AI52" s="268" t="s">
        <v>270</v>
      </c>
    </row>
    <row r="53" spans="1:35" s="39" customFormat="1" ht="90" x14ac:dyDescent="0.25">
      <c r="A53" s="38">
        <v>309</v>
      </c>
      <c r="B53" s="242" t="s">
        <v>266</v>
      </c>
      <c r="C53" s="38">
        <v>1</v>
      </c>
      <c r="D53" s="242" t="s">
        <v>139</v>
      </c>
      <c r="E53" s="38">
        <v>45</v>
      </c>
      <c r="F53" s="242" t="s">
        <v>47</v>
      </c>
      <c r="G53" s="38">
        <v>4501</v>
      </c>
      <c r="H53" s="242" t="s">
        <v>316</v>
      </c>
      <c r="I53" s="38">
        <v>4501</v>
      </c>
      <c r="J53" s="242" t="s">
        <v>317</v>
      </c>
      <c r="K53" s="242" t="s">
        <v>143</v>
      </c>
      <c r="L53" s="38" t="s">
        <v>48</v>
      </c>
      <c r="M53" s="242" t="s">
        <v>318</v>
      </c>
      <c r="N53" s="311">
        <v>4501029</v>
      </c>
      <c r="O53" s="242" t="s">
        <v>319</v>
      </c>
      <c r="P53" s="38" t="s">
        <v>48</v>
      </c>
      <c r="Q53" s="266" t="s">
        <v>320</v>
      </c>
      <c r="R53" s="311">
        <v>450102900</v>
      </c>
      <c r="S53" s="266" t="s">
        <v>321</v>
      </c>
      <c r="T53" s="330" t="s">
        <v>56</v>
      </c>
      <c r="U53" s="316">
        <v>5</v>
      </c>
      <c r="V53" s="301">
        <v>2020003630066</v>
      </c>
      <c r="W53" s="266" t="s">
        <v>322</v>
      </c>
      <c r="X53" s="242" t="s">
        <v>323</v>
      </c>
      <c r="Y53" s="244"/>
      <c r="Z53" s="244"/>
      <c r="AA53" s="244"/>
      <c r="AB53" s="244"/>
      <c r="AC53" s="244"/>
      <c r="AD53" s="244"/>
      <c r="AE53" s="246"/>
      <c r="AF53" s="244">
        <f>30000000+2461968000</f>
        <v>2491968000</v>
      </c>
      <c r="AG53" s="244"/>
      <c r="AH53" s="244">
        <f t="shared" si="0"/>
        <v>2491968000</v>
      </c>
      <c r="AI53" s="268" t="s">
        <v>270</v>
      </c>
    </row>
    <row r="54" spans="1:35" s="39" customFormat="1" ht="90" x14ac:dyDescent="0.25">
      <c r="A54" s="38">
        <v>309</v>
      </c>
      <c r="B54" s="242" t="s">
        <v>266</v>
      </c>
      <c r="C54" s="38">
        <v>1</v>
      </c>
      <c r="D54" s="242" t="s">
        <v>139</v>
      </c>
      <c r="E54" s="38">
        <v>45</v>
      </c>
      <c r="F54" s="242" t="s">
        <v>47</v>
      </c>
      <c r="G54" s="38">
        <v>4501</v>
      </c>
      <c r="H54" s="242" t="s">
        <v>316</v>
      </c>
      <c r="I54" s="38">
        <v>4501</v>
      </c>
      <c r="J54" s="242" t="s">
        <v>317</v>
      </c>
      <c r="K54" s="242" t="s">
        <v>143</v>
      </c>
      <c r="L54" s="38">
        <v>4501001</v>
      </c>
      <c r="M54" s="242" t="s">
        <v>103</v>
      </c>
      <c r="N54" s="38">
        <v>4501001</v>
      </c>
      <c r="O54" s="242" t="s">
        <v>103</v>
      </c>
      <c r="P54" s="38">
        <v>450100100</v>
      </c>
      <c r="Q54" s="266" t="s">
        <v>324</v>
      </c>
      <c r="R54" s="38">
        <v>450100100</v>
      </c>
      <c r="S54" s="266" t="s">
        <v>324</v>
      </c>
      <c r="T54" s="330" t="s">
        <v>56</v>
      </c>
      <c r="U54" s="316">
        <v>12</v>
      </c>
      <c r="V54" s="301">
        <v>2020003630068</v>
      </c>
      <c r="W54" s="266" t="s">
        <v>325</v>
      </c>
      <c r="X54" s="242" t="s">
        <v>326</v>
      </c>
      <c r="Y54" s="246"/>
      <c r="Z54" s="244"/>
      <c r="AA54" s="244"/>
      <c r="AB54" s="244"/>
      <c r="AC54" s="244"/>
      <c r="AD54" s="244"/>
      <c r="AE54" s="246">
        <v>50000000</v>
      </c>
      <c r="AF54" s="244"/>
      <c r="AG54" s="244"/>
      <c r="AH54" s="244">
        <f t="shared" si="0"/>
        <v>50000000</v>
      </c>
      <c r="AI54" s="268" t="s">
        <v>270</v>
      </c>
    </row>
    <row r="55" spans="1:35" s="39" customFormat="1" ht="60" x14ac:dyDescent="0.25">
      <c r="A55" s="38">
        <v>309</v>
      </c>
      <c r="B55" s="242" t="s">
        <v>266</v>
      </c>
      <c r="C55" s="38">
        <v>3</v>
      </c>
      <c r="D55" s="242" t="s">
        <v>193</v>
      </c>
      <c r="E55" s="38">
        <v>32</v>
      </c>
      <c r="F55" s="242" t="s">
        <v>204</v>
      </c>
      <c r="G55" s="38">
        <v>3205</v>
      </c>
      <c r="H55" s="242" t="s">
        <v>205</v>
      </c>
      <c r="I55" s="38">
        <v>3205</v>
      </c>
      <c r="J55" s="242" t="s">
        <v>206</v>
      </c>
      <c r="K55" s="242" t="s">
        <v>327</v>
      </c>
      <c r="L55" s="38">
        <v>3205002</v>
      </c>
      <c r="M55" s="242" t="s">
        <v>328</v>
      </c>
      <c r="N55" s="38">
        <v>3205002</v>
      </c>
      <c r="O55" s="242" t="s">
        <v>328</v>
      </c>
      <c r="P55" s="38">
        <v>320500200</v>
      </c>
      <c r="Q55" s="266" t="s">
        <v>329</v>
      </c>
      <c r="R55" s="38">
        <v>320500200</v>
      </c>
      <c r="S55" s="266" t="s">
        <v>329</v>
      </c>
      <c r="T55" s="330" t="s">
        <v>148</v>
      </c>
      <c r="U55" s="316">
        <v>3</v>
      </c>
      <c r="V55" s="301">
        <v>2020003630069</v>
      </c>
      <c r="W55" s="266" t="s">
        <v>330</v>
      </c>
      <c r="X55" s="242" t="s">
        <v>331</v>
      </c>
      <c r="Y55" s="244"/>
      <c r="Z55" s="244"/>
      <c r="AA55" s="244"/>
      <c r="AB55" s="244"/>
      <c r="AC55" s="244"/>
      <c r="AD55" s="244"/>
      <c r="AE55" s="246">
        <v>100000000</v>
      </c>
      <c r="AF55" s="244"/>
      <c r="AG55" s="244"/>
      <c r="AH55" s="244">
        <f t="shared" si="0"/>
        <v>100000000</v>
      </c>
      <c r="AI55" s="268" t="s">
        <v>270</v>
      </c>
    </row>
    <row r="56" spans="1:35" s="39" customFormat="1" ht="75" x14ac:dyDescent="0.25">
      <c r="A56" s="38">
        <v>309</v>
      </c>
      <c r="B56" s="242" t="s">
        <v>266</v>
      </c>
      <c r="C56" s="38">
        <v>3</v>
      </c>
      <c r="D56" s="242" t="s">
        <v>193</v>
      </c>
      <c r="E56" s="38">
        <v>45</v>
      </c>
      <c r="F56" s="242" t="s">
        <v>47</v>
      </c>
      <c r="G56" s="38">
        <v>4503</v>
      </c>
      <c r="H56" s="242" t="s">
        <v>332</v>
      </c>
      <c r="I56" s="38">
        <v>4503</v>
      </c>
      <c r="J56" s="242" t="s">
        <v>333</v>
      </c>
      <c r="K56" s="242" t="s">
        <v>334</v>
      </c>
      <c r="L56" s="38">
        <v>4503002</v>
      </c>
      <c r="M56" s="242" t="s">
        <v>335</v>
      </c>
      <c r="N56" s="38">
        <v>4503002</v>
      </c>
      <c r="O56" s="242" t="s">
        <v>335</v>
      </c>
      <c r="P56" s="38">
        <v>450300200</v>
      </c>
      <c r="Q56" s="268" t="s">
        <v>336</v>
      </c>
      <c r="R56" s="38">
        <v>450300200</v>
      </c>
      <c r="S56" s="266" t="s">
        <v>336</v>
      </c>
      <c r="T56" s="330" t="s">
        <v>148</v>
      </c>
      <c r="U56" s="316">
        <v>5000</v>
      </c>
      <c r="V56" s="301">
        <v>2020003630070</v>
      </c>
      <c r="W56" s="277" t="s">
        <v>337</v>
      </c>
      <c r="X56" s="242" t="s">
        <v>338</v>
      </c>
      <c r="Y56" s="244"/>
      <c r="Z56" s="244"/>
      <c r="AA56" s="244"/>
      <c r="AB56" s="244"/>
      <c r="AC56" s="244"/>
      <c r="AD56" s="244"/>
      <c r="AE56" s="246">
        <v>65000000</v>
      </c>
      <c r="AF56" s="244"/>
      <c r="AG56" s="244"/>
      <c r="AH56" s="244">
        <f t="shared" si="0"/>
        <v>65000000</v>
      </c>
      <c r="AI56" s="268" t="s">
        <v>270</v>
      </c>
    </row>
    <row r="57" spans="1:35" s="39" customFormat="1" ht="75" x14ac:dyDescent="0.25">
      <c r="A57" s="38">
        <v>309</v>
      </c>
      <c r="B57" s="242" t="s">
        <v>266</v>
      </c>
      <c r="C57" s="38">
        <v>3</v>
      </c>
      <c r="D57" s="242" t="s">
        <v>193</v>
      </c>
      <c r="E57" s="38">
        <v>45</v>
      </c>
      <c r="F57" s="242" t="s">
        <v>47</v>
      </c>
      <c r="G57" s="38">
        <v>4503</v>
      </c>
      <c r="H57" s="242" t="s">
        <v>332</v>
      </c>
      <c r="I57" s="38">
        <v>4503</v>
      </c>
      <c r="J57" s="242" t="s">
        <v>333</v>
      </c>
      <c r="K57" s="242" t="s">
        <v>339</v>
      </c>
      <c r="L57" s="38">
        <v>4503003</v>
      </c>
      <c r="M57" s="242" t="s">
        <v>103</v>
      </c>
      <c r="N57" s="38">
        <v>4503003</v>
      </c>
      <c r="O57" s="242" t="s">
        <v>103</v>
      </c>
      <c r="P57" s="38">
        <v>450300300</v>
      </c>
      <c r="Q57" s="266" t="s">
        <v>340</v>
      </c>
      <c r="R57" s="38">
        <v>450300300</v>
      </c>
      <c r="S57" s="266" t="s">
        <v>340</v>
      </c>
      <c r="T57" s="328" t="s">
        <v>56</v>
      </c>
      <c r="U57" s="316">
        <v>12</v>
      </c>
      <c r="V57" s="301">
        <v>2020003630070</v>
      </c>
      <c r="W57" s="277" t="s">
        <v>337</v>
      </c>
      <c r="X57" s="277" t="s">
        <v>338</v>
      </c>
      <c r="Y57" s="244"/>
      <c r="Z57" s="244"/>
      <c r="AA57" s="244"/>
      <c r="AB57" s="244"/>
      <c r="AC57" s="244"/>
      <c r="AD57" s="244"/>
      <c r="AE57" s="246">
        <v>195000000</v>
      </c>
      <c r="AF57" s="244"/>
      <c r="AG57" s="244"/>
      <c r="AH57" s="244">
        <f t="shared" si="0"/>
        <v>195000000</v>
      </c>
      <c r="AI57" s="268" t="s">
        <v>270</v>
      </c>
    </row>
    <row r="58" spans="1:35" s="39" customFormat="1" ht="75" x14ac:dyDescent="0.25">
      <c r="A58" s="38">
        <v>309</v>
      </c>
      <c r="B58" s="242" t="s">
        <v>266</v>
      </c>
      <c r="C58" s="38">
        <v>3</v>
      </c>
      <c r="D58" s="242" t="s">
        <v>193</v>
      </c>
      <c r="E58" s="38">
        <v>45</v>
      </c>
      <c r="F58" s="242" t="s">
        <v>47</v>
      </c>
      <c r="G58" s="38">
        <v>4503</v>
      </c>
      <c r="H58" s="242" t="s">
        <v>332</v>
      </c>
      <c r="I58" s="38">
        <v>4503</v>
      </c>
      <c r="J58" s="242" t="s">
        <v>333</v>
      </c>
      <c r="K58" s="242" t="s">
        <v>339</v>
      </c>
      <c r="L58" s="38">
        <v>4503004</v>
      </c>
      <c r="M58" s="242" t="s">
        <v>341</v>
      </c>
      <c r="N58" s="38">
        <v>4503016</v>
      </c>
      <c r="O58" s="242" t="s">
        <v>342</v>
      </c>
      <c r="P58" s="38" t="s">
        <v>48</v>
      </c>
      <c r="Q58" s="266" t="s">
        <v>343</v>
      </c>
      <c r="R58" s="38">
        <v>450301600</v>
      </c>
      <c r="S58" s="266" t="s">
        <v>344</v>
      </c>
      <c r="T58" s="328" t="s">
        <v>56</v>
      </c>
      <c r="U58" s="316">
        <v>1</v>
      </c>
      <c r="V58" s="301">
        <v>2020003630070</v>
      </c>
      <c r="W58" s="277" t="s">
        <v>337</v>
      </c>
      <c r="X58" s="277" t="s">
        <v>338</v>
      </c>
      <c r="Y58" s="244"/>
      <c r="Z58" s="244"/>
      <c r="AA58" s="244"/>
      <c r="AB58" s="244"/>
      <c r="AC58" s="244"/>
      <c r="AD58" s="244"/>
      <c r="AE58" s="246">
        <v>35000000</v>
      </c>
      <c r="AF58" s="244"/>
      <c r="AG58" s="244"/>
      <c r="AH58" s="244">
        <f t="shared" si="0"/>
        <v>35000000</v>
      </c>
      <c r="AI58" s="268" t="s">
        <v>270</v>
      </c>
    </row>
    <row r="59" spans="1:35" s="39" customFormat="1" ht="75" x14ac:dyDescent="0.25">
      <c r="A59" s="38">
        <v>309</v>
      </c>
      <c r="B59" s="242" t="s">
        <v>266</v>
      </c>
      <c r="C59" s="38">
        <v>4</v>
      </c>
      <c r="D59" s="242" t="s">
        <v>46</v>
      </c>
      <c r="E59" s="38">
        <v>45</v>
      </c>
      <c r="F59" s="242" t="s">
        <v>47</v>
      </c>
      <c r="G59" s="38">
        <v>4502</v>
      </c>
      <c r="H59" s="242" t="s">
        <v>66</v>
      </c>
      <c r="I59" s="38">
        <v>4502</v>
      </c>
      <c r="J59" s="242" t="s">
        <v>67</v>
      </c>
      <c r="K59" s="242" t="s">
        <v>345</v>
      </c>
      <c r="L59" s="38">
        <v>4502024</v>
      </c>
      <c r="M59" s="242" t="s">
        <v>346</v>
      </c>
      <c r="N59" s="38">
        <v>4502024</v>
      </c>
      <c r="O59" s="242" t="s">
        <v>346</v>
      </c>
      <c r="P59" s="316">
        <v>450202400</v>
      </c>
      <c r="Q59" s="266" t="s">
        <v>347</v>
      </c>
      <c r="R59" s="316">
        <v>450202400</v>
      </c>
      <c r="S59" s="266" t="s">
        <v>347</v>
      </c>
      <c r="T59" s="328" t="s">
        <v>56</v>
      </c>
      <c r="U59" s="316">
        <v>10</v>
      </c>
      <c r="V59" s="301">
        <v>2020003630067</v>
      </c>
      <c r="W59" s="277" t="s">
        <v>348</v>
      </c>
      <c r="X59" s="242" t="s">
        <v>349</v>
      </c>
      <c r="Y59" s="244"/>
      <c r="Z59" s="244"/>
      <c r="AA59" s="244"/>
      <c r="AB59" s="244"/>
      <c r="AC59" s="244"/>
      <c r="AD59" s="244"/>
      <c r="AE59" s="246">
        <v>80000000</v>
      </c>
      <c r="AF59" s="244"/>
      <c r="AG59" s="244"/>
      <c r="AH59" s="244">
        <f t="shared" si="0"/>
        <v>80000000</v>
      </c>
      <c r="AI59" s="268" t="s">
        <v>270</v>
      </c>
    </row>
    <row r="60" spans="1:35" s="39" customFormat="1" ht="75" x14ac:dyDescent="0.25">
      <c r="A60" s="38">
        <v>309</v>
      </c>
      <c r="B60" s="242" t="s">
        <v>266</v>
      </c>
      <c r="C60" s="38">
        <v>4</v>
      </c>
      <c r="D60" s="242" t="s">
        <v>46</v>
      </c>
      <c r="E60" s="38">
        <v>45</v>
      </c>
      <c r="F60" s="242" t="s">
        <v>47</v>
      </c>
      <c r="G60" s="38">
        <v>4502</v>
      </c>
      <c r="H60" s="242" t="s">
        <v>66</v>
      </c>
      <c r="I60" s="38">
        <v>4502</v>
      </c>
      <c r="J60" s="242" t="s">
        <v>67</v>
      </c>
      <c r="K60" s="242" t="s">
        <v>68</v>
      </c>
      <c r="L60" s="38">
        <v>4502001</v>
      </c>
      <c r="M60" s="242" t="s">
        <v>78</v>
      </c>
      <c r="N60" s="305">
        <v>4502001</v>
      </c>
      <c r="O60" s="242" t="s">
        <v>78</v>
      </c>
      <c r="P60" s="38">
        <v>450200100</v>
      </c>
      <c r="Q60" s="266" t="s">
        <v>350</v>
      </c>
      <c r="R60" s="38">
        <v>450200100</v>
      </c>
      <c r="S60" s="266" t="s">
        <v>80</v>
      </c>
      <c r="T60" s="330" t="s">
        <v>56</v>
      </c>
      <c r="U60" s="316">
        <v>3</v>
      </c>
      <c r="V60" s="301">
        <v>2020003630071</v>
      </c>
      <c r="W60" s="277" t="s">
        <v>351</v>
      </c>
      <c r="X60" s="242" t="s">
        <v>352</v>
      </c>
      <c r="Y60" s="244"/>
      <c r="Z60" s="244"/>
      <c r="AA60" s="244"/>
      <c r="AB60" s="244"/>
      <c r="AC60" s="244"/>
      <c r="AD60" s="244"/>
      <c r="AE60" s="246">
        <v>190000000</v>
      </c>
      <c r="AF60" s="244"/>
      <c r="AG60" s="244"/>
      <c r="AH60" s="244">
        <f t="shared" si="0"/>
        <v>190000000</v>
      </c>
      <c r="AI60" s="268" t="s">
        <v>270</v>
      </c>
    </row>
    <row r="61" spans="1:35" s="39" customFormat="1" ht="75" x14ac:dyDescent="0.25">
      <c r="A61" s="38">
        <v>309</v>
      </c>
      <c r="B61" s="242" t="s">
        <v>266</v>
      </c>
      <c r="C61" s="38">
        <v>4</v>
      </c>
      <c r="D61" s="242" t="s">
        <v>46</v>
      </c>
      <c r="E61" s="38">
        <v>45</v>
      </c>
      <c r="F61" s="242" t="s">
        <v>47</v>
      </c>
      <c r="G61" s="38">
        <v>4502</v>
      </c>
      <c r="H61" s="242" t="s">
        <v>66</v>
      </c>
      <c r="I61" s="38">
        <v>4502</v>
      </c>
      <c r="J61" s="242" t="s">
        <v>67</v>
      </c>
      <c r="K61" s="242" t="s">
        <v>68</v>
      </c>
      <c r="L61" s="38" t="s">
        <v>48</v>
      </c>
      <c r="M61" s="242" t="s">
        <v>353</v>
      </c>
      <c r="N61" s="305">
        <v>4502001</v>
      </c>
      <c r="O61" s="242" t="s">
        <v>78</v>
      </c>
      <c r="P61" s="38" t="s">
        <v>48</v>
      </c>
      <c r="Q61" s="266" t="s">
        <v>354</v>
      </c>
      <c r="R61" s="305">
        <v>450200111</v>
      </c>
      <c r="S61" s="266" t="s">
        <v>355</v>
      </c>
      <c r="T61" s="330" t="s">
        <v>56</v>
      </c>
      <c r="U61" s="44">
        <v>1</v>
      </c>
      <c r="V61" s="301">
        <v>2020003630071</v>
      </c>
      <c r="W61" s="277" t="s">
        <v>351</v>
      </c>
      <c r="X61" s="242" t="s">
        <v>352</v>
      </c>
      <c r="Y61" s="244"/>
      <c r="Z61" s="244"/>
      <c r="AA61" s="244"/>
      <c r="AB61" s="244"/>
      <c r="AC61" s="244"/>
      <c r="AD61" s="244"/>
      <c r="AE61" s="246">
        <f>50000000+100000000</f>
        <v>150000000</v>
      </c>
      <c r="AF61" s="244"/>
      <c r="AG61" s="244"/>
      <c r="AH61" s="244">
        <f t="shared" ref="AH61:AH121" si="1">SUM(Y61,Z61,AA61,AB61,AC61,AD61,AE61,AF61,AG61)</f>
        <v>150000000</v>
      </c>
      <c r="AI61" s="268" t="s">
        <v>270</v>
      </c>
    </row>
    <row r="62" spans="1:35" s="39" customFormat="1" ht="90" x14ac:dyDescent="0.25">
      <c r="A62" s="38">
        <v>309</v>
      </c>
      <c r="B62" s="242" t="s">
        <v>266</v>
      </c>
      <c r="C62" s="38">
        <v>4</v>
      </c>
      <c r="D62" s="242" t="s">
        <v>46</v>
      </c>
      <c r="E62" s="38">
        <v>45</v>
      </c>
      <c r="F62" s="242" t="s">
        <v>47</v>
      </c>
      <c r="G62" s="38">
        <v>4502</v>
      </c>
      <c r="H62" s="242" t="s">
        <v>66</v>
      </c>
      <c r="I62" s="38">
        <v>4502</v>
      </c>
      <c r="J62" s="242" t="s">
        <v>67</v>
      </c>
      <c r="K62" s="242" t="s">
        <v>68</v>
      </c>
      <c r="L62" s="38" t="s">
        <v>48</v>
      </c>
      <c r="M62" s="242" t="s">
        <v>356</v>
      </c>
      <c r="N62" s="38">
        <v>4502001</v>
      </c>
      <c r="O62" s="242" t="s">
        <v>78</v>
      </c>
      <c r="P62" s="38" t="s">
        <v>48</v>
      </c>
      <c r="Q62" s="266" t="s">
        <v>357</v>
      </c>
      <c r="R62" s="38">
        <v>450200109</v>
      </c>
      <c r="S62" s="266" t="s">
        <v>358</v>
      </c>
      <c r="T62" s="330" t="s">
        <v>56</v>
      </c>
      <c r="U62" s="316">
        <v>12</v>
      </c>
      <c r="V62" s="301">
        <v>2020003630071</v>
      </c>
      <c r="W62" s="277" t="s">
        <v>351</v>
      </c>
      <c r="X62" s="242" t="s">
        <v>352</v>
      </c>
      <c r="Y62" s="244"/>
      <c r="Z62" s="244"/>
      <c r="AA62" s="244"/>
      <c r="AB62" s="244"/>
      <c r="AC62" s="244"/>
      <c r="AD62" s="244"/>
      <c r="AE62" s="246">
        <v>35000000</v>
      </c>
      <c r="AF62" s="244"/>
      <c r="AG62" s="244"/>
      <c r="AH62" s="244">
        <f t="shared" si="1"/>
        <v>35000000</v>
      </c>
      <c r="AI62" s="268" t="s">
        <v>270</v>
      </c>
    </row>
    <row r="63" spans="1:35" s="39" customFormat="1" ht="75" x14ac:dyDescent="0.25">
      <c r="A63" s="38">
        <v>309</v>
      </c>
      <c r="B63" s="242" t="s">
        <v>266</v>
      </c>
      <c r="C63" s="38">
        <v>4</v>
      </c>
      <c r="D63" s="242" t="s">
        <v>46</v>
      </c>
      <c r="E63" s="38">
        <v>45</v>
      </c>
      <c r="F63" s="242" t="s">
        <v>47</v>
      </c>
      <c r="G63" s="38">
        <v>4502</v>
      </c>
      <c r="H63" s="242" t="s">
        <v>66</v>
      </c>
      <c r="I63" s="38">
        <v>4502</v>
      </c>
      <c r="J63" s="242" t="s">
        <v>67</v>
      </c>
      <c r="K63" s="242" t="s">
        <v>68</v>
      </c>
      <c r="L63" s="38" t="s">
        <v>48</v>
      </c>
      <c r="M63" s="242" t="s">
        <v>359</v>
      </c>
      <c r="N63" s="305">
        <v>4502035</v>
      </c>
      <c r="O63" s="242" t="s">
        <v>360</v>
      </c>
      <c r="P63" s="38" t="s">
        <v>48</v>
      </c>
      <c r="Q63" s="266" t="s">
        <v>361</v>
      </c>
      <c r="R63" s="305">
        <v>450203501</v>
      </c>
      <c r="S63" s="266" t="s">
        <v>362</v>
      </c>
      <c r="T63" s="330" t="s">
        <v>148</v>
      </c>
      <c r="U63" s="316">
        <v>0.2</v>
      </c>
      <c r="V63" s="301">
        <v>2020003630071</v>
      </c>
      <c r="W63" s="277" t="s">
        <v>351</v>
      </c>
      <c r="X63" s="242" t="s">
        <v>352</v>
      </c>
      <c r="Y63" s="244"/>
      <c r="Z63" s="244"/>
      <c r="AA63" s="244"/>
      <c r="AB63" s="244"/>
      <c r="AC63" s="244"/>
      <c r="AD63" s="244"/>
      <c r="AE63" s="246">
        <v>59804619.640000001</v>
      </c>
      <c r="AF63" s="244"/>
      <c r="AG63" s="244"/>
      <c r="AH63" s="244">
        <f t="shared" si="1"/>
        <v>59804619.640000001</v>
      </c>
      <c r="AI63" s="268" t="s">
        <v>270</v>
      </c>
    </row>
    <row r="64" spans="1:35" s="39" customFormat="1" ht="90" x14ac:dyDescent="0.25">
      <c r="A64" s="38">
        <v>310</v>
      </c>
      <c r="B64" s="242" t="s">
        <v>363</v>
      </c>
      <c r="C64" s="38">
        <v>1</v>
      </c>
      <c r="D64" s="242" t="s">
        <v>139</v>
      </c>
      <c r="E64" s="38">
        <v>33</v>
      </c>
      <c r="F64" s="242" t="s">
        <v>162</v>
      </c>
      <c r="G64" s="38">
        <v>3301</v>
      </c>
      <c r="H64" s="242" t="s">
        <v>163</v>
      </c>
      <c r="I64" s="38">
        <v>3301</v>
      </c>
      <c r="J64" s="242" t="s">
        <v>164</v>
      </c>
      <c r="K64" s="242" t="s">
        <v>364</v>
      </c>
      <c r="L64" s="38">
        <v>3301087</v>
      </c>
      <c r="M64" s="242" t="s">
        <v>365</v>
      </c>
      <c r="N64" s="38">
        <v>3301087</v>
      </c>
      <c r="O64" s="242" t="s">
        <v>365</v>
      </c>
      <c r="P64" s="38">
        <v>330108701</v>
      </c>
      <c r="Q64" s="268" t="s">
        <v>336</v>
      </c>
      <c r="R64" s="38">
        <v>330108701</v>
      </c>
      <c r="S64" s="266" t="s">
        <v>336</v>
      </c>
      <c r="T64" s="328" t="s">
        <v>148</v>
      </c>
      <c r="U64" s="316">
        <v>5750</v>
      </c>
      <c r="V64" s="301">
        <v>2020003630021</v>
      </c>
      <c r="W64" s="277" t="s">
        <v>366</v>
      </c>
      <c r="X64" s="242" t="s">
        <v>367</v>
      </c>
      <c r="Y64" s="244"/>
      <c r="Z64" s="244"/>
      <c r="AA64" s="244"/>
      <c r="AB64" s="244"/>
      <c r="AC64" s="244"/>
      <c r="AD64" s="244"/>
      <c r="AE64" s="246">
        <f>340000000-30000000</f>
        <v>310000000</v>
      </c>
      <c r="AF64" s="244"/>
      <c r="AG64" s="244"/>
      <c r="AH64" s="244">
        <f t="shared" si="1"/>
        <v>310000000</v>
      </c>
      <c r="AI64" s="268" t="s">
        <v>368</v>
      </c>
    </row>
    <row r="65" spans="1:35" s="39" customFormat="1" ht="90" x14ac:dyDescent="0.25">
      <c r="A65" s="38">
        <v>310</v>
      </c>
      <c r="B65" s="242" t="s">
        <v>363</v>
      </c>
      <c r="C65" s="38">
        <v>1</v>
      </c>
      <c r="D65" s="242" t="s">
        <v>139</v>
      </c>
      <c r="E65" s="38">
        <v>33</v>
      </c>
      <c r="F65" s="242" t="s">
        <v>162</v>
      </c>
      <c r="G65" s="38">
        <v>3301</v>
      </c>
      <c r="H65" s="242" t="s">
        <v>163</v>
      </c>
      <c r="I65" s="38">
        <v>3301</v>
      </c>
      <c r="J65" s="242" t="s">
        <v>164</v>
      </c>
      <c r="K65" s="242" t="s">
        <v>369</v>
      </c>
      <c r="L65" s="38">
        <v>3301073</v>
      </c>
      <c r="M65" s="242" t="s">
        <v>370</v>
      </c>
      <c r="N65" s="38">
        <v>3301073</v>
      </c>
      <c r="O65" s="242" t="s">
        <v>370</v>
      </c>
      <c r="P65" s="38">
        <v>330107301</v>
      </c>
      <c r="Q65" s="266" t="s">
        <v>371</v>
      </c>
      <c r="R65" s="38">
        <v>330107301</v>
      </c>
      <c r="S65" s="266" t="s">
        <v>371</v>
      </c>
      <c r="T65" s="328" t="s">
        <v>148</v>
      </c>
      <c r="U65" s="316">
        <v>550</v>
      </c>
      <c r="V65" s="301">
        <v>2020003630021</v>
      </c>
      <c r="W65" s="277" t="s">
        <v>366</v>
      </c>
      <c r="X65" s="242" t="s">
        <v>367</v>
      </c>
      <c r="Y65" s="244">
        <v>1906093000</v>
      </c>
      <c r="Z65" s="244"/>
      <c r="AA65" s="244"/>
      <c r="AB65" s="244"/>
      <c r="AC65" s="244"/>
      <c r="AD65" s="244"/>
      <c r="AE65" s="246">
        <f>242593784.2+858000000</f>
        <v>1100593784.2</v>
      </c>
      <c r="AF65" s="244"/>
      <c r="AG65" s="244"/>
      <c r="AH65" s="244">
        <f t="shared" si="1"/>
        <v>3006686784.1999998</v>
      </c>
      <c r="AI65" s="268" t="s">
        <v>368</v>
      </c>
    </row>
    <row r="66" spans="1:35" s="39" customFormat="1" ht="90" x14ac:dyDescent="0.25">
      <c r="A66" s="38">
        <v>310</v>
      </c>
      <c r="B66" s="242" t="s">
        <v>363</v>
      </c>
      <c r="C66" s="38">
        <v>1</v>
      </c>
      <c r="D66" s="242" t="s">
        <v>139</v>
      </c>
      <c r="E66" s="38">
        <v>33</v>
      </c>
      <c r="F66" s="242" t="s">
        <v>162</v>
      </c>
      <c r="G66" s="38">
        <v>3301</v>
      </c>
      <c r="H66" s="242" t="s">
        <v>163</v>
      </c>
      <c r="I66" s="38">
        <v>3301</v>
      </c>
      <c r="J66" s="242" t="s">
        <v>164</v>
      </c>
      <c r="K66" s="266" t="s">
        <v>165</v>
      </c>
      <c r="L66" s="38" t="s">
        <v>48</v>
      </c>
      <c r="M66" s="242" t="s">
        <v>372</v>
      </c>
      <c r="N66" s="38">
        <v>3301070</v>
      </c>
      <c r="O66" s="242" t="s">
        <v>373</v>
      </c>
      <c r="P66" s="38" t="s">
        <v>48</v>
      </c>
      <c r="Q66" s="266" t="s">
        <v>374</v>
      </c>
      <c r="R66" s="38">
        <v>330107000</v>
      </c>
      <c r="S66" s="266" t="s">
        <v>87</v>
      </c>
      <c r="T66" s="328" t="s">
        <v>148</v>
      </c>
      <c r="U66" s="316">
        <v>0.3</v>
      </c>
      <c r="V66" s="301">
        <v>2020003630021</v>
      </c>
      <c r="W66" s="277" t="s">
        <v>366</v>
      </c>
      <c r="X66" s="242" t="s">
        <v>367</v>
      </c>
      <c r="Y66" s="246"/>
      <c r="Z66" s="244"/>
      <c r="AA66" s="244"/>
      <c r="AB66" s="244"/>
      <c r="AC66" s="244"/>
      <c r="AD66" s="244"/>
      <c r="AE66" s="246">
        <v>30000000</v>
      </c>
      <c r="AF66" s="244"/>
      <c r="AG66" s="244"/>
      <c r="AH66" s="244">
        <f t="shared" si="1"/>
        <v>30000000</v>
      </c>
      <c r="AI66" s="268" t="s">
        <v>368</v>
      </c>
    </row>
    <row r="67" spans="1:35" s="39" customFormat="1" ht="90" x14ac:dyDescent="0.25">
      <c r="A67" s="38">
        <v>310</v>
      </c>
      <c r="B67" s="242" t="s">
        <v>363</v>
      </c>
      <c r="C67" s="38">
        <v>1</v>
      </c>
      <c r="D67" s="242" t="s">
        <v>139</v>
      </c>
      <c r="E67" s="38">
        <v>33</v>
      </c>
      <c r="F67" s="242" t="s">
        <v>162</v>
      </c>
      <c r="G67" s="38">
        <v>3301</v>
      </c>
      <c r="H67" s="242" t="s">
        <v>163</v>
      </c>
      <c r="I67" s="38">
        <v>3301</v>
      </c>
      <c r="J67" s="242" t="s">
        <v>164</v>
      </c>
      <c r="K67" s="242" t="s">
        <v>369</v>
      </c>
      <c r="L67" s="38">
        <v>3301099</v>
      </c>
      <c r="M67" s="242" t="s">
        <v>375</v>
      </c>
      <c r="N67" s="38">
        <v>3301099</v>
      </c>
      <c r="O67" s="242" t="s">
        <v>375</v>
      </c>
      <c r="P67" s="38">
        <v>330109900</v>
      </c>
      <c r="Q67" s="266" t="s">
        <v>376</v>
      </c>
      <c r="R67" s="38">
        <v>330109900</v>
      </c>
      <c r="S67" s="266" t="s">
        <v>376</v>
      </c>
      <c r="T67" s="316" t="s">
        <v>56</v>
      </c>
      <c r="U67" s="316">
        <v>1</v>
      </c>
      <c r="V67" s="301">
        <v>2020003630021</v>
      </c>
      <c r="W67" s="277" t="s">
        <v>366</v>
      </c>
      <c r="X67" s="242" t="s">
        <v>367</v>
      </c>
      <c r="Y67" s="246"/>
      <c r="Z67" s="244"/>
      <c r="AA67" s="244"/>
      <c r="AB67" s="244"/>
      <c r="AC67" s="244"/>
      <c r="AD67" s="244"/>
      <c r="AE67" s="246">
        <v>80000000</v>
      </c>
      <c r="AF67" s="244"/>
      <c r="AG67" s="244"/>
      <c r="AH67" s="244">
        <f t="shared" si="1"/>
        <v>80000000</v>
      </c>
      <c r="AI67" s="268" t="s">
        <v>368</v>
      </c>
    </row>
    <row r="68" spans="1:35" s="39" customFormat="1" ht="90" x14ac:dyDescent="0.25">
      <c r="A68" s="38">
        <v>310</v>
      </c>
      <c r="B68" s="242" t="s">
        <v>363</v>
      </c>
      <c r="C68" s="38">
        <v>1</v>
      </c>
      <c r="D68" s="242" t="s">
        <v>139</v>
      </c>
      <c r="E68" s="38">
        <v>33</v>
      </c>
      <c r="F68" s="242" t="s">
        <v>162</v>
      </c>
      <c r="G68" s="38">
        <v>3301</v>
      </c>
      <c r="H68" s="242" t="s">
        <v>163</v>
      </c>
      <c r="I68" s="38">
        <v>3301</v>
      </c>
      <c r="J68" s="242" t="s">
        <v>164</v>
      </c>
      <c r="K68" s="242" t="s">
        <v>364</v>
      </c>
      <c r="L68" s="38">
        <v>3301052</v>
      </c>
      <c r="M68" s="242" t="s">
        <v>377</v>
      </c>
      <c r="N68" s="38">
        <v>3301052</v>
      </c>
      <c r="O68" s="242" t="s">
        <v>377</v>
      </c>
      <c r="P68" s="45">
        <v>330105203</v>
      </c>
      <c r="Q68" s="266" t="s">
        <v>378</v>
      </c>
      <c r="R68" s="45">
        <v>330105203</v>
      </c>
      <c r="S68" s="266" t="s">
        <v>378</v>
      </c>
      <c r="T68" s="316" t="s">
        <v>56</v>
      </c>
      <c r="U68" s="316">
        <v>135</v>
      </c>
      <c r="V68" s="301">
        <v>2020003630021</v>
      </c>
      <c r="W68" s="277" t="s">
        <v>366</v>
      </c>
      <c r="X68" s="242" t="s">
        <v>367</v>
      </c>
      <c r="Y68" s="246"/>
      <c r="Z68" s="244"/>
      <c r="AA68" s="244"/>
      <c r="AB68" s="244"/>
      <c r="AC68" s="244"/>
      <c r="AD68" s="244"/>
      <c r="AE68" s="246">
        <v>20000000</v>
      </c>
      <c r="AF68" s="244"/>
      <c r="AG68" s="244"/>
      <c r="AH68" s="244">
        <f t="shared" si="1"/>
        <v>20000000</v>
      </c>
      <c r="AI68" s="268" t="s">
        <v>368</v>
      </c>
    </row>
    <row r="69" spans="1:35" s="39" customFormat="1" ht="75" x14ac:dyDescent="0.25">
      <c r="A69" s="38">
        <v>310</v>
      </c>
      <c r="B69" s="242" t="s">
        <v>363</v>
      </c>
      <c r="C69" s="38">
        <v>1</v>
      </c>
      <c r="D69" s="242" t="s">
        <v>139</v>
      </c>
      <c r="E69" s="38">
        <v>33</v>
      </c>
      <c r="F69" s="242" t="s">
        <v>162</v>
      </c>
      <c r="G69" s="38">
        <v>3301</v>
      </c>
      <c r="H69" s="242" t="s">
        <v>163</v>
      </c>
      <c r="I69" s="38">
        <v>3301</v>
      </c>
      <c r="J69" s="242" t="s">
        <v>164</v>
      </c>
      <c r="K69" s="242" t="s">
        <v>379</v>
      </c>
      <c r="L69" s="38">
        <v>3301085</v>
      </c>
      <c r="M69" s="242" t="s">
        <v>380</v>
      </c>
      <c r="N69" s="38">
        <v>3301085</v>
      </c>
      <c r="O69" s="242" t="s">
        <v>380</v>
      </c>
      <c r="P69" s="38" t="s">
        <v>381</v>
      </c>
      <c r="Q69" s="266" t="s">
        <v>382</v>
      </c>
      <c r="R69" s="38" t="s">
        <v>381</v>
      </c>
      <c r="S69" s="266" t="s">
        <v>382</v>
      </c>
      <c r="T69" s="328" t="s">
        <v>148</v>
      </c>
      <c r="U69" s="331">
        <v>115000</v>
      </c>
      <c r="V69" s="301">
        <v>2020003630020</v>
      </c>
      <c r="W69" s="277" t="s">
        <v>383</v>
      </c>
      <c r="X69" s="277" t="s">
        <v>384</v>
      </c>
      <c r="Y69" s="246">
        <v>217682000</v>
      </c>
      <c r="Z69" s="244"/>
      <c r="AA69" s="244"/>
      <c r="AB69" s="244"/>
      <c r="AC69" s="244"/>
      <c r="AD69" s="244"/>
      <c r="AE69" s="246">
        <v>260000000</v>
      </c>
      <c r="AF69" s="244"/>
      <c r="AG69" s="244"/>
      <c r="AH69" s="244">
        <f t="shared" si="1"/>
        <v>477682000</v>
      </c>
      <c r="AI69" s="268" t="s">
        <v>368</v>
      </c>
    </row>
    <row r="70" spans="1:35" s="39" customFormat="1" ht="75" x14ac:dyDescent="0.25">
      <c r="A70" s="38">
        <v>310</v>
      </c>
      <c r="B70" s="242" t="s">
        <v>363</v>
      </c>
      <c r="C70" s="38">
        <v>1</v>
      </c>
      <c r="D70" s="242" t="s">
        <v>139</v>
      </c>
      <c r="E70" s="38">
        <v>33</v>
      </c>
      <c r="F70" s="242" t="s">
        <v>162</v>
      </c>
      <c r="G70" s="38">
        <v>3301</v>
      </c>
      <c r="H70" s="242" t="s">
        <v>163</v>
      </c>
      <c r="I70" s="38">
        <v>3301</v>
      </c>
      <c r="J70" s="242" t="s">
        <v>164</v>
      </c>
      <c r="K70" s="242" t="s">
        <v>379</v>
      </c>
      <c r="L70" s="38">
        <v>3301100</v>
      </c>
      <c r="M70" s="242" t="s">
        <v>385</v>
      </c>
      <c r="N70" s="38">
        <v>3301100</v>
      </c>
      <c r="O70" s="242" t="s">
        <v>385</v>
      </c>
      <c r="P70" s="45" t="s">
        <v>386</v>
      </c>
      <c r="Q70" s="266" t="s">
        <v>387</v>
      </c>
      <c r="R70" s="45" t="s">
        <v>386</v>
      </c>
      <c r="S70" s="266" t="s">
        <v>387</v>
      </c>
      <c r="T70" s="328" t="s">
        <v>148</v>
      </c>
      <c r="U70" s="316">
        <v>10</v>
      </c>
      <c r="V70" s="301">
        <v>2020003630020</v>
      </c>
      <c r="W70" s="268" t="s">
        <v>383</v>
      </c>
      <c r="X70" s="277" t="s">
        <v>384</v>
      </c>
      <c r="Y70" s="246">
        <v>100000000</v>
      </c>
      <c r="Z70" s="244"/>
      <c r="AA70" s="244"/>
      <c r="AB70" s="244"/>
      <c r="AC70" s="244"/>
      <c r="AD70" s="244"/>
      <c r="AE70" s="244">
        <v>40000000</v>
      </c>
      <c r="AF70" s="244"/>
      <c r="AG70" s="244"/>
      <c r="AH70" s="244">
        <f t="shared" si="1"/>
        <v>140000000</v>
      </c>
      <c r="AI70" s="268" t="s">
        <v>368</v>
      </c>
    </row>
    <row r="71" spans="1:35" s="39" customFormat="1" ht="60" x14ac:dyDescent="0.25">
      <c r="A71" s="38">
        <v>310</v>
      </c>
      <c r="B71" s="242" t="s">
        <v>363</v>
      </c>
      <c r="C71" s="38">
        <v>1</v>
      </c>
      <c r="D71" s="242" t="s">
        <v>139</v>
      </c>
      <c r="E71" s="38">
        <v>33</v>
      </c>
      <c r="F71" s="242" t="s">
        <v>162</v>
      </c>
      <c r="G71" s="38">
        <v>3301</v>
      </c>
      <c r="H71" s="242" t="s">
        <v>163</v>
      </c>
      <c r="I71" s="38">
        <v>3301</v>
      </c>
      <c r="J71" s="242" t="s">
        <v>164</v>
      </c>
      <c r="K71" s="242" t="s">
        <v>369</v>
      </c>
      <c r="L71" s="38">
        <v>3301095</v>
      </c>
      <c r="M71" s="242" t="s">
        <v>388</v>
      </c>
      <c r="N71" s="38">
        <v>3301095</v>
      </c>
      <c r="O71" s="242" t="s">
        <v>388</v>
      </c>
      <c r="P71" s="38" t="s">
        <v>389</v>
      </c>
      <c r="Q71" s="266" t="s">
        <v>390</v>
      </c>
      <c r="R71" s="38" t="s">
        <v>389</v>
      </c>
      <c r="S71" s="268" t="s">
        <v>390</v>
      </c>
      <c r="T71" s="328" t="s">
        <v>148</v>
      </c>
      <c r="U71" s="316">
        <v>150</v>
      </c>
      <c r="V71" s="301">
        <v>2020003630072</v>
      </c>
      <c r="W71" s="277" t="s">
        <v>391</v>
      </c>
      <c r="X71" s="268" t="s">
        <v>392</v>
      </c>
      <c r="Y71" s="244">
        <v>317682000</v>
      </c>
      <c r="Z71" s="244"/>
      <c r="AA71" s="244"/>
      <c r="AB71" s="244"/>
      <c r="AC71" s="244"/>
      <c r="AD71" s="244"/>
      <c r="AE71" s="246">
        <v>20000000</v>
      </c>
      <c r="AF71" s="244"/>
      <c r="AG71" s="244"/>
      <c r="AH71" s="244">
        <f t="shared" si="1"/>
        <v>337682000</v>
      </c>
      <c r="AI71" s="268" t="s">
        <v>368</v>
      </c>
    </row>
    <row r="72" spans="1:35" s="39" customFormat="1" ht="90" x14ac:dyDescent="0.25">
      <c r="A72" s="38">
        <v>310</v>
      </c>
      <c r="B72" s="242" t="s">
        <v>363</v>
      </c>
      <c r="C72" s="38">
        <v>1</v>
      </c>
      <c r="D72" s="242" t="s">
        <v>139</v>
      </c>
      <c r="E72" s="38">
        <v>33</v>
      </c>
      <c r="F72" s="242" t="s">
        <v>162</v>
      </c>
      <c r="G72" s="38">
        <v>3302</v>
      </c>
      <c r="H72" s="242" t="s">
        <v>393</v>
      </c>
      <c r="I72" s="38">
        <v>3302</v>
      </c>
      <c r="J72" s="242" t="s">
        <v>394</v>
      </c>
      <c r="K72" s="242" t="s">
        <v>395</v>
      </c>
      <c r="L72" s="42">
        <v>3302042</v>
      </c>
      <c r="M72" s="242" t="s">
        <v>396</v>
      </c>
      <c r="N72" s="42">
        <v>3302042</v>
      </c>
      <c r="O72" s="242" t="s">
        <v>396</v>
      </c>
      <c r="P72" s="38" t="s">
        <v>397</v>
      </c>
      <c r="Q72" s="266" t="s">
        <v>398</v>
      </c>
      <c r="R72" s="38" t="s">
        <v>397</v>
      </c>
      <c r="S72" s="266" t="s">
        <v>398</v>
      </c>
      <c r="T72" s="328" t="s">
        <v>148</v>
      </c>
      <c r="U72" s="316">
        <v>12</v>
      </c>
      <c r="V72" s="301">
        <v>2020003630073</v>
      </c>
      <c r="W72" s="277" t="s">
        <v>399</v>
      </c>
      <c r="X72" s="242" t="s">
        <v>400</v>
      </c>
      <c r="Y72" s="244"/>
      <c r="Z72" s="244"/>
      <c r="AA72" s="244"/>
      <c r="AB72" s="244"/>
      <c r="AC72" s="244"/>
      <c r="AD72" s="244"/>
      <c r="AE72" s="246">
        <v>70000000</v>
      </c>
      <c r="AF72" s="244"/>
      <c r="AG72" s="244"/>
      <c r="AH72" s="244">
        <f t="shared" si="1"/>
        <v>70000000</v>
      </c>
      <c r="AI72" s="268" t="s">
        <v>368</v>
      </c>
    </row>
    <row r="73" spans="1:35" s="39" customFormat="1" ht="90" x14ac:dyDescent="0.25">
      <c r="A73" s="38">
        <v>310</v>
      </c>
      <c r="B73" s="242" t="s">
        <v>363</v>
      </c>
      <c r="C73" s="38">
        <v>1</v>
      </c>
      <c r="D73" s="242" t="s">
        <v>139</v>
      </c>
      <c r="E73" s="38">
        <v>33</v>
      </c>
      <c r="F73" s="242" t="s">
        <v>162</v>
      </c>
      <c r="G73" s="38">
        <v>3302</v>
      </c>
      <c r="H73" s="242" t="s">
        <v>393</v>
      </c>
      <c r="I73" s="38">
        <v>3302</v>
      </c>
      <c r="J73" s="242" t="s">
        <v>394</v>
      </c>
      <c r="K73" s="242" t="s">
        <v>395</v>
      </c>
      <c r="L73" s="42">
        <v>3302070</v>
      </c>
      <c r="M73" s="242" t="s">
        <v>401</v>
      </c>
      <c r="N73" s="42">
        <v>3302070</v>
      </c>
      <c r="O73" s="242" t="s">
        <v>401</v>
      </c>
      <c r="P73" s="45" t="s">
        <v>402</v>
      </c>
      <c r="Q73" s="266" t="s">
        <v>387</v>
      </c>
      <c r="R73" s="45" t="s">
        <v>402</v>
      </c>
      <c r="S73" s="266" t="s">
        <v>387</v>
      </c>
      <c r="T73" s="328" t="s">
        <v>56</v>
      </c>
      <c r="U73" s="316">
        <v>4</v>
      </c>
      <c r="V73" s="301">
        <v>2020003630073</v>
      </c>
      <c r="W73" s="277" t="s">
        <v>399</v>
      </c>
      <c r="X73" s="242" t="s">
        <v>400</v>
      </c>
      <c r="Y73" s="244"/>
      <c r="Z73" s="244"/>
      <c r="AA73" s="244"/>
      <c r="AB73" s="244"/>
      <c r="AC73" s="244"/>
      <c r="AD73" s="244"/>
      <c r="AE73" s="246">
        <v>70000000</v>
      </c>
      <c r="AF73" s="244">
        <v>103859000</v>
      </c>
      <c r="AG73" s="244"/>
      <c r="AH73" s="244">
        <f t="shared" si="1"/>
        <v>173859000</v>
      </c>
      <c r="AI73" s="268" t="s">
        <v>368</v>
      </c>
    </row>
    <row r="74" spans="1:35" s="39" customFormat="1" ht="60" x14ac:dyDescent="0.25">
      <c r="A74" s="38">
        <v>311</v>
      </c>
      <c r="B74" s="242" t="s">
        <v>403</v>
      </c>
      <c r="C74" s="305">
        <v>2</v>
      </c>
      <c r="D74" s="242" t="s">
        <v>404</v>
      </c>
      <c r="E74" s="38">
        <v>35</v>
      </c>
      <c r="F74" s="242" t="s">
        <v>405</v>
      </c>
      <c r="G74" s="38">
        <v>3502</v>
      </c>
      <c r="H74" s="242" t="s">
        <v>406</v>
      </c>
      <c r="I74" s="38">
        <v>3502</v>
      </c>
      <c r="J74" s="242" t="s">
        <v>407</v>
      </c>
      <c r="K74" s="242" t="s">
        <v>408</v>
      </c>
      <c r="L74" s="38">
        <v>3502006</v>
      </c>
      <c r="M74" s="242" t="s">
        <v>409</v>
      </c>
      <c r="N74" s="305">
        <v>3502006</v>
      </c>
      <c r="O74" s="242" t="s">
        <v>409</v>
      </c>
      <c r="P74" s="38" t="s">
        <v>410</v>
      </c>
      <c r="Q74" s="266" t="s">
        <v>411</v>
      </c>
      <c r="R74" s="38" t="s">
        <v>410</v>
      </c>
      <c r="S74" s="266" t="s">
        <v>411</v>
      </c>
      <c r="T74" s="330" t="s">
        <v>148</v>
      </c>
      <c r="U74" s="316">
        <v>1</v>
      </c>
      <c r="V74" s="301">
        <v>2020003630074</v>
      </c>
      <c r="W74" s="277" t="s">
        <v>412</v>
      </c>
      <c r="X74" s="242" t="s">
        <v>413</v>
      </c>
      <c r="Y74" s="244"/>
      <c r="Z74" s="244"/>
      <c r="AA74" s="244"/>
      <c r="AB74" s="244"/>
      <c r="AC74" s="244"/>
      <c r="AD74" s="244"/>
      <c r="AE74" s="244">
        <v>58000000</v>
      </c>
      <c r="AF74" s="244"/>
      <c r="AG74" s="244"/>
      <c r="AH74" s="244">
        <f t="shared" si="1"/>
        <v>58000000</v>
      </c>
      <c r="AI74" s="278" t="s">
        <v>414</v>
      </c>
    </row>
    <row r="75" spans="1:35" s="39" customFormat="1" ht="60" x14ac:dyDescent="0.25">
      <c r="A75" s="38">
        <v>311</v>
      </c>
      <c r="B75" s="242" t="s">
        <v>403</v>
      </c>
      <c r="C75" s="305">
        <v>2</v>
      </c>
      <c r="D75" s="242" t="s">
        <v>404</v>
      </c>
      <c r="E75" s="38">
        <v>35</v>
      </c>
      <c r="F75" s="242" t="s">
        <v>405</v>
      </c>
      <c r="G75" s="38">
        <v>3502</v>
      </c>
      <c r="H75" s="242" t="s">
        <v>406</v>
      </c>
      <c r="I75" s="38">
        <v>3502</v>
      </c>
      <c r="J75" s="242" t="s">
        <v>407</v>
      </c>
      <c r="K75" s="242" t="s">
        <v>408</v>
      </c>
      <c r="L75" s="38">
        <v>3502007</v>
      </c>
      <c r="M75" s="242" t="s">
        <v>415</v>
      </c>
      <c r="N75" s="305">
        <v>3502007</v>
      </c>
      <c r="O75" s="242" t="s">
        <v>415</v>
      </c>
      <c r="P75" s="38" t="s">
        <v>416</v>
      </c>
      <c r="Q75" s="266" t="s">
        <v>417</v>
      </c>
      <c r="R75" s="38">
        <v>350200700</v>
      </c>
      <c r="S75" s="266" t="s">
        <v>417</v>
      </c>
      <c r="T75" s="330" t="s">
        <v>56</v>
      </c>
      <c r="U75" s="316">
        <v>7</v>
      </c>
      <c r="V75" s="301">
        <v>2020003630074</v>
      </c>
      <c r="W75" s="277" t="s">
        <v>412</v>
      </c>
      <c r="X75" s="242" t="s">
        <v>413</v>
      </c>
      <c r="Y75" s="244"/>
      <c r="Z75" s="244"/>
      <c r="AA75" s="244"/>
      <c r="AB75" s="244"/>
      <c r="AC75" s="244"/>
      <c r="AD75" s="244"/>
      <c r="AE75" s="244">
        <v>30000000</v>
      </c>
      <c r="AF75" s="244"/>
      <c r="AG75" s="244"/>
      <c r="AH75" s="244">
        <f t="shared" si="1"/>
        <v>30000000</v>
      </c>
      <c r="AI75" s="278" t="s">
        <v>414</v>
      </c>
    </row>
    <row r="76" spans="1:35" s="39" customFormat="1" ht="105" x14ac:dyDescent="0.25">
      <c r="A76" s="38" t="s">
        <v>418</v>
      </c>
      <c r="B76" s="242" t="s">
        <v>403</v>
      </c>
      <c r="C76" s="305">
        <v>2</v>
      </c>
      <c r="D76" s="242" t="s">
        <v>404</v>
      </c>
      <c r="E76" s="38">
        <v>35</v>
      </c>
      <c r="F76" s="242" t="s">
        <v>405</v>
      </c>
      <c r="G76" s="38">
        <v>3502</v>
      </c>
      <c r="H76" s="242" t="s">
        <v>406</v>
      </c>
      <c r="I76" s="38">
        <v>3502</v>
      </c>
      <c r="J76" s="242" t="s">
        <v>407</v>
      </c>
      <c r="K76" s="242" t="s">
        <v>419</v>
      </c>
      <c r="L76" s="311">
        <v>3502039</v>
      </c>
      <c r="M76" s="242" t="s">
        <v>420</v>
      </c>
      <c r="N76" s="311">
        <v>3502039</v>
      </c>
      <c r="O76" s="242" t="s">
        <v>420</v>
      </c>
      <c r="P76" s="38" t="s">
        <v>421</v>
      </c>
      <c r="Q76" s="266" t="s">
        <v>105</v>
      </c>
      <c r="R76" s="38" t="s">
        <v>421</v>
      </c>
      <c r="S76" s="266" t="s">
        <v>105</v>
      </c>
      <c r="T76" s="328" t="s">
        <v>56</v>
      </c>
      <c r="U76" s="316">
        <v>12</v>
      </c>
      <c r="V76" s="301">
        <v>2020003630076</v>
      </c>
      <c r="W76" s="277" t="s">
        <v>422</v>
      </c>
      <c r="X76" s="242" t="s">
        <v>423</v>
      </c>
      <c r="Y76" s="244"/>
      <c r="Z76" s="244"/>
      <c r="AA76" s="244"/>
      <c r="AB76" s="244"/>
      <c r="AC76" s="244"/>
      <c r="AD76" s="244"/>
      <c r="AE76" s="244">
        <v>535133951.44999999</v>
      </c>
      <c r="AF76" s="244"/>
      <c r="AG76" s="244"/>
      <c r="AH76" s="244">
        <f t="shared" si="1"/>
        <v>535133951.44999999</v>
      </c>
      <c r="AI76" s="341" t="s">
        <v>414</v>
      </c>
    </row>
    <row r="77" spans="1:35" s="39" customFormat="1" ht="60" x14ac:dyDescent="0.25">
      <c r="A77" s="38">
        <v>311</v>
      </c>
      <c r="B77" s="242" t="s">
        <v>403</v>
      </c>
      <c r="C77" s="305">
        <v>2</v>
      </c>
      <c r="D77" s="242" t="s">
        <v>404</v>
      </c>
      <c r="E77" s="38">
        <v>35</v>
      </c>
      <c r="F77" s="242" t="s">
        <v>405</v>
      </c>
      <c r="G77" s="38">
        <v>3502</v>
      </c>
      <c r="H77" s="242" t="s">
        <v>406</v>
      </c>
      <c r="I77" s="38">
        <v>3502</v>
      </c>
      <c r="J77" s="242" t="s">
        <v>407</v>
      </c>
      <c r="K77" s="242" t="s">
        <v>419</v>
      </c>
      <c r="L77" s="311">
        <v>3502046</v>
      </c>
      <c r="M77" s="242" t="s">
        <v>424</v>
      </c>
      <c r="N77" s="311">
        <v>3502046</v>
      </c>
      <c r="O77" s="242" t="s">
        <v>424</v>
      </c>
      <c r="P77" s="38" t="s">
        <v>425</v>
      </c>
      <c r="Q77" s="266" t="s">
        <v>426</v>
      </c>
      <c r="R77" s="38" t="s">
        <v>425</v>
      </c>
      <c r="S77" s="266" t="s">
        <v>426</v>
      </c>
      <c r="T77" s="330" t="s">
        <v>148</v>
      </c>
      <c r="U77" s="316">
        <v>1</v>
      </c>
      <c r="V77" s="301">
        <v>2020003630077</v>
      </c>
      <c r="W77" s="277" t="s">
        <v>427</v>
      </c>
      <c r="X77" s="242" t="s">
        <v>428</v>
      </c>
      <c r="Y77" s="244"/>
      <c r="Z77" s="244"/>
      <c r="AA77" s="244"/>
      <c r="AB77" s="244"/>
      <c r="AC77" s="244"/>
      <c r="AD77" s="244"/>
      <c r="AE77" s="244"/>
      <c r="AF77" s="244">
        <v>1150987000</v>
      </c>
      <c r="AG77" s="244"/>
      <c r="AH77" s="244">
        <f t="shared" si="1"/>
        <v>1150987000</v>
      </c>
      <c r="AI77" s="278" t="s">
        <v>414</v>
      </c>
    </row>
    <row r="78" spans="1:35" s="39" customFormat="1" ht="75" x14ac:dyDescent="0.25">
      <c r="A78" s="38">
        <v>311</v>
      </c>
      <c r="B78" s="242" t="s">
        <v>403</v>
      </c>
      <c r="C78" s="305">
        <v>2</v>
      </c>
      <c r="D78" s="242" t="s">
        <v>404</v>
      </c>
      <c r="E78" s="38">
        <v>36</v>
      </c>
      <c r="F78" s="242" t="s">
        <v>429</v>
      </c>
      <c r="G78" s="38">
        <v>3602</v>
      </c>
      <c r="H78" s="242" t="s">
        <v>430</v>
      </c>
      <c r="I78" s="38">
        <v>3602</v>
      </c>
      <c r="J78" s="242" t="s">
        <v>431</v>
      </c>
      <c r="K78" s="242" t="s">
        <v>408</v>
      </c>
      <c r="L78" s="38">
        <v>3602018</v>
      </c>
      <c r="M78" s="242" t="s">
        <v>432</v>
      </c>
      <c r="N78" s="38">
        <v>3602018</v>
      </c>
      <c r="O78" s="242" t="s">
        <v>432</v>
      </c>
      <c r="P78" s="313" t="s">
        <v>433</v>
      </c>
      <c r="Q78" s="266" t="s">
        <v>434</v>
      </c>
      <c r="R78" s="313" t="s">
        <v>433</v>
      </c>
      <c r="S78" s="266" t="s">
        <v>434</v>
      </c>
      <c r="T78" s="330" t="s">
        <v>148</v>
      </c>
      <c r="U78" s="316">
        <v>4</v>
      </c>
      <c r="V78" s="301">
        <v>2020003630078</v>
      </c>
      <c r="W78" s="277" t="s">
        <v>435</v>
      </c>
      <c r="X78" s="242" t="s">
        <v>436</v>
      </c>
      <c r="Y78" s="244"/>
      <c r="Z78" s="244"/>
      <c r="AA78" s="244"/>
      <c r="AB78" s="244"/>
      <c r="AC78" s="244"/>
      <c r="AD78" s="244"/>
      <c r="AE78" s="244">
        <v>310000000</v>
      </c>
      <c r="AF78" s="244"/>
      <c r="AG78" s="244"/>
      <c r="AH78" s="244">
        <f t="shared" si="1"/>
        <v>310000000</v>
      </c>
      <c r="AI78" s="278" t="s">
        <v>414</v>
      </c>
    </row>
    <row r="79" spans="1:35" s="39" customFormat="1" ht="75" x14ac:dyDescent="0.25">
      <c r="A79" s="38">
        <v>311</v>
      </c>
      <c r="B79" s="242" t="s">
        <v>403</v>
      </c>
      <c r="C79" s="305">
        <v>2</v>
      </c>
      <c r="D79" s="242" t="s">
        <v>404</v>
      </c>
      <c r="E79" s="38">
        <v>36</v>
      </c>
      <c r="F79" s="242" t="s">
        <v>429</v>
      </c>
      <c r="G79" s="38">
        <v>3602</v>
      </c>
      <c r="H79" s="242" t="s">
        <v>430</v>
      </c>
      <c r="I79" s="38">
        <v>3602</v>
      </c>
      <c r="J79" s="242" t="s">
        <v>431</v>
      </c>
      <c r="K79" s="242" t="s">
        <v>408</v>
      </c>
      <c r="L79" s="38">
        <v>3602032</v>
      </c>
      <c r="M79" s="242" t="s">
        <v>437</v>
      </c>
      <c r="N79" s="305">
        <v>3602032</v>
      </c>
      <c r="O79" s="242" t="s">
        <v>437</v>
      </c>
      <c r="P79" s="313" t="s">
        <v>438</v>
      </c>
      <c r="Q79" s="266" t="s">
        <v>439</v>
      </c>
      <c r="R79" s="313" t="s">
        <v>438</v>
      </c>
      <c r="S79" s="266" t="s">
        <v>439</v>
      </c>
      <c r="T79" s="316" t="s">
        <v>56</v>
      </c>
      <c r="U79" s="316">
        <v>14</v>
      </c>
      <c r="V79" s="301">
        <v>2020003630078</v>
      </c>
      <c r="W79" s="277" t="s">
        <v>435</v>
      </c>
      <c r="X79" s="266" t="s">
        <v>436</v>
      </c>
      <c r="Y79" s="244"/>
      <c r="Z79" s="244"/>
      <c r="AA79" s="244"/>
      <c r="AB79" s="244"/>
      <c r="AC79" s="244"/>
      <c r="AD79" s="244"/>
      <c r="AE79" s="244">
        <v>70000000</v>
      </c>
      <c r="AF79" s="244"/>
      <c r="AG79" s="244"/>
      <c r="AH79" s="244">
        <f t="shared" si="1"/>
        <v>70000000</v>
      </c>
      <c r="AI79" s="278" t="s">
        <v>414</v>
      </c>
    </row>
    <row r="80" spans="1:35" s="39" customFormat="1" ht="75" x14ac:dyDescent="0.25">
      <c r="A80" s="38">
        <v>311</v>
      </c>
      <c r="B80" s="242" t="s">
        <v>403</v>
      </c>
      <c r="C80" s="305">
        <v>2</v>
      </c>
      <c r="D80" s="242" t="s">
        <v>404</v>
      </c>
      <c r="E80" s="38">
        <v>36</v>
      </c>
      <c r="F80" s="242" t="s">
        <v>429</v>
      </c>
      <c r="G80" s="38">
        <v>3602</v>
      </c>
      <c r="H80" s="242" t="s">
        <v>430</v>
      </c>
      <c r="I80" s="38">
        <v>3602</v>
      </c>
      <c r="J80" s="242" t="s">
        <v>431</v>
      </c>
      <c r="K80" s="242" t="s">
        <v>408</v>
      </c>
      <c r="L80" s="38">
        <v>3602029</v>
      </c>
      <c r="M80" s="242" t="s">
        <v>440</v>
      </c>
      <c r="N80" s="305">
        <v>3602029</v>
      </c>
      <c r="O80" s="242" t="s">
        <v>440</v>
      </c>
      <c r="P80" s="313" t="s">
        <v>441</v>
      </c>
      <c r="Q80" s="266" t="s">
        <v>442</v>
      </c>
      <c r="R80" s="313" t="s">
        <v>441</v>
      </c>
      <c r="S80" s="266" t="s">
        <v>442</v>
      </c>
      <c r="T80" s="330" t="s">
        <v>148</v>
      </c>
      <c r="U80" s="316">
        <v>13</v>
      </c>
      <c r="V80" s="301">
        <v>2020003630078</v>
      </c>
      <c r="W80" s="266" t="s">
        <v>435</v>
      </c>
      <c r="X80" s="266" t="s">
        <v>436</v>
      </c>
      <c r="Y80" s="244"/>
      <c r="Z80" s="244"/>
      <c r="AA80" s="244"/>
      <c r="AB80" s="244"/>
      <c r="AC80" s="244"/>
      <c r="AD80" s="244"/>
      <c r="AE80" s="244">
        <v>65000000</v>
      </c>
      <c r="AF80" s="244"/>
      <c r="AG80" s="244"/>
      <c r="AH80" s="244">
        <f t="shared" si="1"/>
        <v>65000000</v>
      </c>
      <c r="AI80" s="278" t="s">
        <v>414</v>
      </c>
    </row>
    <row r="81" spans="1:35" s="39" customFormat="1" ht="75" x14ac:dyDescent="0.25">
      <c r="A81" s="38">
        <v>311</v>
      </c>
      <c r="B81" s="242" t="s">
        <v>403</v>
      </c>
      <c r="C81" s="305">
        <v>2</v>
      </c>
      <c r="D81" s="242" t="s">
        <v>404</v>
      </c>
      <c r="E81" s="38">
        <v>36</v>
      </c>
      <c r="F81" s="242" t="s">
        <v>429</v>
      </c>
      <c r="G81" s="38">
        <v>3602</v>
      </c>
      <c r="H81" s="242" t="s">
        <v>430</v>
      </c>
      <c r="I81" s="38">
        <v>3602</v>
      </c>
      <c r="J81" s="242" t="s">
        <v>431</v>
      </c>
      <c r="K81" s="242" t="s">
        <v>408</v>
      </c>
      <c r="L81" s="38">
        <v>3602030</v>
      </c>
      <c r="M81" s="242" t="s">
        <v>443</v>
      </c>
      <c r="N81" s="305">
        <v>3602030</v>
      </c>
      <c r="O81" s="242" t="s">
        <v>443</v>
      </c>
      <c r="P81" s="313" t="s">
        <v>444</v>
      </c>
      <c r="Q81" s="266" t="s">
        <v>445</v>
      </c>
      <c r="R81" s="313" t="s">
        <v>444</v>
      </c>
      <c r="S81" s="266" t="s">
        <v>445</v>
      </c>
      <c r="T81" s="330" t="s">
        <v>148</v>
      </c>
      <c r="U81" s="316">
        <v>4</v>
      </c>
      <c r="V81" s="301">
        <v>2020003630078</v>
      </c>
      <c r="W81" s="266" t="s">
        <v>435</v>
      </c>
      <c r="X81" s="266" t="s">
        <v>436</v>
      </c>
      <c r="Y81" s="244"/>
      <c r="Z81" s="244"/>
      <c r="AA81" s="244"/>
      <c r="AB81" s="244"/>
      <c r="AC81" s="244"/>
      <c r="AD81" s="244"/>
      <c r="AE81" s="244">
        <v>25000000</v>
      </c>
      <c r="AF81" s="244"/>
      <c r="AG81" s="244"/>
      <c r="AH81" s="244">
        <f t="shared" si="1"/>
        <v>25000000</v>
      </c>
      <c r="AI81" s="278" t="s">
        <v>414</v>
      </c>
    </row>
    <row r="82" spans="1:35" s="39" customFormat="1" ht="75" x14ac:dyDescent="0.25">
      <c r="A82" s="38">
        <v>312</v>
      </c>
      <c r="B82" s="242" t="s">
        <v>446</v>
      </c>
      <c r="C82" s="38">
        <v>2</v>
      </c>
      <c r="D82" s="242" t="s">
        <v>404</v>
      </c>
      <c r="E82" s="38">
        <v>17</v>
      </c>
      <c r="F82" s="242" t="s">
        <v>447</v>
      </c>
      <c r="G82" s="38">
        <v>1702</v>
      </c>
      <c r="H82" s="242" t="s">
        <v>448</v>
      </c>
      <c r="I82" s="38">
        <v>1702</v>
      </c>
      <c r="J82" s="242" t="s">
        <v>449</v>
      </c>
      <c r="K82" s="242" t="s">
        <v>450</v>
      </c>
      <c r="L82" s="311">
        <v>1702011</v>
      </c>
      <c r="M82" s="242" t="s">
        <v>451</v>
      </c>
      <c r="N82" s="311">
        <v>1702011</v>
      </c>
      <c r="O82" s="242" t="s">
        <v>451</v>
      </c>
      <c r="P82" s="38" t="s">
        <v>452</v>
      </c>
      <c r="Q82" s="268" t="s">
        <v>453</v>
      </c>
      <c r="R82" s="38" t="s">
        <v>452</v>
      </c>
      <c r="S82" s="266" t="s">
        <v>453</v>
      </c>
      <c r="T82" s="328" t="s">
        <v>56</v>
      </c>
      <c r="U82" s="316">
        <v>30</v>
      </c>
      <c r="V82" s="301">
        <v>2020003630079</v>
      </c>
      <c r="W82" s="242" t="s">
        <v>454</v>
      </c>
      <c r="X82" s="242" t="s">
        <v>455</v>
      </c>
      <c r="Y82" s="244"/>
      <c r="Z82" s="244"/>
      <c r="AA82" s="244"/>
      <c r="AB82" s="244"/>
      <c r="AC82" s="244"/>
      <c r="AD82" s="244"/>
      <c r="AE82" s="246">
        <v>180000000</v>
      </c>
      <c r="AF82" s="244"/>
      <c r="AG82" s="244"/>
      <c r="AH82" s="244">
        <f t="shared" si="1"/>
        <v>180000000</v>
      </c>
      <c r="AI82" s="254" t="s">
        <v>456</v>
      </c>
    </row>
    <row r="83" spans="1:35" s="39" customFormat="1" ht="75" x14ac:dyDescent="0.25">
      <c r="A83" s="38">
        <v>312</v>
      </c>
      <c r="B83" s="242" t="s">
        <v>446</v>
      </c>
      <c r="C83" s="38">
        <v>2</v>
      </c>
      <c r="D83" s="242" t="s">
        <v>404</v>
      </c>
      <c r="E83" s="38">
        <v>17</v>
      </c>
      <c r="F83" s="242" t="s">
        <v>447</v>
      </c>
      <c r="G83" s="38">
        <v>1702</v>
      </c>
      <c r="H83" s="242" t="s">
        <v>448</v>
      </c>
      <c r="I83" s="38">
        <v>1702</v>
      </c>
      <c r="J83" s="242" t="s">
        <v>449</v>
      </c>
      <c r="K83" s="242" t="s">
        <v>450</v>
      </c>
      <c r="L83" s="311">
        <v>1702007</v>
      </c>
      <c r="M83" s="242" t="s">
        <v>457</v>
      </c>
      <c r="N83" s="311">
        <v>1702007</v>
      </c>
      <c r="O83" s="242" t="s">
        <v>457</v>
      </c>
      <c r="P83" s="313" t="s">
        <v>458</v>
      </c>
      <c r="Q83" s="266" t="s">
        <v>459</v>
      </c>
      <c r="R83" s="313" t="s">
        <v>458</v>
      </c>
      <c r="S83" s="266" t="s">
        <v>459</v>
      </c>
      <c r="T83" s="332" t="s">
        <v>148</v>
      </c>
      <c r="U83" s="316">
        <v>3</v>
      </c>
      <c r="V83" s="301">
        <v>2020003630079</v>
      </c>
      <c r="W83" s="242" t="s">
        <v>454</v>
      </c>
      <c r="X83" s="242" t="s">
        <v>455</v>
      </c>
      <c r="Y83" s="244"/>
      <c r="Z83" s="244"/>
      <c r="AA83" s="244"/>
      <c r="AB83" s="244"/>
      <c r="AC83" s="244"/>
      <c r="AD83" s="244"/>
      <c r="AE83" s="246">
        <v>390000000</v>
      </c>
      <c r="AF83" s="244"/>
      <c r="AG83" s="244"/>
      <c r="AH83" s="244">
        <f t="shared" si="1"/>
        <v>390000000</v>
      </c>
      <c r="AI83" s="254" t="s">
        <v>456</v>
      </c>
    </row>
    <row r="84" spans="1:35" s="39" customFormat="1" ht="75" x14ac:dyDescent="0.25">
      <c r="A84" s="38">
        <v>312</v>
      </c>
      <c r="B84" s="242" t="s">
        <v>446</v>
      </c>
      <c r="C84" s="38">
        <v>2</v>
      </c>
      <c r="D84" s="242" t="s">
        <v>404</v>
      </c>
      <c r="E84" s="38">
        <v>17</v>
      </c>
      <c r="F84" s="242" t="s">
        <v>447</v>
      </c>
      <c r="G84" s="38">
        <v>1702</v>
      </c>
      <c r="H84" s="242" t="s">
        <v>448</v>
      </c>
      <c r="I84" s="38">
        <v>1702</v>
      </c>
      <c r="J84" s="242" t="s">
        <v>449</v>
      </c>
      <c r="K84" s="242" t="s">
        <v>450</v>
      </c>
      <c r="L84" s="311">
        <v>1702009</v>
      </c>
      <c r="M84" s="242" t="s">
        <v>460</v>
      </c>
      <c r="N84" s="311">
        <v>1702009</v>
      </c>
      <c r="O84" s="242" t="s">
        <v>460</v>
      </c>
      <c r="P84" s="313" t="s">
        <v>461</v>
      </c>
      <c r="Q84" s="266" t="s">
        <v>462</v>
      </c>
      <c r="R84" s="313" t="s">
        <v>461</v>
      </c>
      <c r="S84" s="266" t="s">
        <v>462</v>
      </c>
      <c r="T84" s="332" t="s">
        <v>148</v>
      </c>
      <c r="U84" s="316">
        <v>166</v>
      </c>
      <c r="V84" s="301">
        <v>2020003630079</v>
      </c>
      <c r="W84" s="242" t="s">
        <v>454</v>
      </c>
      <c r="X84" s="242" t="s">
        <v>455</v>
      </c>
      <c r="Y84" s="244"/>
      <c r="Z84" s="244"/>
      <c r="AA84" s="244"/>
      <c r="AB84" s="244"/>
      <c r="AC84" s="244"/>
      <c r="AD84" s="244"/>
      <c r="AE84" s="246">
        <v>80000000</v>
      </c>
      <c r="AF84" s="244"/>
      <c r="AG84" s="244"/>
      <c r="AH84" s="244">
        <f t="shared" si="1"/>
        <v>80000000</v>
      </c>
      <c r="AI84" s="254" t="s">
        <v>456</v>
      </c>
    </row>
    <row r="85" spans="1:35" s="39" customFormat="1" ht="120" x14ac:dyDescent="0.25">
      <c r="A85" s="38">
        <v>312</v>
      </c>
      <c r="B85" s="242" t="s">
        <v>446</v>
      </c>
      <c r="C85" s="38">
        <v>2</v>
      </c>
      <c r="D85" s="242" t="s">
        <v>404</v>
      </c>
      <c r="E85" s="38">
        <v>17</v>
      </c>
      <c r="F85" s="242" t="s">
        <v>447</v>
      </c>
      <c r="G85" s="38">
        <v>1702</v>
      </c>
      <c r="H85" s="242" t="s">
        <v>448</v>
      </c>
      <c r="I85" s="38">
        <v>1702</v>
      </c>
      <c r="J85" s="242" t="s">
        <v>449</v>
      </c>
      <c r="K85" s="242" t="s">
        <v>450</v>
      </c>
      <c r="L85" s="311">
        <v>1702017</v>
      </c>
      <c r="M85" s="242" t="s">
        <v>463</v>
      </c>
      <c r="N85" s="46">
        <v>1702017</v>
      </c>
      <c r="O85" s="242" t="s">
        <v>463</v>
      </c>
      <c r="P85" s="313" t="s">
        <v>464</v>
      </c>
      <c r="Q85" s="266" t="s">
        <v>465</v>
      </c>
      <c r="R85" s="313" t="s">
        <v>464</v>
      </c>
      <c r="S85" s="266" t="s">
        <v>465</v>
      </c>
      <c r="T85" s="332" t="s">
        <v>148</v>
      </c>
      <c r="U85" s="316">
        <v>100</v>
      </c>
      <c r="V85" s="301">
        <v>2020003630023</v>
      </c>
      <c r="W85" s="266" t="s">
        <v>466</v>
      </c>
      <c r="X85" s="266" t="s">
        <v>467</v>
      </c>
      <c r="Y85" s="244"/>
      <c r="Z85" s="244"/>
      <c r="AA85" s="244"/>
      <c r="AB85" s="244"/>
      <c r="AC85" s="244"/>
      <c r="AD85" s="244"/>
      <c r="AE85" s="246">
        <v>190000000</v>
      </c>
      <c r="AF85" s="244"/>
      <c r="AG85" s="244"/>
      <c r="AH85" s="244">
        <f t="shared" si="1"/>
        <v>190000000</v>
      </c>
      <c r="AI85" s="254" t="s">
        <v>456</v>
      </c>
    </row>
    <row r="86" spans="1:35" s="39" customFormat="1" ht="120" x14ac:dyDescent="0.25">
      <c r="A86" s="38">
        <v>312</v>
      </c>
      <c r="B86" s="242" t="s">
        <v>446</v>
      </c>
      <c r="C86" s="38">
        <v>2</v>
      </c>
      <c r="D86" s="242" t="s">
        <v>404</v>
      </c>
      <c r="E86" s="38">
        <v>17</v>
      </c>
      <c r="F86" s="242" t="s">
        <v>447</v>
      </c>
      <c r="G86" s="38">
        <v>1702</v>
      </c>
      <c r="H86" s="242" t="s">
        <v>448</v>
      </c>
      <c r="I86" s="38">
        <v>1702</v>
      </c>
      <c r="J86" s="242" t="s">
        <v>449</v>
      </c>
      <c r="K86" s="242" t="s">
        <v>450</v>
      </c>
      <c r="L86" s="311">
        <v>1702014</v>
      </c>
      <c r="M86" s="242" t="s">
        <v>468</v>
      </c>
      <c r="N86" s="311">
        <v>1702014</v>
      </c>
      <c r="O86" s="242" t="s">
        <v>468</v>
      </c>
      <c r="P86" s="313" t="s">
        <v>469</v>
      </c>
      <c r="Q86" s="266" t="s">
        <v>470</v>
      </c>
      <c r="R86" s="313" t="s">
        <v>469</v>
      </c>
      <c r="S86" s="266" t="s">
        <v>470</v>
      </c>
      <c r="T86" s="332" t="s">
        <v>148</v>
      </c>
      <c r="U86" s="316">
        <v>25</v>
      </c>
      <c r="V86" s="301">
        <v>2020003630023</v>
      </c>
      <c r="W86" s="266" t="s">
        <v>466</v>
      </c>
      <c r="X86" s="266" t="s">
        <v>467</v>
      </c>
      <c r="Y86" s="244"/>
      <c r="Z86" s="244"/>
      <c r="AA86" s="244"/>
      <c r="AB86" s="244"/>
      <c r="AC86" s="244"/>
      <c r="AD86" s="244"/>
      <c r="AE86" s="246">
        <v>150000000</v>
      </c>
      <c r="AF86" s="244"/>
      <c r="AG86" s="244"/>
      <c r="AH86" s="244">
        <f t="shared" si="1"/>
        <v>150000000</v>
      </c>
      <c r="AI86" s="254" t="s">
        <v>456</v>
      </c>
    </row>
    <row r="87" spans="1:35" s="39" customFormat="1" ht="120" x14ac:dyDescent="0.25">
      <c r="A87" s="38">
        <v>312</v>
      </c>
      <c r="B87" s="242" t="s">
        <v>446</v>
      </c>
      <c r="C87" s="38">
        <v>2</v>
      </c>
      <c r="D87" s="242" t="s">
        <v>404</v>
      </c>
      <c r="E87" s="38">
        <v>17</v>
      </c>
      <c r="F87" s="242" t="s">
        <v>447</v>
      </c>
      <c r="G87" s="38">
        <v>1702</v>
      </c>
      <c r="H87" s="242" t="s">
        <v>448</v>
      </c>
      <c r="I87" s="38">
        <v>1702</v>
      </c>
      <c r="J87" s="242" t="s">
        <v>449</v>
      </c>
      <c r="K87" s="242" t="s">
        <v>450</v>
      </c>
      <c r="L87" s="311">
        <v>1702021</v>
      </c>
      <c r="M87" s="242" t="s">
        <v>471</v>
      </c>
      <c r="N87" s="311">
        <v>1702021</v>
      </c>
      <c r="O87" s="242" t="s">
        <v>471</v>
      </c>
      <c r="P87" s="313" t="s">
        <v>472</v>
      </c>
      <c r="Q87" s="266" t="s">
        <v>473</v>
      </c>
      <c r="R87" s="313" t="s">
        <v>472</v>
      </c>
      <c r="S87" s="266" t="s">
        <v>473</v>
      </c>
      <c r="T87" s="332" t="s">
        <v>148</v>
      </c>
      <c r="U87" s="316">
        <v>150</v>
      </c>
      <c r="V87" s="301">
        <v>2020003630023</v>
      </c>
      <c r="W87" s="266" t="s">
        <v>466</v>
      </c>
      <c r="X87" s="266" t="s">
        <v>467</v>
      </c>
      <c r="Y87" s="244"/>
      <c r="Z87" s="244"/>
      <c r="AA87" s="244"/>
      <c r="AB87" s="244"/>
      <c r="AC87" s="244"/>
      <c r="AD87" s="244"/>
      <c r="AE87" s="246">
        <v>62000000</v>
      </c>
      <c r="AF87" s="244"/>
      <c r="AG87" s="244"/>
      <c r="AH87" s="244">
        <f t="shared" si="1"/>
        <v>62000000</v>
      </c>
      <c r="AI87" s="254" t="s">
        <v>456</v>
      </c>
    </row>
    <row r="88" spans="1:35" s="39" customFormat="1" ht="90" x14ac:dyDescent="0.25">
      <c r="A88" s="38">
        <v>312</v>
      </c>
      <c r="B88" s="242" t="s">
        <v>446</v>
      </c>
      <c r="C88" s="38">
        <v>2</v>
      </c>
      <c r="D88" s="242" t="s">
        <v>404</v>
      </c>
      <c r="E88" s="38">
        <v>17</v>
      </c>
      <c r="F88" s="242" t="s">
        <v>447</v>
      </c>
      <c r="G88" s="38">
        <v>1702</v>
      </c>
      <c r="H88" s="242" t="s">
        <v>448</v>
      </c>
      <c r="I88" s="38">
        <v>1702</v>
      </c>
      <c r="J88" s="242" t="s">
        <v>449</v>
      </c>
      <c r="K88" s="242" t="s">
        <v>450</v>
      </c>
      <c r="L88" s="311">
        <v>1702038</v>
      </c>
      <c r="M88" s="242" t="s">
        <v>474</v>
      </c>
      <c r="N88" s="311">
        <v>1702038</v>
      </c>
      <c r="O88" s="242" t="s">
        <v>474</v>
      </c>
      <c r="P88" s="38" t="s">
        <v>475</v>
      </c>
      <c r="Q88" s="266" t="s">
        <v>476</v>
      </c>
      <c r="R88" s="38" t="s">
        <v>475</v>
      </c>
      <c r="S88" s="266" t="s">
        <v>476</v>
      </c>
      <c r="T88" s="316" t="s">
        <v>56</v>
      </c>
      <c r="U88" s="316">
        <v>30</v>
      </c>
      <c r="V88" s="301">
        <v>2020003630080</v>
      </c>
      <c r="W88" s="243" t="s">
        <v>477</v>
      </c>
      <c r="X88" s="242" t="s">
        <v>478</v>
      </c>
      <c r="Y88" s="244"/>
      <c r="Z88" s="244"/>
      <c r="AA88" s="244"/>
      <c r="AB88" s="244"/>
      <c r="AC88" s="244"/>
      <c r="AD88" s="244"/>
      <c r="AE88" s="246">
        <v>90000000</v>
      </c>
      <c r="AF88" s="244"/>
      <c r="AG88" s="244"/>
      <c r="AH88" s="244">
        <f t="shared" si="1"/>
        <v>90000000</v>
      </c>
      <c r="AI88" s="254" t="s">
        <v>456</v>
      </c>
    </row>
    <row r="89" spans="1:35" s="39" customFormat="1" ht="90" x14ac:dyDescent="0.25">
      <c r="A89" s="38">
        <v>312</v>
      </c>
      <c r="B89" s="242" t="s">
        <v>446</v>
      </c>
      <c r="C89" s="38">
        <v>2</v>
      </c>
      <c r="D89" s="242" t="s">
        <v>404</v>
      </c>
      <c r="E89" s="38">
        <v>17</v>
      </c>
      <c r="F89" s="242" t="s">
        <v>447</v>
      </c>
      <c r="G89" s="38">
        <v>1702</v>
      </c>
      <c r="H89" s="242" t="s">
        <v>448</v>
      </c>
      <c r="I89" s="38">
        <v>1702</v>
      </c>
      <c r="J89" s="242" t="s">
        <v>449</v>
      </c>
      <c r="K89" s="242" t="s">
        <v>450</v>
      </c>
      <c r="L89" s="311">
        <v>1702038</v>
      </c>
      <c r="M89" s="242" t="s">
        <v>474</v>
      </c>
      <c r="N89" s="311">
        <v>1702038</v>
      </c>
      <c r="O89" s="242" t="s">
        <v>474</v>
      </c>
      <c r="P89" s="38" t="s">
        <v>479</v>
      </c>
      <c r="Q89" s="266" t="s">
        <v>480</v>
      </c>
      <c r="R89" s="38" t="s">
        <v>479</v>
      </c>
      <c r="S89" s="266" t="s">
        <v>480</v>
      </c>
      <c r="T89" s="332" t="s">
        <v>148</v>
      </c>
      <c r="U89" s="316">
        <v>80</v>
      </c>
      <c r="V89" s="301">
        <v>2020003630080</v>
      </c>
      <c r="W89" s="243" t="s">
        <v>477</v>
      </c>
      <c r="X89" s="242" t="s">
        <v>478</v>
      </c>
      <c r="Y89" s="244"/>
      <c r="Z89" s="244"/>
      <c r="AA89" s="244"/>
      <c r="AB89" s="244"/>
      <c r="AC89" s="244"/>
      <c r="AD89" s="244"/>
      <c r="AE89" s="246">
        <v>98000000</v>
      </c>
      <c r="AF89" s="244"/>
      <c r="AG89" s="244"/>
      <c r="AH89" s="244">
        <f t="shared" si="1"/>
        <v>98000000</v>
      </c>
      <c r="AI89" s="254" t="s">
        <v>456</v>
      </c>
    </row>
    <row r="90" spans="1:35" s="39" customFormat="1" ht="75" x14ac:dyDescent="0.25">
      <c r="A90" s="38">
        <v>312</v>
      </c>
      <c r="B90" s="242" t="s">
        <v>446</v>
      </c>
      <c r="C90" s="38">
        <v>2</v>
      </c>
      <c r="D90" s="242" t="s">
        <v>404</v>
      </c>
      <c r="E90" s="38">
        <v>17</v>
      </c>
      <c r="F90" s="242" t="s">
        <v>447</v>
      </c>
      <c r="G90" s="38">
        <v>1702</v>
      </c>
      <c r="H90" s="242" t="s">
        <v>448</v>
      </c>
      <c r="I90" s="38">
        <v>1702</v>
      </c>
      <c r="J90" s="242" t="s">
        <v>449</v>
      </c>
      <c r="K90" s="242" t="s">
        <v>450</v>
      </c>
      <c r="L90" s="311">
        <v>1702023</v>
      </c>
      <c r="M90" s="242" t="s">
        <v>231</v>
      </c>
      <c r="N90" s="311">
        <v>1702023</v>
      </c>
      <c r="O90" s="242" t="s">
        <v>231</v>
      </c>
      <c r="P90" s="38" t="s">
        <v>481</v>
      </c>
      <c r="Q90" s="266" t="s">
        <v>482</v>
      </c>
      <c r="R90" s="38" t="s">
        <v>481</v>
      </c>
      <c r="S90" s="268" t="s">
        <v>482</v>
      </c>
      <c r="T90" s="332" t="s">
        <v>56</v>
      </c>
      <c r="U90" s="316">
        <v>1</v>
      </c>
      <c r="V90" s="301">
        <v>2020003630022</v>
      </c>
      <c r="W90" s="277" t="s">
        <v>483</v>
      </c>
      <c r="X90" s="242" t="s">
        <v>484</v>
      </c>
      <c r="Y90" s="244"/>
      <c r="Z90" s="244"/>
      <c r="AA90" s="244"/>
      <c r="AB90" s="244"/>
      <c r="AC90" s="244"/>
      <c r="AD90" s="244"/>
      <c r="AE90" s="246">
        <v>56000000</v>
      </c>
      <c r="AF90" s="244"/>
      <c r="AG90" s="244"/>
      <c r="AH90" s="244">
        <f t="shared" si="1"/>
        <v>56000000</v>
      </c>
      <c r="AI90" s="254" t="s">
        <v>456</v>
      </c>
    </row>
    <row r="91" spans="1:35" s="39" customFormat="1" ht="75" x14ac:dyDescent="0.25">
      <c r="A91" s="38">
        <v>312</v>
      </c>
      <c r="B91" s="242" t="s">
        <v>446</v>
      </c>
      <c r="C91" s="38">
        <v>2</v>
      </c>
      <c r="D91" s="242" t="s">
        <v>404</v>
      </c>
      <c r="E91" s="38">
        <v>17</v>
      </c>
      <c r="F91" s="242" t="s">
        <v>447</v>
      </c>
      <c r="G91" s="38">
        <v>1702</v>
      </c>
      <c r="H91" s="242" t="s">
        <v>448</v>
      </c>
      <c r="I91" s="38">
        <v>1702</v>
      </c>
      <c r="J91" s="242" t="s">
        <v>449</v>
      </c>
      <c r="K91" s="242" t="s">
        <v>450</v>
      </c>
      <c r="L91" s="311">
        <v>1702024</v>
      </c>
      <c r="M91" s="242" t="s">
        <v>485</v>
      </c>
      <c r="N91" s="311">
        <v>1702024</v>
      </c>
      <c r="O91" s="242" t="s">
        <v>485</v>
      </c>
      <c r="P91" s="313" t="s">
        <v>486</v>
      </c>
      <c r="Q91" s="266" t="s">
        <v>487</v>
      </c>
      <c r="R91" s="313" t="s">
        <v>486</v>
      </c>
      <c r="S91" s="266" t="s">
        <v>487</v>
      </c>
      <c r="T91" s="332" t="s">
        <v>56</v>
      </c>
      <c r="U91" s="316">
        <v>12</v>
      </c>
      <c r="V91" s="301">
        <v>2020003630022</v>
      </c>
      <c r="W91" s="243" t="s">
        <v>483</v>
      </c>
      <c r="X91" s="242" t="s">
        <v>484</v>
      </c>
      <c r="Y91" s="244"/>
      <c r="Z91" s="244"/>
      <c r="AA91" s="244"/>
      <c r="AB91" s="244"/>
      <c r="AC91" s="244"/>
      <c r="AD91" s="244"/>
      <c r="AE91" s="246">
        <v>95000000</v>
      </c>
      <c r="AF91" s="244"/>
      <c r="AG91" s="244"/>
      <c r="AH91" s="244">
        <f t="shared" si="1"/>
        <v>95000000</v>
      </c>
      <c r="AI91" s="254" t="s">
        <v>456</v>
      </c>
    </row>
    <row r="92" spans="1:35" s="39" customFormat="1" ht="90" x14ac:dyDescent="0.25">
      <c r="A92" s="38">
        <v>312</v>
      </c>
      <c r="B92" s="242" t="s">
        <v>446</v>
      </c>
      <c r="C92" s="38">
        <v>2</v>
      </c>
      <c r="D92" s="242" t="s">
        <v>404</v>
      </c>
      <c r="E92" s="38">
        <v>17</v>
      </c>
      <c r="F92" s="242" t="s">
        <v>447</v>
      </c>
      <c r="G92" s="38">
        <v>1702</v>
      </c>
      <c r="H92" s="242" t="s">
        <v>448</v>
      </c>
      <c r="I92" s="38">
        <v>1702</v>
      </c>
      <c r="J92" s="242" t="s">
        <v>449</v>
      </c>
      <c r="K92" s="242" t="s">
        <v>450</v>
      </c>
      <c r="L92" s="311">
        <v>1702025</v>
      </c>
      <c r="M92" s="242" t="s">
        <v>488</v>
      </c>
      <c r="N92" s="311">
        <v>1702025</v>
      </c>
      <c r="O92" s="242" t="s">
        <v>488</v>
      </c>
      <c r="P92" s="313" t="s">
        <v>489</v>
      </c>
      <c r="Q92" s="266" t="s">
        <v>490</v>
      </c>
      <c r="R92" s="313" t="s">
        <v>489</v>
      </c>
      <c r="S92" s="266" t="s">
        <v>490</v>
      </c>
      <c r="T92" s="332" t="s">
        <v>148</v>
      </c>
      <c r="U92" s="316">
        <v>25</v>
      </c>
      <c r="V92" s="301">
        <v>2020003630081</v>
      </c>
      <c r="W92" s="277" t="s">
        <v>491</v>
      </c>
      <c r="X92" s="242" t="s">
        <v>492</v>
      </c>
      <c r="Y92" s="244"/>
      <c r="Z92" s="244"/>
      <c r="AA92" s="244"/>
      <c r="AB92" s="244"/>
      <c r="AC92" s="244"/>
      <c r="AD92" s="244"/>
      <c r="AE92" s="246">
        <v>67000000</v>
      </c>
      <c r="AF92" s="244"/>
      <c r="AG92" s="244"/>
      <c r="AH92" s="244">
        <f t="shared" si="1"/>
        <v>67000000</v>
      </c>
      <c r="AI92" s="254" t="s">
        <v>456</v>
      </c>
    </row>
    <row r="93" spans="1:35" s="39" customFormat="1" ht="90" x14ac:dyDescent="0.25">
      <c r="A93" s="38">
        <v>312</v>
      </c>
      <c r="B93" s="242" t="s">
        <v>446</v>
      </c>
      <c r="C93" s="38">
        <v>2</v>
      </c>
      <c r="D93" s="242" t="s">
        <v>404</v>
      </c>
      <c r="E93" s="38">
        <v>17</v>
      </c>
      <c r="F93" s="242" t="s">
        <v>447</v>
      </c>
      <c r="G93" s="38">
        <v>1703</v>
      </c>
      <c r="H93" s="242" t="s">
        <v>493</v>
      </c>
      <c r="I93" s="38">
        <v>1703</v>
      </c>
      <c r="J93" s="242" t="s">
        <v>494</v>
      </c>
      <c r="K93" s="242" t="s">
        <v>450</v>
      </c>
      <c r="L93" s="311">
        <v>1703013</v>
      </c>
      <c r="M93" s="242" t="s">
        <v>495</v>
      </c>
      <c r="N93" s="311">
        <v>1703013</v>
      </c>
      <c r="O93" s="242" t="s">
        <v>495</v>
      </c>
      <c r="P93" s="313" t="s">
        <v>496</v>
      </c>
      <c r="Q93" s="266" t="s">
        <v>497</v>
      </c>
      <c r="R93" s="313" t="s">
        <v>496</v>
      </c>
      <c r="S93" s="266" t="s">
        <v>497</v>
      </c>
      <c r="T93" s="332" t="s">
        <v>148</v>
      </c>
      <c r="U93" s="316">
        <v>55</v>
      </c>
      <c r="V93" s="301">
        <v>2020003630082</v>
      </c>
      <c r="W93" s="243" t="s">
        <v>498</v>
      </c>
      <c r="X93" s="242" t="s">
        <v>499</v>
      </c>
      <c r="Y93" s="244"/>
      <c r="Z93" s="244"/>
      <c r="AA93" s="244"/>
      <c r="AB93" s="244"/>
      <c r="AC93" s="244"/>
      <c r="AD93" s="244"/>
      <c r="AE93" s="246">
        <v>65712654</v>
      </c>
      <c r="AF93" s="244"/>
      <c r="AG93" s="244"/>
      <c r="AH93" s="244">
        <f t="shared" si="1"/>
        <v>65712654</v>
      </c>
      <c r="AI93" s="254" t="s">
        <v>456</v>
      </c>
    </row>
    <row r="94" spans="1:35" s="39" customFormat="1" ht="105" x14ac:dyDescent="0.25">
      <c r="A94" s="38">
        <v>312</v>
      </c>
      <c r="B94" s="242" t="s">
        <v>446</v>
      </c>
      <c r="C94" s="38">
        <v>2</v>
      </c>
      <c r="D94" s="242" t="s">
        <v>404</v>
      </c>
      <c r="E94" s="38">
        <v>17</v>
      </c>
      <c r="F94" s="242" t="s">
        <v>447</v>
      </c>
      <c r="G94" s="38">
        <v>1704</v>
      </c>
      <c r="H94" s="242" t="s">
        <v>500</v>
      </c>
      <c r="I94" s="38">
        <v>1704</v>
      </c>
      <c r="J94" s="242" t="s">
        <v>501</v>
      </c>
      <c r="K94" s="242" t="s">
        <v>450</v>
      </c>
      <c r="L94" s="311">
        <v>1704002</v>
      </c>
      <c r="M94" s="242" t="s">
        <v>85</v>
      </c>
      <c r="N94" s="311">
        <v>1704002</v>
      </c>
      <c r="O94" s="242" t="s">
        <v>85</v>
      </c>
      <c r="P94" s="38" t="s">
        <v>502</v>
      </c>
      <c r="Q94" s="266" t="s">
        <v>503</v>
      </c>
      <c r="R94" s="38" t="s">
        <v>502</v>
      </c>
      <c r="S94" s="266" t="s">
        <v>503</v>
      </c>
      <c r="T94" s="316" t="s">
        <v>56</v>
      </c>
      <c r="U94" s="316">
        <v>1</v>
      </c>
      <c r="V94" s="301">
        <v>2020003630025</v>
      </c>
      <c r="W94" s="243" t="s">
        <v>504</v>
      </c>
      <c r="X94" s="242" t="s">
        <v>505</v>
      </c>
      <c r="Y94" s="255"/>
      <c r="Z94" s="244"/>
      <c r="AA94" s="244"/>
      <c r="AB94" s="244"/>
      <c r="AC94" s="244"/>
      <c r="AD94" s="244"/>
      <c r="AE94" s="244">
        <v>75000000</v>
      </c>
      <c r="AF94" s="244"/>
      <c r="AG94" s="244"/>
      <c r="AH94" s="244">
        <f t="shared" si="1"/>
        <v>75000000</v>
      </c>
      <c r="AI94" s="254" t="s">
        <v>456</v>
      </c>
    </row>
    <row r="95" spans="1:35" s="39" customFormat="1" ht="105" x14ac:dyDescent="0.25">
      <c r="A95" s="38">
        <v>312</v>
      </c>
      <c r="B95" s="242" t="s">
        <v>446</v>
      </c>
      <c r="C95" s="38">
        <v>2</v>
      </c>
      <c r="D95" s="242" t="s">
        <v>404</v>
      </c>
      <c r="E95" s="38">
        <v>17</v>
      </c>
      <c r="F95" s="242" t="s">
        <v>447</v>
      </c>
      <c r="G95" s="38">
        <v>1704</v>
      </c>
      <c r="H95" s="242" t="s">
        <v>500</v>
      </c>
      <c r="I95" s="38">
        <v>1704</v>
      </c>
      <c r="J95" s="242" t="s">
        <v>501</v>
      </c>
      <c r="K95" s="242" t="s">
        <v>450</v>
      </c>
      <c r="L95" s="311">
        <v>1704017</v>
      </c>
      <c r="M95" s="242" t="s">
        <v>506</v>
      </c>
      <c r="N95" s="311">
        <v>1704017</v>
      </c>
      <c r="O95" s="242" t="s">
        <v>506</v>
      </c>
      <c r="P95" s="38" t="s">
        <v>507</v>
      </c>
      <c r="Q95" s="266" t="s">
        <v>508</v>
      </c>
      <c r="R95" s="38" t="s">
        <v>507</v>
      </c>
      <c r="S95" s="266" t="s">
        <v>508</v>
      </c>
      <c r="T95" s="332" t="s">
        <v>148</v>
      </c>
      <c r="U95" s="316">
        <v>150</v>
      </c>
      <c r="V95" s="301">
        <v>2020003630025</v>
      </c>
      <c r="W95" s="243" t="s">
        <v>504</v>
      </c>
      <c r="X95" s="242" t="s">
        <v>505</v>
      </c>
      <c r="Y95" s="244"/>
      <c r="Z95" s="244"/>
      <c r="AA95" s="244"/>
      <c r="AB95" s="244"/>
      <c r="AC95" s="244"/>
      <c r="AD95" s="244"/>
      <c r="AE95" s="244">
        <v>78000000</v>
      </c>
      <c r="AF95" s="244"/>
      <c r="AG95" s="244"/>
      <c r="AH95" s="244">
        <f t="shared" si="1"/>
        <v>78000000</v>
      </c>
      <c r="AI95" s="254" t="s">
        <v>456</v>
      </c>
    </row>
    <row r="96" spans="1:35" s="39" customFormat="1" ht="75" x14ac:dyDescent="0.25">
      <c r="A96" s="38">
        <v>312</v>
      </c>
      <c r="B96" s="242" t="s">
        <v>446</v>
      </c>
      <c r="C96" s="38">
        <v>2</v>
      </c>
      <c r="D96" s="242" t="s">
        <v>404</v>
      </c>
      <c r="E96" s="38">
        <v>17</v>
      </c>
      <c r="F96" s="242" t="s">
        <v>447</v>
      </c>
      <c r="G96" s="38">
        <v>1706</v>
      </c>
      <c r="H96" s="242" t="s">
        <v>509</v>
      </c>
      <c r="I96" s="38">
        <v>1706</v>
      </c>
      <c r="J96" s="242" t="s">
        <v>510</v>
      </c>
      <c r="K96" s="242" t="s">
        <v>450</v>
      </c>
      <c r="L96" s="311">
        <v>1706004</v>
      </c>
      <c r="M96" s="242" t="s">
        <v>511</v>
      </c>
      <c r="N96" s="311">
        <v>1706004</v>
      </c>
      <c r="O96" s="242" t="s">
        <v>511</v>
      </c>
      <c r="P96" s="38" t="s">
        <v>512</v>
      </c>
      <c r="Q96" s="266" t="s">
        <v>513</v>
      </c>
      <c r="R96" s="38" t="s">
        <v>512</v>
      </c>
      <c r="S96" s="266" t="s">
        <v>513</v>
      </c>
      <c r="T96" s="316" t="s">
        <v>56</v>
      </c>
      <c r="U96" s="316">
        <v>10</v>
      </c>
      <c r="V96" s="301">
        <v>2020003630083</v>
      </c>
      <c r="W96" s="243" t="s">
        <v>514</v>
      </c>
      <c r="X96" s="242" t="s">
        <v>515</v>
      </c>
      <c r="Y96" s="244"/>
      <c r="Z96" s="244"/>
      <c r="AA96" s="244"/>
      <c r="AB96" s="244"/>
      <c r="AC96" s="244"/>
      <c r="AD96" s="244"/>
      <c r="AE96" s="244">
        <v>110000000</v>
      </c>
      <c r="AF96" s="244"/>
      <c r="AG96" s="244"/>
      <c r="AH96" s="244">
        <f t="shared" si="1"/>
        <v>110000000</v>
      </c>
      <c r="AI96" s="254" t="s">
        <v>456</v>
      </c>
    </row>
    <row r="97" spans="1:35" s="39" customFormat="1" ht="90" x14ac:dyDescent="0.25">
      <c r="A97" s="38">
        <v>312</v>
      </c>
      <c r="B97" s="242" t="s">
        <v>446</v>
      </c>
      <c r="C97" s="38">
        <v>2</v>
      </c>
      <c r="D97" s="242" t="s">
        <v>404</v>
      </c>
      <c r="E97" s="38">
        <v>17</v>
      </c>
      <c r="F97" s="242" t="s">
        <v>447</v>
      </c>
      <c r="G97" s="38">
        <v>1707</v>
      </c>
      <c r="H97" s="242" t="s">
        <v>516</v>
      </c>
      <c r="I97" s="38">
        <v>1707</v>
      </c>
      <c r="J97" s="242" t="s">
        <v>517</v>
      </c>
      <c r="K97" s="242" t="s">
        <v>450</v>
      </c>
      <c r="L97" s="311">
        <v>1707069</v>
      </c>
      <c r="M97" s="242" t="s">
        <v>518</v>
      </c>
      <c r="N97" s="311">
        <v>1707069</v>
      </c>
      <c r="O97" s="242" t="s">
        <v>518</v>
      </c>
      <c r="P97" s="38" t="s">
        <v>519</v>
      </c>
      <c r="Q97" s="268" t="s">
        <v>520</v>
      </c>
      <c r="R97" s="38" t="s">
        <v>519</v>
      </c>
      <c r="S97" s="266" t="s">
        <v>520</v>
      </c>
      <c r="T97" s="332" t="s">
        <v>148</v>
      </c>
      <c r="U97" s="316">
        <v>5</v>
      </c>
      <c r="V97" s="301">
        <v>2020003630084</v>
      </c>
      <c r="W97" s="243" t="s">
        <v>521</v>
      </c>
      <c r="X97" s="242" t="s">
        <v>522</v>
      </c>
      <c r="Y97" s="244"/>
      <c r="Z97" s="244"/>
      <c r="AA97" s="244"/>
      <c r="AB97" s="244"/>
      <c r="AC97" s="244"/>
      <c r="AD97" s="244"/>
      <c r="AE97" s="246">
        <v>143000000</v>
      </c>
      <c r="AF97" s="244"/>
      <c r="AG97" s="244"/>
      <c r="AH97" s="244">
        <f t="shared" si="1"/>
        <v>143000000</v>
      </c>
      <c r="AI97" s="254" t="s">
        <v>456</v>
      </c>
    </row>
    <row r="98" spans="1:35" s="39" customFormat="1" ht="135" x14ac:dyDescent="0.25">
      <c r="A98" s="38">
        <v>312</v>
      </c>
      <c r="B98" s="242" t="s">
        <v>446</v>
      </c>
      <c r="C98" s="38">
        <v>2</v>
      </c>
      <c r="D98" s="242" t="s">
        <v>404</v>
      </c>
      <c r="E98" s="38">
        <v>17</v>
      </c>
      <c r="F98" s="242" t="s">
        <v>447</v>
      </c>
      <c r="G98" s="38">
        <v>1708</v>
      </c>
      <c r="H98" s="242" t="s">
        <v>523</v>
      </c>
      <c r="I98" s="38">
        <v>1708</v>
      </c>
      <c r="J98" s="242" t="s">
        <v>524</v>
      </c>
      <c r="K98" s="242" t="s">
        <v>450</v>
      </c>
      <c r="L98" s="311">
        <v>1708016</v>
      </c>
      <c r="M98" s="242" t="s">
        <v>85</v>
      </c>
      <c r="N98" s="311">
        <v>1708016</v>
      </c>
      <c r="O98" s="242" t="s">
        <v>85</v>
      </c>
      <c r="P98" s="313" t="s">
        <v>525</v>
      </c>
      <c r="Q98" s="266" t="s">
        <v>526</v>
      </c>
      <c r="R98" s="313" t="s">
        <v>525</v>
      </c>
      <c r="S98" s="266" t="s">
        <v>526</v>
      </c>
      <c r="T98" s="316" t="s">
        <v>56</v>
      </c>
      <c r="U98" s="316">
        <v>2</v>
      </c>
      <c r="V98" s="301">
        <v>2020003630026</v>
      </c>
      <c r="W98" s="243" t="s">
        <v>527</v>
      </c>
      <c r="X98" s="242" t="s">
        <v>528</v>
      </c>
      <c r="Y98" s="244"/>
      <c r="Z98" s="244"/>
      <c r="AA98" s="244"/>
      <c r="AB98" s="244"/>
      <c r="AC98" s="244"/>
      <c r="AD98" s="244"/>
      <c r="AE98" s="244">
        <v>65000000</v>
      </c>
      <c r="AF98" s="244"/>
      <c r="AG98" s="244"/>
      <c r="AH98" s="244">
        <f t="shared" si="1"/>
        <v>65000000</v>
      </c>
      <c r="AI98" s="254" t="s">
        <v>456</v>
      </c>
    </row>
    <row r="99" spans="1:35" s="39" customFormat="1" ht="135" x14ac:dyDescent="0.25">
      <c r="A99" s="38">
        <v>312</v>
      </c>
      <c r="B99" s="242" t="s">
        <v>446</v>
      </c>
      <c r="C99" s="38">
        <v>2</v>
      </c>
      <c r="D99" s="242" t="s">
        <v>404</v>
      </c>
      <c r="E99" s="38">
        <v>17</v>
      </c>
      <c r="F99" s="242" t="s">
        <v>447</v>
      </c>
      <c r="G99" s="38">
        <v>1708</v>
      </c>
      <c r="H99" s="242" t="s">
        <v>523</v>
      </c>
      <c r="I99" s="38">
        <v>1708</v>
      </c>
      <c r="J99" s="242" t="s">
        <v>524</v>
      </c>
      <c r="K99" s="242" t="s">
        <v>450</v>
      </c>
      <c r="L99" s="311">
        <v>1708051</v>
      </c>
      <c r="M99" s="242" t="s">
        <v>529</v>
      </c>
      <c r="N99" s="311">
        <v>1708051</v>
      </c>
      <c r="O99" s="242" t="s">
        <v>529</v>
      </c>
      <c r="P99" s="313" t="s">
        <v>530</v>
      </c>
      <c r="Q99" s="266" t="s">
        <v>531</v>
      </c>
      <c r="R99" s="313" t="s">
        <v>530</v>
      </c>
      <c r="S99" s="266" t="s">
        <v>531</v>
      </c>
      <c r="T99" s="328" t="s">
        <v>56</v>
      </c>
      <c r="U99" s="316">
        <v>1</v>
      </c>
      <c r="V99" s="301">
        <v>2020003630026</v>
      </c>
      <c r="W99" s="243" t="s">
        <v>527</v>
      </c>
      <c r="X99" s="242" t="s">
        <v>528</v>
      </c>
      <c r="Y99" s="244"/>
      <c r="Z99" s="244"/>
      <c r="AA99" s="244"/>
      <c r="AB99" s="244"/>
      <c r="AC99" s="244"/>
      <c r="AD99" s="244"/>
      <c r="AE99" s="244">
        <v>65000000</v>
      </c>
      <c r="AF99" s="244"/>
      <c r="AG99" s="244"/>
      <c r="AH99" s="244">
        <f t="shared" si="1"/>
        <v>65000000</v>
      </c>
      <c r="AI99" s="254" t="s">
        <v>456</v>
      </c>
    </row>
    <row r="100" spans="1:35" s="39" customFormat="1" ht="105" x14ac:dyDescent="0.25">
      <c r="A100" s="38">
        <v>312</v>
      </c>
      <c r="B100" s="242" t="s">
        <v>446</v>
      </c>
      <c r="C100" s="38">
        <v>2</v>
      </c>
      <c r="D100" s="242" t="s">
        <v>404</v>
      </c>
      <c r="E100" s="38">
        <v>17</v>
      </c>
      <c r="F100" s="242" t="s">
        <v>447</v>
      </c>
      <c r="G100" s="38">
        <v>1709</v>
      </c>
      <c r="H100" s="242" t="s">
        <v>532</v>
      </c>
      <c r="I100" s="38">
        <v>1709</v>
      </c>
      <c r="J100" s="242" t="s">
        <v>533</v>
      </c>
      <c r="K100" s="242" t="s">
        <v>450</v>
      </c>
      <c r="L100" s="311">
        <v>1709019</v>
      </c>
      <c r="M100" s="242" t="s">
        <v>534</v>
      </c>
      <c r="N100" s="311">
        <v>1709019</v>
      </c>
      <c r="O100" s="242" t="s">
        <v>534</v>
      </c>
      <c r="P100" s="313">
        <v>170901900</v>
      </c>
      <c r="Q100" s="266" t="s">
        <v>534</v>
      </c>
      <c r="R100" s="313">
        <v>170901900</v>
      </c>
      <c r="S100" s="266" t="s">
        <v>534</v>
      </c>
      <c r="T100" s="332" t="s">
        <v>148</v>
      </c>
      <c r="U100" s="316">
        <v>4</v>
      </c>
      <c r="V100" s="301">
        <v>2020003630024</v>
      </c>
      <c r="W100" s="243" t="s">
        <v>535</v>
      </c>
      <c r="X100" s="242" t="s">
        <v>536</v>
      </c>
      <c r="Y100" s="244"/>
      <c r="Z100" s="244"/>
      <c r="AA100" s="244"/>
      <c r="AB100" s="244"/>
      <c r="AC100" s="244"/>
      <c r="AD100" s="244"/>
      <c r="AE100" s="244">
        <v>143000000</v>
      </c>
      <c r="AF100" s="244"/>
      <c r="AG100" s="244"/>
      <c r="AH100" s="244">
        <f t="shared" si="1"/>
        <v>143000000</v>
      </c>
      <c r="AI100" s="254" t="s">
        <v>456</v>
      </c>
    </row>
    <row r="101" spans="1:35" s="39" customFormat="1" ht="105" x14ac:dyDescent="0.25">
      <c r="A101" s="38">
        <v>312</v>
      </c>
      <c r="B101" s="242" t="s">
        <v>446</v>
      </c>
      <c r="C101" s="38">
        <v>2</v>
      </c>
      <c r="D101" s="242" t="s">
        <v>404</v>
      </c>
      <c r="E101" s="38">
        <v>17</v>
      </c>
      <c r="F101" s="242" t="s">
        <v>447</v>
      </c>
      <c r="G101" s="38">
        <v>1709</v>
      </c>
      <c r="H101" s="242" t="s">
        <v>532</v>
      </c>
      <c r="I101" s="38">
        <v>1709</v>
      </c>
      <c r="J101" s="242" t="s">
        <v>533</v>
      </c>
      <c r="K101" s="242" t="s">
        <v>450</v>
      </c>
      <c r="L101" s="311">
        <v>1709034</v>
      </c>
      <c r="M101" s="242" t="s">
        <v>537</v>
      </c>
      <c r="N101" s="311">
        <v>1709034</v>
      </c>
      <c r="O101" s="242" t="s">
        <v>537</v>
      </c>
      <c r="P101" s="313" t="s">
        <v>538</v>
      </c>
      <c r="Q101" s="266" t="s">
        <v>537</v>
      </c>
      <c r="R101" s="313" t="s">
        <v>538</v>
      </c>
      <c r="S101" s="266" t="s">
        <v>537</v>
      </c>
      <c r="T101" s="332" t="s">
        <v>148</v>
      </c>
      <c r="U101" s="316">
        <v>3</v>
      </c>
      <c r="V101" s="301">
        <v>2020003630024</v>
      </c>
      <c r="W101" s="243" t="s">
        <v>535</v>
      </c>
      <c r="X101" s="242" t="s">
        <v>536</v>
      </c>
      <c r="Y101" s="244"/>
      <c r="Z101" s="244"/>
      <c r="AA101" s="244"/>
      <c r="AB101" s="244"/>
      <c r="AC101" s="244"/>
      <c r="AD101" s="244"/>
      <c r="AE101" s="244">
        <v>113000000</v>
      </c>
      <c r="AF101" s="244"/>
      <c r="AG101" s="244"/>
      <c r="AH101" s="244">
        <f t="shared" si="1"/>
        <v>113000000</v>
      </c>
      <c r="AI101" s="254" t="s">
        <v>456</v>
      </c>
    </row>
    <row r="102" spans="1:35" s="39" customFormat="1" ht="105" x14ac:dyDescent="0.25">
      <c r="A102" s="38">
        <v>312</v>
      </c>
      <c r="B102" s="242" t="s">
        <v>446</v>
      </c>
      <c r="C102" s="38">
        <v>2</v>
      </c>
      <c r="D102" s="242" t="s">
        <v>404</v>
      </c>
      <c r="E102" s="38">
        <v>17</v>
      </c>
      <c r="F102" s="242" t="s">
        <v>447</v>
      </c>
      <c r="G102" s="38">
        <v>1709</v>
      </c>
      <c r="H102" s="242" t="s">
        <v>532</v>
      </c>
      <c r="I102" s="38">
        <v>1709</v>
      </c>
      <c r="J102" s="242" t="s">
        <v>533</v>
      </c>
      <c r="K102" s="242" t="s">
        <v>450</v>
      </c>
      <c r="L102" s="311">
        <v>1709093</v>
      </c>
      <c r="M102" s="242" t="s">
        <v>539</v>
      </c>
      <c r="N102" s="311">
        <v>1709093</v>
      </c>
      <c r="O102" s="242" t="s">
        <v>539</v>
      </c>
      <c r="P102" s="38" t="s">
        <v>540</v>
      </c>
      <c r="Q102" s="266" t="s">
        <v>541</v>
      </c>
      <c r="R102" s="38" t="s">
        <v>540</v>
      </c>
      <c r="S102" s="266" t="s">
        <v>541</v>
      </c>
      <c r="T102" s="332" t="s">
        <v>148</v>
      </c>
      <c r="U102" s="316">
        <v>1</v>
      </c>
      <c r="V102" s="301">
        <v>2020003630024</v>
      </c>
      <c r="W102" s="243" t="s">
        <v>535</v>
      </c>
      <c r="X102" s="242" t="s">
        <v>536</v>
      </c>
      <c r="Y102" s="244"/>
      <c r="Z102" s="244"/>
      <c r="AA102" s="244"/>
      <c r="AB102" s="244"/>
      <c r="AC102" s="244"/>
      <c r="AD102" s="244"/>
      <c r="AE102" s="244">
        <v>62000000</v>
      </c>
      <c r="AF102" s="244"/>
      <c r="AG102" s="244"/>
      <c r="AH102" s="244">
        <f t="shared" si="1"/>
        <v>62000000</v>
      </c>
      <c r="AI102" s="254" t="s">
        <v>456</v>
      </c>
    </row>
    <row r="103" spans="1:35" s="39" customFormat="1" ht="90" x14ac:dyDescent="0.25">
      <c r="A103" s="302">
        <v>312</v>
      </c>
      <c r="B103" s="279" t="s">
        <v>446</v>
      </c>
      <c r="C103" s="302">
        <v>2</v>
      </c>
      <c r="D103" s="242" t="s">
        <v>404</v>
      </c>
      <c r="E103" s="302">
        <v>35</v>
      </c>
      <c r="F103" s="279" t="s">
        <v>405</v>
      </c>
      <c r="G103" s="302">
        <v>3502</v>
      </c>
      <c r="H103" s="279" t="s">
        <v>406</v>
      </c>
      <c r="I103" s="302">
        <v>3502</v>
      </c>
      <c r="J103" s="279" t="s">
        <v>407</v>
      </c>
      <c r="K103" s="279" t="s">
        <v>542</v>
      </c>
      <c r="L103" s="314">
        <v>3502017</v>
      </c>
      <c r="M103" s="279" t="s">
        <v>543</v>
      </c>
      <c r="N103" s="314">
        <v>3502017</v>
      </c>
      <c r="O103" s="279" t="s">
        <v>543</v>
      </c>
      <c r="P103" s="323" t="s">
        <v>544</v>
      </c>
      <c r="Q103" s="280" t="s">
        <v>545</v>
      </c>
      <c r="R103" s="323" t="s">
        <v>544</v>
      </c>
      <c r="S103" s="280" t="s">
        <v>545</v>
      </c>
      <c r="T103" s="333" t="s">
        <v>56</v>
      </c>
      <c r="U103" s="333">
        <v>6</v>
      </c>
      <c r="V103" s="334">
        <v>2020003630085</v>
      </c>
      <c r="W103" s="256" t="s">
        <v>546</v>
      </c>
      <c r="X103" s="279" t="s">
        <v>547</v>
      </c>
      <c r="Y103" s="257"/>
      <c r="Z103" s="257"/>
      <c r="AA103" s="257"/>
      <c r="AB103" s="257"/>
      <c r="AC103" s="257"/>
      <c r="AD103" s="257"/>
      <c r="AE103" s="244">
        <v>98000000</v>
      </c>
      <c r="AF103" s="244"/>
      <c r="AG103" s="244"/>
      <c r="AH103" s="244">
        <f t="shared" si="1"/>
        <v>98000000</v>
      </c>
      <c r="AI103" s="258" t="s">
        <v>456</v>
      </c>
    </row>
    <row r="104" spans="1:35" s="39" customFormat="1" ht="90" x14ac:dyDescent="0.25">
      <c r="A104" s="38">
        <v>312</v>
      </c>
      <c r="B104" s="242" t="s">
        <v>446</v>
      </c>
      <c r="C104" s="38">
        <v>2</v>
      </c>
      <c r="D104" s="242" t="s">
        <v>404</v>
      </c>
      <c r="E104" s="38">
        <v>35</v>
      </c>
      <c r="F104" s="242" t="s">
        <v>405</v>
      </c>
      <c r="G104" s="38">
        <v>3502</v>
      </c>
      <c r="H104" s="242" t="s">
        <v>406</v>
      </c>
      <c r="I104" s="38">
        <v>3502</v>
      </c>
      <c r="J104" s="242" t="s">
        <v>407</v>
      </c>
      <c r="K104" s="266" t="s">
        <v>408</v>
      </c>
      <c r="L104" s="311">
        <v>3502007</v>
      </c>
      <c r="M104" s="242" t="s">
        <v>548</v>
      </c>
      <c r="N104" s="311">
        <v>3502007</v>
      </c>
      <c r="O104" s="242" t="s">
        <v>548</v>
      </c>
      <c r="P104" s="38" t="s">
        <v>416</v>
      </c>
      <c r="Q104" s="266" t="s">
        <v>417</v>
      </c>
      <c r="R104" s="38" t="s">
        <v>416</v>
      </c>
      <c r="S104" s="268" t="s">
        <v>417</v>
      </c>
      <c r="T104" s="328" t="s">
        <v>56</v>
      </c>
      <c r="U104" s="38">
        <v>5</v>
      </c>
      <c r="V104" s="301">
        <v>2020003630085</v>
      </c>
      <c r="W104" s="243" t="s">
        <v>546</v>
      </c>
      <c r="X104" s="242" t="s">
        <v>547</v>
      </c>
      <c r="Y104" s="244"/>
      <c r="Z104" s="244"/>
      <c r="AA104" s="244"/>
      <c r="AB104" s="244"/>
      <c r="AC104" s="244"/>
      <c r="AD104" s="244"/>
      <c r="AE104" s="244">
        <v>58000000</v>
      </c>
      <c r="AF104" s="244"/>
      <c r="AG104" s="244"/>
      <c r="AH104" s="244">
        <f t="shared" si="1"/>
        <v>58000000</v>
      </c>
      <c r="AI104" s="254" t="s">
        <v>456</v>
      </c>
    </row>
    <row r="105" spans="1:35" s="39" customFormat="1" ht="105" x14ac:dyDescent="0.25">
      <c r="A105" s="38">
        <v>312</v>
      </c>
      <c r="B105" s="242" t="s">
        <v>446</v>
      </c>
      <c r="C105" s="38">
        <v>3</v>
      </c>
      <c r="D105" s="242" t="s">
        <v>193</v>
      </c>
      <c r="E105" s="38">
        <v>32</v>
      </c>
      <c r="F105" s="242" t="s">
        <v>204</v>
      </c>
      <c r="G105" s="38" t="s">
        <v>549</v>
      </c>
      <c r="H105" s="242" t="s">
        <v>550</v>
      </c>
      <c r="I105" s="38" t="s">
        <v>549</v>
      </c>
      <c r="J105" s="242" t="s">
        <v>551</v>
      </c>
      <c r="K105" s="242" t="s">
        <v>207</v>
      </c>
      <c r="L105" s="311">
        <v>3201013</v>
      </c>
      <c r="M105" s="242" t="s">
        <v>552</v>
      </c>
      <c r="N105" s="311">
        <v>3201013</v>
      </c>
      <c r="O105" s="242" t="s">
        <v>552</v>
      </c>
      <c r="P105" s="313" t="s">
        <v>553</v>
      </c>
      <c r="Q105" s="266" t="s">
        <v>554</v>
      </c>
      <c r="R105" s="313" t="s">
        <v>553</v>
      </c>
      <c r="S105" s="266" t="s">
        <v>554</v>
      </c>
      <c r="T105" s="332" t="s">
        <v>148</v>
      </c>
      <c r="U105" s="316">
        <v>1</v>
      </c>
      <c r="V105" s="301">
        <v>2020003630027</v>
      </c>
      <c r="W105" s="243" t="s">
        <v>555</v>
      </c>
      <c r="X105" s="242" t="s">
        <v>556</v>
      </c>
      <c r="Y105" s="247"/>
      <c r="Z105" s="247"/>
      <c r="AA105" s="247"/>
      <c r="AB105" s="247"/>
      <c r="AC105" s="247"/>
      <c r="AD105" s="247"/>
      <c r="AE105" s="244">
        <v>42000000</v>
      </c>
      <c r="AF105" s="244"/>
      <c r="AG105" s="244"/>
      <c r="AH105" s="244">
        <f t="shared" si="1"/>
        <v>42000000</v>
      </c>
      <c r="AI105" s="254" t="s">
        <v>456</v>
      </c>
    </row>
    <row r="106" spans="1:35" s="39" customFormat="1" ht="105" x14ac:dyDescent="0.25">
      <c r="A106" s="38">
        <v>312</v>
      </c>
      <c r="B106" s="242" t="s">
        <v>446</v>
      </c>
      <c r="C106" s="38">
        <v>3</v>
      </c>
      <c r="D106" s="242" t="s">
        <v>193</v>
      </c>
      <c r="E106" s="38">
        <v>32</v>
      </c>
      <c r="F106" s="242" t="s">
        <v>204</v>
      </c>
      <c r="G106" s="38" t="s">
        <v>549</v>
      </c>
      <c r="H106" s="242" t="s">
        <v>550</v>
      </c>
      <c r="I106" s="38" t="s">
        <v>549</v>
      </c>
      <c r="J106" s="242" t="s">
        <v>551</v>
      </c>
      <c r="K106" s="242" t="s">
        <v>207</v>
      </c>
      <c r="L106" s="311">
        <v>3201008</v>
      </c>
      <c r="M106" s="242" t="s">
        <v>557</v>
      </c>
      <c r="N106" s="311">
        <v>3201008</v>
      </c>
      <c r="O106" s="242" t="s">
        <v>557</v>
      </c>
      <c r="P106" s="313" t="s">
        <v>558</v>
      </c>
      <c r="Q106" s="266" t="s">
        <v>559</v>
      </c>
      <c r="R106" s="313" t="s">
        <v>558</v>
      </c>
      <c r="S106" s="266" t="s">
        <v>559</v>
      </c>
      <c r="T106" s="332" t="s">
        <v>148</v>
      </c>
      <c r="U106" s="316">
        <v>3</v>
      </c>
      <c r="V106" s="301">
        <v>2020003630027</v>
      </c>
      <c r="W106" s="243" t="s">
        <v>555</v>
      </c>
      <c r="X106" s="242" t="s">
        <v>556</v>
      </c>
      <c r="Y106" s="247"/>
      <c r="Z106" s="247"/>
      <c r="AA106" s="247"/>
      <c r="AB106" s="247"/>
      <c r="AC106" s="247"/>
      <c r="AD106" s="247"/>
      <c r="AE106" s="244">
        <v>110000000</v>
      </c>
      <c r="AF106" s="244"/>
      <c r="AG106" s="244"/>
      <c r="AH106" s="244">
        <f t="shared" si="1"/>
        <v>110000000</v>
      </c>
      <c r="AI106" s="254" t="s">
        <v>456</v>
      </c>
    </row>
    <row r="107" spans="1:35" s="202" customFormat="1" ht="165" x14ac:dyDescent="0.25">
      <c r="A107" s="38">
        <v>312</v>
      </c>
      <c r="B107" s="242" t="s">
        <v>446</v>
      </c>
      <c r="C107" s="38">
        <v>3</v>
      </c>
      <c r="D107" s="242" t="s">
        <v>193</v>
      </c>
      <c r="E107" s="38">
        <v>32</v>
      </c>
      <c r="F107" s="242" t="s">
        <v>204</v>
      </c>
      <c r="G107" s="38">
        <v>3202</v>
      </c>
      <c r="H107" s="242" t="s">
        <v>560</v>
      </c>
      <c r="I107" s="38">
        <v>3202</v>
      </c>
      <c r="J107" s="242" t="s">
        <v>561</v>
      </c>
      <c r="K107" s="242" t="s">
        <v>207</v>
      </c>
      <c r="L107" s="311">
        <v>3202037</v>
      </c>
      <c r="M107" s="242" t="s">
        <v>562</v>
      </c>
      <c r="N107" s="311">
        <v>3202037</v>
      </c>
      <c r="O107" s="242" t="s">
        <v>562</v>
      </c>
      <c r="P107" s="313" t="s">
        <v>563</v>
      </c>
      <c r="Q107" s="266" t="s">
        <v>564</v>
      </c>
      <c r="R107" s="313" t="s">
        <v>563</v>
      </c>
      <c r="S107" s="266" t="s">
        <v>564</v>
      </c>
      <c r="T107" s="332" t="s">
        <v>148</v>
      </c>
      <c r="U107" s="316">
        <v>40</v>
      </c>
      <c r="V107" s="301">
        <v>2020003630086</v>
      </c>
      <c r="W107" s="243" t="s">
        <v>565</v>
      </c>
      <c r="X107" s="242" t="s">
        <v>566</v>
      </c>
      <c r="Y107" s="244"/>
      <c r="Z107" s="244"/>
      <c r="AA107" s="244"/>
      <c r="AB107" s="244"/>
      <c r="AC107" s="244"/>
      <c r="AD107" s="244"/>
      <c r="AE107" s="244">
        <v>90000000</v>
      </c>
      <c r="AF107" s="244"/>
      <c r="AG107" s="244"/>
      <c r="AH107" s="244">
        <f t="shared" si="1"/>
        <v>90000000</v>
      </c>
      <c r="AI107" s="254" t="s">
        <v>456</v>
      </c>
    </row>
    <row r="108" spans="1:35" s="39" customFormat="1" ht="165" x14ac:dyDescent="0.25">
      <c r="A108" s="38">
        <v>312</v>
      </c>
      <c r="B108" s="242" t="s">
        <v>446</v>
      </c>
      <c r="C108" s="38">
        <v>3</v>
      </c>
      <c r="D108" s="242" t="s">
        <v>193</v>
      </c>
      <c r="E108" s="38">
        <v>32</v>
      </c>
      <c r="F108" s="242" t="s">
        <v>204</v>
      </c>
      <c r="G108" s="38">
        <v>3202</v>
      </c>
      <c r="H108" s="242" t="s">
        <v>560</v>
      </c>
      <c r="I108" s="38">
        <v>3202</v>
      </c>
      <c r="J108" s="242" t="s">
        <v>561</v>
      </c>
      <c r="K108" s="242" t="s">
        <v>207</v>
      </c>
      <c r="L108" s="38" t="s">
        <v>48</v>
      </c>
      <c r="M108" s="242" t="s">
        <v>567</v>
      </c>
      <c r="N108" s="305">
        <v>3202037</v>
      </c>
      <c r="O108" s="242" t="s">
        <v>562</v>
      </c>
      <c r="P108" s="38" t="s">
        <v>48</v>
      </c>
      <c r="Q108" s="266" t="s">
        <v>568</v>
      </c>
      <c r="R108" s="305">
        <v>320203700</v>
      </c>
      <c r="S108" s="266" t="s">
        <v>569</v>
      </c>
      <c r="T108" s="332" t="s">
        <v>148</v>
      </c>
      <c r="U108" s="316">
        <v>60</v>
      </c>
      <c r="V108" s="301">
        <v>2020003630086</v>
      </c>
      <c r="W108" s="243" t="s">
        <v>565</v>
      </c>
      <c r="X108" s="242" t="s">
        <v>566</v>
      </c>
      <c r="Y108" s="244"/>
      <c r="Z108" s="244"/>
      <c r="AA108" s="244"/>
      <c r="AB108" s="244"/>
      <c r="AC108" s="244"/>
      <c r="AD108" s="244"/>
      <c r="AE108" s="244">
        <v>909464416</v>
      </c>
      <c r="AF108" s="244"/>
      <c r="AG108" s="244"/>
      <c r="AH108" s="244">
        <f t="shared" si="1"/>
        <v>909464416</v>
      </c>
      <c r="AI108" s="254" t="s">
        <v>456</v>
      </c>
    </row>
    <row r="109" spans="1:35" s="39" customFormat="1" ht="165" x14ac:dyDescent="0.25">
      <c r="A109" s="38">
        <v>312</v>
      </c>
      <c r="B109" s="242" t="s">
        <v>446</v>
      </c>
      <c r="C109" s="38">
        <v>3</v>
      </c>
      <c r="D109" s="242" t="s">
        <v>193</v>
      </c>
      <c r="E109" s="38">
        <v>32</v>
      </c>
      <c r="F109" s="242" t="s">
        <v>204</v>
      </c>
      <c r="G109" s="38">
        <v>3202</v>
      </c>
      <c r="H109" s="242" t="s">
        <v>560</v>
      </c>
      <c r="I109" s="38">
        <v>3202</v>
      </c>
      <c r="J109" s="242" t="s">
        <v>561</v>
      </c>
      <c r="K109" s="242" t="s">
        <v>207</v>
      </c>
      <c r="L109" s="38">
        <v>3202017</v>
      </c>
      <c r="M109" s="242" t="s">
        <v>570</v>
      </c>
      <c r="N109" s="311">
        <v>3202043</v>
      </c>
      <c r="O109" s="242" t="s">
        <v>571</v>
      </c>
      <c r="P109" s="38" t="s">
        <v>572</v>
      </c>
      <c r="Q109" s="266" t="s">
        <v>573</v>
      </c>
      <c r="R109" s="313">
        <v>320204300</v>
      </c>
      <c r="S109" s="266" t="s">
        <v>574</v>
      </c>
      <c r="T109" s="316" t="s">
        <v>56</v>
      </c>
      <c r="U109" s="335">
        <v>1</v>
      </c>
      <c r="V109" s="301">
        <v>2020003630086</v>
      </c>
      <c r="W109" s="243" t="s">
        <v>565</v>
      </c>
      <c r="X109" s="242" t="s">
        <v>566</v>
      </c>
      <c r="Y109" s="244"/>
      <c r="Z109" s="244"/>
      <c r="AA109" s="244"/>
      <c r="AB109" s="244"/>
      <c r="AC109" s="244"/>
      <c r="AD109" s="244"/>
      <c r="AE109" s="244">
        <v>389770464</v>
      </c>
      <c r="AF109" s="244"/>
      <c r="AG109" s="244"/>
      <c r="AH109" s="244">
        <f t="shared" si="1"/>
        <v>389770464</v>
      </c>
      <c r="AI109" s="254" t="s">
        <v>456</v>
      </c>
    </row>
    <row r="110" spans="1:35" s="39" customFormat="1" ht="105" x14ac:dyDescent="0.25">
      <c r="A110" s="38">
        <v>312</v>
      </c>
      <c r="B110" s="242" t="s">
        <v>446</v>
      </c>
      <c r="C110" s="38">
        <v>3</v>
      </c>
      <c r="D110" s="242" t="s">
        <v>193</v>
      </c>
      <c r="E110" s="38">
        <v>32</v>
      </c>
      <c r="F110" s="242" t="s">
        <v>204</v>
      </c>
      <c r="G110" s="38">
        <v>3202</v>
      </c>
      <c r="H110" s="242" t="s">
        <v>560</v>
      </c>
      <c r="I110" s="38">
        <v>3202</v>
      </c>
      <c r="J110" s="242" t="s">
        <v>561</v>
      </c>
      <c r="K110" s="242" t="s">
        <v>207</v>
      </c>
      <c r="L110" s="38" t="s">
        <v>48</v>
      </c>
      <c r="M110" s="242" t="s">
        <v>575</v>
      </c>
      <c r="N110" s="311">
        <v>3202014</v>
      </c>
      <c r="O110" s="242" t="s">
        <v>576</v>
      </c>
      <c r="P110" s="38" t="s">
        <v>48</v>
      </c>
      <c r="Q110" s="266" t="s">
        <v>577</v>
      </c>
      <c r="R110" s="313">
        <v>320201402</v>
      </c>
      <c r="S110" s="266" t="s">
        <v>578</v>
      </c>
      <c r="T110" s="316" t="s">
        <v>56</v>
      </c>
      <c r="U110" s="335">
        <v>1</v>
      </c>
      <c r="V110" s="301">
        <v>2020003630028</v>
      </c>
      <c r="W110" s="243" t="s">
        <v>579</v>
      </c>
      <c r="X110" s="242" t="s">
        <v>580</v>
      </c>
      <c r="Y110" s="244"/>
      <c r="Z110" s="244"/>
      <c r="AA110" s="244"/>
      <c r="AB110" s="244"/>
      <c r="AC110" s="244"/>
      <c r="AD110" s="244"/>
      <c r="AE110" s="244">
        <v>76000000</v>
      </c>
      <c r="AF110" s="244"/>
      <c r="AG110" s="244"/>
      <c r="AH110" s="244">
        <f t="shared" si="1"/>
        <v>76000000</v>
      </c>
      <c r="AI110" s="254" t="s">
        <v>456</v>
      </c>
    </row>
    <row r="111" spans="1:35" s="39" customFormat="1" ht="105" x14ac:dyDescent="0.25">
      <c r="A111" s="38">
        <v>312</v>
      </c>
      <c r="B111" s="242" t="s">
        <v>446</v>
      </c>
      <c r="C111" s="38">
        <v>3</v>
      </c>
      <c r="D111" s="242" t="s">
        <v>193</v>
      </c>
      <c r="E111" s="38">
        <v>32</v>
      </c>
      <c r="F111" s="242" t="s">
        <v>204</v>
      </c>
      <c r="G111" s="38">
        <v>3202</v>
      </c>
      <c r="H111" s="242" t="s">
        <v>560</v>
      </c>
      <c r="I111" s="38">
        <v>3202</v>
      </c>
      <c r="J111" s="242" t="s">
        <v>561</v>
      </c>
      <c r="K111" s="242" t="s">
        <v>207</v>
      </c>
      <c r="L111" s="38" t="s">
        <v>48</v>
      </c>
      <c r="M111" s="242" t="s">
        <v>581</v>
      </c>
      <c r="N111" s="38">
        <v>3202014</v>
      </c>
      <c r="O111" s="242" t="s">
        <v>576</v>
      </c>
      <c r="P111" s="38" t="s">
        <v>48</v>
      </c>
      <c r="Q111" s="266" t="s">
        <v>582</v>
      </c>
      <c r="R111" s="38">
        <v>320201402</v>
      </c>
      <c r="S111" s="266" t="s">
        <v>578</v>
      </c>
      <c r="T111" s="332" t="s">
        <v>148</v>
      </c>
      <c r="U111" s="335">
        <v>1</v>
      </c>
      <c r="V111" s="301">
        <v>2020003630087</v>
      </c>
      <c r="W111" s="268" t="s">
        <v>583</v>
      </c>
      <c r="X111" s="242" t="s">
        <v>584</v>
      </c>
      <c r="Y111" s="244"/>
      <c r="Z111" s="244"/>
      <c r="AA111" s="244"/>
      <c r="AB111" s="244"/>
      <c r="AC111" s="244"/>
      <c r="AD111" s="244"/>
      <c r="AE111" s="244">
        <v>94000000</v>
      </c>
      <c r="AF111" s="244"/>
      <c r="AG111" s="244"/>
      <c r="AH111" s="244">
        <f t="shared" si="1"/>
        <v>94000000</v>
      </c>
      <c r="AI111" s="254" t="s">
        <v>456</v>
      </c>
    </row>
    <row r="112" spans="1:35" s="39" customFormat="1" ht="75" x14ac:dyDescent="0.25">
      <c r="A112" s="38">
        <v>312</v>
      </c>
      <c r="B112" s="242" t="s">
        <v>446</v>
      </c>
      <c r="C112" s="38">
        <v>3</v>
      </c>
      <c r="D112" s="242" t="s">
        <v>193</v>
      </c>
      <c r="E112" s="38">
        <v>32</v>
      </c>
      <c r="F112" s="242" t="s">
        <v>204</v>
      </c>
      <c r="G112" s="38" t="s">
        <v>585</v>
      </c>
      <c r="H112" s="242" t="s">
        <v>586</v>
      </c>
      <c r="I112" s="38" t="s">
        <v>585</v>
      </c>
      <c r="J112" s="242" t="s">
        <v>587</v>
      </c>
      <c r="K112" s="242" t="s">
        <v>207</v>
      </c>
      <c r="L112" s="311">
        <v>3204012</v>
      </c>
      <c r="M112" s="242" t="s">
        <v>588</v>
      </c>
      <c r="N112" s="311">
        <v>3204012</v>
      </c>
      <c r="O112" s="242" t="s">
        <v>588</v>
      </c>
      <c r="P112" s="313" t="s">
        <v>589</v>
      </c>
      <c r="Q112" s="266" t="s">
        <v>590</v>
      </c>
      <c r="R112" s="313" t="s">
        <v>589</v>
      </c>
      <c r="S112" s="266" t="s">
        <v>590</v>
      </c>
      <c r="T112" s="332" t="s">
        <v>148</v>
      </c>
      <c r="U112" s="316">
        <v>5</v>
      </c>
      <c r="V112" s="301">
        <v>2020003630029</v>
      </c>
      <c r="W112" s="243" t="s">
        <v>591</v>
      </c>
      <c r="X112" s="242" t="s">
        <v>592</v>
      </c>
      <c r="Y112" s="244"/>
      <c r="Z112" s="244"/>
      <c r="AA112" s="244"/>
      <c r="AB112" s="244"/>
      <c r="AC112" s="244"/>
      <c r="AD112" s="244"/>
      <c r="AE112" s="244">
        <v>168000000</v>
      </c>
      <c r="AF112" s="244"/>
      <c r="AG112" s="244"/>
      <c r="AH112" s="244">
        <f t="shared" si="1"/>
        <v>168000000</v>
      </c>
      <c r="AI112" s="254" t="s">
        <v>456</v>
      </c>
    </row>
    <row r="113" spans="1:36" s="39" customFormat="1" ht="90" x14ac:dyDescent="0.25">
      <c r="A113" s="38">
        <v>312</v>
      </c>
      <c r="B113" s="242" t="s">
        <v>446</v>
      </c>
      <c r="C113" s="38">
        <v>3</v>
      </c>
      <c r="D113" s="242" t="s">
        <v>193</v>
      </c>
      <c r="E113" s="38">
        <v>32</v>
      </c>
      <c r="F113" s="242" t="s">
        <v>204</v>
      </c>
      <c r="G113" s="38">
        <v>3205</v>
      </c>
      <c r="H113" s="242" t="s">
        <v>205</v>
      </c>
      <c r="I113" s="38">
        <v>3205</v>
      </c>
      <c r="J113" s="242" t="s">
        <v>206</v>
      </c>
      <c r="K113" s="242" t="s">
        <v>207</v>
      </c>
      <c r="L113" s="311" t="s">
        <v>593</v>
      </c>
      <c r="M113" s="242" t="s">
        <v>594</v>
      </c>
      <c r="N113" s="311" t="s">
        <v>593</v>
      </c>
      <c r="O113" s="242" t="s">
        <v>594</v>
      </c>
      <c r="P113" s="38" t="s">
        <v>595</v>
      </c>
      <c r="Q113" s="268" t="s">
        <v>596</v>
      </c>
      <c r="R113" s="38" t="s">
        <v>595</v>
      </c>
      <c r="S113" s="266" t="s">
        <v>596</v>
      </c>
      <c r="T113" s="332" t="s">
        <v>148</v>
      </c>
      <c r="U113" s="316">
        <v>300</v>
      </c>
      <c r="V113" s="301">
        <v>2020003630030</v>
      </c>
      <c r="W113" s="243" t="s">
        <v>597</v>
      </c>
      <c r="X113" s="242" t="s">
        <v>598</v>
      </c>
      <c r="Y113" s="246"/>
      <c r="Z113" s="244"/>
      <c r="AA113" s="244"/>
      <c r="AB113" s="244"/>
      <c r="AC113" s="244"/>
      <c r="AD113" s="244"/>
      <c r="AE113" s="244">
        <v>95000000</v>
      </c>
      <c r="AF113" s="244"/>
      <c r="AG113" s="244"/>
      <c r="AH113" s="244">
        <f t="shared" si="1"/>
        <v>95000000</v>
      </c>
      <c r="AI113" s="254" t="s">
        <v>456</v>
      </c>
    </row>
    <row r="114" spans="1:36" s="39" customFormat="1" ht="90" x14ac:dyDescent="0.25">
      <c r="A114" s="38">
        <v>312</v>
      </c>
      <c r="B114" s="242" t="s">
        <v>446</v>
      </c>
      <c r="C114" s="38">
        <v>3</v>
      </c>
      <c r="D114" s="242" t="s">
        <v>193</v>
      </c>
      <c r="E114" s="38">
        <v>32</v>
      </c>
      <c r="F114" s="242" t="s">
        <v>204</v>
      </c>
      <c r="G114" s="38">
        <v>3205</v>
      </c>
      <c r="H114" s="242" t="s">
        <v>205</v>
      </c>
      <c r="I114" s="38">
        <v>3205</v>
      </c>
      <c r="J114" s="242" t="s">
        <v>206</v>
      </c>
      <c r="K114" s="242" t="s">
        <v>207</v>
      </c>
      <c r="L114" s="311" t="s">
        <v>599</v>
      </c>
      <c r="M114" s="242" t="s">
        <v>600</v>
      </c>
      <c r="N114" s="311" t="s">
        <v>599</v>
      </c>
      <c r="O114" s="242" t="s">
        <v>600</v>
      </c>
      <c r="P114" s="38" t="s">
        <v>601</v>
      </c>
      <c r="Q114" s="268" t="s">
        <v>602</v>
      </c>
      <c r="R114" s="38" t="s">
        <v>601</v>
      </c>
      <c r="S114" s="266" t="s">
        <v>602</v>
      </c>
      <c r="T114" s="332" t="s">
        <v>148</v>
      </c>
      <c r="U114" s="316">
        <v>20</v>
      </c>
      <c r="V114" s="301">
        <v>2020003630030</v>
      </c>
      <c r="W114" s="243" t="s">
        <v>597</v>
      </c>
      <c r="X114" s="242" t="s">
        <v>598</v>
      </c>
      <c r="Y114" s="246"/>
      <c r="Z114" s="244"/>
      <c r="AA114" s="244"/>
      <c r="AB114" s="244"/>
      <c r="AC114" s="244"/>
      <c r="AD114" s="244"/>
      <c r="AE114" s="244">
        <v>150000000</v>
      </c>
      <c r="AF114" s="244"/>
      <c r="AG114" s="244"/>
      <c r="AH114" s="244">
        <f t="shared" si="1"/>
        <v>150000000</v>
      </c>
      <c r="AI114" s="254" t="s">
        <v>456</v>
      </c>
    </row>
    <row r="115" spans="1:36" s="39" customFormat="1" ht="90" x14ac:dyDescent="0.25">
      <c r="A115" s="38">
        <v>312</v>
      </c>
      <c r="B115" s="242" t="s">
        <v>446</v>
      </c>
      <c r="C115" s="38">
        <v>3</v>
      </c>
      <c r="D115" s="242" t="s">
        <v>193</v>
      </c>
      <c r="E115" s="38">
        <v>32</v>
      </c>
      <c r="F115" s="242" t="s">
        <v>204</v>
      </c>
      <c r="G115" s="38">
        <v>3205</v>
      </c>
      <c r="H115" s="242" t="s">
        <v>205</v>
      </c>
      <c r="I115" s="38">
        <v>3205</v>
      </c>
      <c r="J115" s="242" t="s">
        <v>206</v>
      </c>
      <c r="K115" s="242" t="s">
        <v>207</v>
      </c>
      <c r="L115" s="311">
        <v>3205010</v>
      </c>
      <c r="M115" s="242" t="s">
        <v>208</v>
      </c>
      <c r="N115" s="311">
        <v>3205010</v>
      </c>
      <c r="O115" s="242" t="s">
        <v>208</v>
      </c>
      <c r="P115" s="38" t="s">
        <v>209</v>
      </c>
      <c r="Q115" s="268" t="s">
        <v>210</v>
      </c>
      <c r="R115" s="38">
        <v>320501000</v>
      </c>
      <c r="S115" s="266" t="s">
        <v>210</v>
      </c>
      <c r="T115" s="332" t="s">
        <v>148</v>
      </c>
      <c r="U115" s="316">
        <v>1</v>
      </c>
      <c r="V115" s="301">
        <v>2020003630030</v>
      </c>
      <c r="W115" s="243" t="s">
        <v>597</v>
      </c>
      <c r="X115" s="242" t="s">
        <v>598</v>
      </c>
      <c r="Y115" s="246"/>
      <c r="Z115" s="244"/>
      <c r="AA115" s="244"/>
      <c r="AB115" s="244"/>
      <c r="AC115" s="244"/>
      <c r="AD115" s="244"/>
      <c r="AE115" s="244">
        <v>135000000</v>
      </c>
      <c r="AF115" s="244"/>
      <c r="AG115" s="244"/>
      <c r="AH115" s="244">
        <f t="shared" si="1"/>
        <v>135000000</v>
      </c>
      <c r="AI115" s="254" t="s">
        <v>456</v>
      </c>
    </row>
    <row r="116" spans="1:36" s="39" customFormat="1" ht="90" x14ac:dyDescent="0.25">
      <c r="A116" s="38">
        <v>312</v>
      </c>
      <c r="B116" s="242" t="s">
        <v>446</v>
      </c>
      <c r="C116" s="38">
        <v>3</v>
      </c>
      <c r="D116" s="242" t="s">
        <v>193</v>
      </c>
      <c r="E116" s="38">
        <v>32</v>
      </c>
      <c r="F116" s="242" t="s">
        <v>204</v>
      </c>
      <c r="G116" s="38" t="s">
        <v>603</v>
      </c>
      <c r="H116" s="242" t="s">
        <v>604</v>
      </c>
      <c r="I116" s="38" t="s">
        <v>603</v>
      </c>
      <c r="J116" s="242" t="s">
        <v>605</v>
      </c>
      <c r="K116" s="242" t="s">
        <v>207</v>
      </c>
      <c r="L116" s="311" t="s">
        <v>606</v>
      </c>
      <c r="M116" s="242" t="s">
        <v>607</v>
      </c>
      <c r="N116" s="311" t="s">
        <v>606</v>
      </c>
      <c r="O116" s="242" t="s">
        <v>607</v>
      </c>
      <c r="P116" s="313" t="s">
        <v>608</v>
      </c>
      <c r="Q116" s="266" t="s">
        <v>609</v>
      </c>
      <c r="R116" s="313" t="s">
        <v>608</v>
      </c>
      <c r="S116" s="266" t="s">
        <v>609</v>
      </c>
      <c r="T116" s="332" t="s">
        <v>148</v>
      </c>
      <c r="U116" s="316">
        <v>4</v>
      </c>
      <c r="V116" s="301">
        <v>2020003630088</v>
      </c>
      <c r="W116" s="243" t="s">
        <v>610</v>
      </c>
      <c r="X116" s="242" t="s">
        <v>611</v>
      </c>
      <c r="Y116" s="244"/>
      <c r="Z116" s="244"/>
      <c r="AA116" s="244"/>
      <c r="AB116" s="244"/>
      <c r="AC116" s="244"/>
      <c r="AD116" s="244"/>
      <c r="AE116" s="244">
        <v>115000000</v>
      </c>
      <c r="AF116" s="244"/>
      <c r="AG116" s="244"/>
      <c r="AH116" s="244">
        <f t="shared" si="1"/>
        <v>115000000</v>
      </c>
      <c r="AI116" s="254" t="s">
        <v>456</v>
      </c>
    </row>
    <row r="117" spans="1:36" s="39" customFormat="1" ht="90" x14ac:dyDescent="0.25">
      <c r="A117" s="38">
        <v>312</v>
      </c>
      <c r="B117" s="242" t="s">
        <v>446</v>
      </c>
      <c r="C117" s="38">
        <v>3</v>
      </c>
      <c r="D117" s="242" t="s">
        <v>193</v>
      </c>
      <c r="E117" s="38">
        <v>32</v>
      </c>
      <c r="F117" s="242" t="s">
        <v>204</v>
      </c>
      <c r="G117" s="38" t="s">
        <v>603</v>
      </c>
      <c r="H117" s="242" t="s">
        <v>604</v>
      </c>
      <c r="I117" s="38" t="s">
        <v>603</v>
      </c>
      <c r="J117" s="242" t="s">
        <v>605</v>
      </c>
      <c r="K117" s="242" t="s">
        <v>207</v>
      </c>
      <c r="L117" s="311">
        <v>3206014</v>
      </c>
      <c r="M117" s="242" t="s">
        <v>612</v>
      </c>
      <c r="N117" s="311">
        <v>3206014</v>
      </c>
      <c r="O117" s="242" t="s">
        <v>612</v>
      </c>
      <c r="P117" s="313" t="s">
        <v>613</v>
      </c>
      <c r="Q117" s="266" t="s">
        <v>614</v>
      </c>
      <c r="R117" s="313" t="s">
        <v>613</v>
      </c>
      <c r="S117" s="266" t="s">
        <v>614</v>
      </c>
      <c r="T117" s="332" t="s">
        <v>148</v>
      </c>
      <c r="U117" s="316">
        <v>2000</v>
      </c>
      <c r="V117" s="301">
        <v>2020003630088</v>
      </c>
      <c r="W117" s="243" t="s">
        <v>610</v>
      </c>
      <c r="X117" s="242" t="s">
        <v>611</v>
      </c>
      <c r="Y117" s="244"/>
      <c r="Z117" s="244"/>
      <c r="AA117" s="244"/>
      <c r="AB117" s="244"/>
      <c r="AC117" s="244"/>
      <c r="AD117" s="244"/>
      <c r="AE117" s="244">
        <v>108000000</v>
      </c>
      <c r="AF117" s="244"/>
      <c r="AG117" s="244"/>
      <c r="AH117" s="244">
        <f t="shared" si="1"/>
        <v>108000000</v>
      </c>
      <c r="AI117" s="254" t="s">
        <v>456</v>
      </c>
    </row>
    <row r="118" spans="1:36" s="39" customFormat="1" ht="90" x14ac:dyDescent="0.25">
      <c r="A118" s="38">
        <v>312</v>
      </c>
      <c r="B118" s="242" t="s">
        <v>446</v>
      </c>
      <c r="C118" s="38">
        <v>3</v>
      </c>
      <c r="D118" s="242" t="s">
        <v>193</v>
      </c>
      <c r="E118" s="38">
        <v>32</v>
      </c>
      <c r="F118" s="242" t="s">
        <v>204</v>
      </c>
      <c r="G118" s="38" t="s">
        <v>603</v>
      </c>
      <c r="H118" s="242" t="s">
        <v>604</v>
      </c>
      <c r="I118" s="38" t="s">
        <v>603</v>
      </c>
      <c r="J118" s="242" t="s">
        <v>605</v>
      </c>
      <c r="K118" s="242" t="s">
        <v>207</v>
      </c>
      <c r="L118" s="311" t="s">
        <v>615</v>
      </c>
      <c r="M118" s="242" t="s">
        <v>616</v>
      </c>
      <c r="N118" s="311" t="s">
        <v>615</v>
      </c>
      <c r="O118" s="242" t="s">
        <v>616</v>
      </c>
      <c r="P118" s="313" t="s">
        <v>617</v>
      </c>
      <c r="Q118" s="266" t="s">
        <v>618</v>
      </c>
      <c r="R118" s="313" t="s">
        <v>617</v>
      </c>
      <c r="S118" s="266" t="s">
        <v>618</v>
      </c>
      <c r="T118" s="332" t="s">
        <v>148</v>
      </c>
      <c r="U118" s="316">
        <v>50</v>
      </c>
      <c r="V118" s="301">
        <v>2020003630088</v>
      </c>
      <c r="W118" s="243" t="s">
        <v>610</v>
      </c>
      <c r="X118" s="242" t="s">
        <v>611</v>
      </c>
      <c r="Y118" s="244"/>
      <c r="Z118" s="244"/>
      <c r="AA118" s="244"/>
      <c r="AB118" s="244"/>
      <c r="AC118" s="244"/>
      <c r="AD118" s="244"/>
      <c r="AE118" s="244">
        <v>244000000.94999999</v>
      </c>
      <c r="AF118" s="244"/>
      <c r="AG118" s="244"/>
      <c r="AH118" s="244">
        <f t="shared" si="1"/>
        <v>244000000.94999999</v>
      </c>
      <c r="AI118" s="254" t="s">
        <v>456</v>
      </c>
    </row>
    <row r="119" spans="1:36" s="39" customFormat="1" ht="120" x14ac:dyDescent="0.25">
      <c r="A119" s="38">
        <v>313</v>
      </c>
      <c r="B119" s="242" t="s">
        <v>619</v>
      </c>
      <c r="C119" s="38">
        <v>4</v>
      </c>
      <c r="D119" s="242" t="s">
        <v>46</v>
      </c>
      <c r="E119" s="38">
        <v>45</v>
      </c>
      <c r="F119" s="242" t="s">
        <v>47</v>
      </c>
      <c r="G119" s="38" t="s">
        <v>48</v>
      </c>
      <c r="H119" s="242" t="s">
        <v>49</v>
      </c>
      <c r="I119" s="38">
        <v>4599</v>
      </c>
      <c r="J119" s="242" t="s">
        <v>50</v>
      </c>
      <c r="K119" s="242" t="s">
        <v>51</v>
      </c>
      <c r="L119" s="38" t="s">
        <v>48</v>
      </c>
      <c r="M119" s="242" t="s">
        <v>620</v>
      </c>
      <c r="N119" s="38">
        <v>4599023</v>
      </c>
      <c r="O119" s="242" t="s">
        <v>115</v>
      </c>
      <c r="P119" s="38" t="s">
        <v>48</v>
      </c>
      <c r="Q119" s="266" t="s">
        <v>621</v>
      </c>
      <c r="R119" s="38">
        <v>459902304</v>
      </c>
      <c r="S119" s="266" t="s">
        <v>622</v>
      </c>
      <c r="T119" s="335" t="s">
        <v>56</v>
      </c>
      <c r="U119" s="335">
        <v>1</v>
      </c>
      <c r="V119" s="41">
        <v>2021003630005</v>
      </c>
      <c r="W119" s="242" t="s">
        <v>623</v>
      </c>
      <c r="X119" s="242" t="s">
        <v>624</v>
      </c>
      <c r="Y119" s="244"/>
      <c r="Z119" s="244"/>
      <c r="AA119" s="244"/>
      <c r="AB119" s="244"/>
      <c r="AC119" s="244"/>
      <c r="AD119" s="244"/>
      <c r="AE119" s="246">
        <v>200000000</v>
      </c>
      <c r="AF119" s="246"/>
      <c r="AG119" s="244"/>
      <c r="AH119" s="244">
        <f t="shared" si="1"/>
        <v>200000000</v>
      </c>
      <c r="AI119" s="268" t="s">
        <v>625</v>
      </c>
    </row>
    <row r="120" spans="1:36" s="39" customFormat="1" ht="120" x14ac:dyDescent="0.25">
      <c r="A120" s="38">
        <v>313</v>
      </c>
      <c r="B120" s="242" t="s">
        <v>619</v>
      </c>
      <c r="C120" s="38">
        <v>4</v>
      </c>
      <c r="D120" s="242" t="s">
        <v>46</v>
      </c>
      <c r="E120" s="38">
        <v>45</v>
      </c>
      <c r="F120" s="242" t="s">
        <v>47</v>
      </c>
      <c r="G120" s="38" t="s">
        <v>48</v>
      </c>
      <c r="H120" s="242" t="s">
        <v>49</v>
      </c>
      <c r="I120" s="38">
        <v>4599</v>
      </c>
      <c r="J120" s="242" t="s">
        <v>50</v>
      </c>
      <c r="K120" s="242" t="s">
        <v>51</v>
      </c>
      <c r="L120" s="38" t="s">
        <v>48</v>
      </c>
      <c r="M120" s="242" t="s">
        <v>626</v>
      </c>
      <c r="N120" s="38">
        <v>4599029</v>
      </c>
      <c r="O120" s="242" t="s">
        <v>70</v>
      </c>
      <c r="P120" s="38" t="s">
        <v>48</v>
      </c>
      <c r="Q120" s="266" t="s">
        <v>627</v>
      </c>
      <c r="R120" s="305">
        <v>459902900</v>
      </c>
      <c r="S120" s="266" t="s">
        <v>72</v>
      </c>
      <c r="T120" s="335" t="s">
        <v>56</v>
      </c>
      <c r="U120" s="335">
        <v>1</v>
      </c>
      <c r="V120" s="301">
        <v>2020003630090</v>
      </c>
      <c r="W120" s="242" t="s">
        <v>628</v>
      </c>
      <c r="X120" s="242" t="s">
        <v>629</v>
      </c>
      <c r="Y120" s="244"/>
      <c r="Z120" s="244"/>
      <c r="AA120" s="244"/>
      <c r="AB120" s="244"/>
      <c r="AC120" s="244"/>
      <c r="AD120" s="244"/>
      <c r="AE120" s="246">
        <f>400000000-50000000</f>
        <v>350000000</v>
      </c>
      <c r="AF120" s="244"/>
      <c r="AG120" s="244"/>
      <c r="AH120" s="244">
        <f t="shared" si="1"/>
        <v>350000000</v>
      </c>
      <c r="AI120" s="268" t="s">
        <v>630</v>
      </c>
    </row>
    <row r="121" spans="1:36" s="39" customFormat="1" ht="105" x14ac:dyDescent="0.25">
      <c r="A121" s="38">
        <v>313</v>
      </c>
      <c r="B121" s="242" t="s">
        <v>619</v>
      </c>
      <c r="C121" s="38">
        <v>4</v>
      </c>
      <c r="D121" s="242" t="s">
        <v>46</v>
      </c>
      <c r="E121" s="38">
        <v>45</v>
      </c>
      <c r="F121" s="242" t="s">
        <v>47</v>
      </c>
      <c r="G121" s="38">
        <v>4502</v>
      </c>
      <c r="H121" s="242" t="s">
        <v>66</v>
      </c>
      <c r="I121" s="38">
        <v>4502</v>
      </c>
      <c r="J121" s="242" t="s">
        <v>67</v>
      </c>
      <c r="K121" s="242" t="s">
        <v>68</v>
      </c>
      <c r="L121" s="38" t="s">
        <v>48</v>
      </c>
      <c r="M121" s="242" t="s">
        <v>631</v>
      </c>
      <c r="N121" s="38">
        <v>4502001</v>
      </c>
      <c r="O121" s="242" t="s">
        <v>78</v>
      </c>
      <c r="P121" s="38" t="s">
        <v>48</v>
      </c>
      <c r="Q121" s="266" t="s">
        <v>632</v>
      </c>
      <c r="R121" s="38">
        <v>450200100</v>
      </c>
      <c r="S121" s="266" t="s">
        <v>80</v>
      </c>
      <c r="T121" s="335" t="s">
        <v>56</v>
      </c>
      <c r="U121" s="316">
        <v>30</v>
      </c>
      <c r="V121" s="301">
        <v>2020003630031</v>
      </c>
      <c r="W121" s="242" t="s">
        <v>633</v>
      </c>
      <c r="X121" s="242" t="s">
        <v>634</v>
      </c>
      <c r="Y121" s="247"/>
      <c r="Z121" s="247"/>
      <c r="AA121" s="247"/>
      <c r="AB121" s="247"/>
      <c r="AC121" s="247"/>
      <c r="AD121" s="247"/>
      <c r="AE121" s="246">
        <f>253002887.28-100000000</f>
        <v>153002887.28</v>
      </c>
      <c r="AF121" s="247"/>
      <c r="AG121" s="247"/>
      <c r="AH121" s="244">
        <f t="shared" si="1"/>
        <v>153002887.28</v>
      </c>
      <c r="AI121" s="268" t="s">
        <v>630</v>
      </c>
    </row>
    <row r="122" spans="1:36" s="39" customFormat="1" ht="90" x14ac:dyDescent="0.25">
      <c r="A122" s="38">
        <v>314</v>
      </c>
      <c r="B122" s="242" t="s">
        <v>635</v>
      </c>
      <c r="C122" s="38">
        <v>1</v>
      </c>
      <c r="D122" s="242" t="s">
        <v>139</v>
      </c>
      <c r="E122" s="38">
        <v>22</v>
      </c>
      <c r="F122" s="242" t="s">
        <v>152</v>
      </c>
      <c r="G122" s="38">
        <v>2201</v>
      </c>
      <c r="H122" s="242" t="s">
        <v>283</v>
      </c>
      <c r="I122" s="38">
        <v>2201</v>
      </c>
      <c r="J122" s="242" t="s">
        <v>154</v>
      </c>
      <c r="K122" s="242" t="s">
        <v>636</v>
      </c>
      <c r="L122" s="38">
        <v>2201030</v>
      </c>
      <c r="M122" s="242" t="s">
        <v>637</v>
      </c>
      <c r="N122" s="38">
        <v>2201030</v>
      </c>
      <c r="O122" s="242" t="s">
        <v>637</v>
      </c>
      <c r="P122" s="45">
        <v>220103000</v>
      </c>
      <c r="Q122" s="266" t="s">
        <v>638</v>
      </c>
      <c r="R122" s="45">
        <v>220103000</v>
      </c>
      <c r="S122" s="266" t="s">
        <v>638</v>
      </c>
      <c r="T122" s="316" t="s">
        <v>56</v>
      </c>
      <c r="U122" s="316">
        <v>2500</v>
      </c>
      <c r="V122" s="301">
        <v>2020003630091</v>
      </c>
      <c r="W122" s="242" t="s">
        <v>639</v>
      </c>
      <c r="X122" s="242" t="s">
        <v>640</v>
      </c>
      <c r="Y122" s="244"/>
      <c r="Z122" s="244"/>
      <c r="AA122" s="244"/>
      <c r="AB122" s="244"/>
      <c r="AC122" s="244">
        <v>1526888200</v>
      </c>
      <c r="AD122" s="244"/>
      <c r="AE122" s="246"/>
      <c r="AF122" s="244"/>
      <c r="AG122" s="244"/>
      <c r="AH122" s="244">
        <f t="shared" ref="AH122:AH163" si="2">SUM(Y122,Z122,AA122,AB122,AC122,AD122,AE122,AF122,AG122)</f>
        <v>1526888200</v>
      </c>
      <c r="AI122" s="281" t="s">
        <v>641</v>
      </c>
    </row>
    <row r="123" spans="1:36" s="39" customFormat="1" ht="90" x14ac:dyDescent="0.25">
      <c r="A123" s="38">
        <v>314</v>
      </c>
      <c r="B123" s="242" t="s">
        <v>635</v>
      </c>
      <c r="C123" s="38">
        <v>1</v>
      </c>
      <c r="D123" s="242" t="s">
        <v>139</v>
      </c>
      <c r="E123" s="38">
        <v>22</v>
      </c>
      <c r="F123" s="242" t="s">
        <v>152</v>
      </c>
      <c r="G123" s="38">
        <v>2201</v>
      </c>
      <c r="H123" s="242" t="s">
        <v>283</v>
      </c>
      <c r="I123" s="38">
        <v>2201</v>
      </c>
      <c r="J123" s="242" t="s">
        <v>154</v>
      </c>
      <c r="K123" s="242" t="s">
        <v>642</v>
      </c>
      <c r="L123" s="38">
        <v>2201055</v>
      </c>
      <c r="M123" s="242" t="s">
        <v>643</v>
      </c>
      <c r="N123" s="38">
        <v>2201055</v>
      </c>
      <c r="O123" s="242" t="s">
        <v>643</v>
      </c>
      <c r="P123" s="45">
        <v>220105500</v>
      </c>
      <c r="Q123" s="266" t="s">
        <v>644</v>
      </c>
      <c r="R123" s="45">
        <v>220105500</v>
      </c>
      <c r="S123" s="266" t="s">
        <v>644</v>
      </c>
      <c r="T123" s="316" t="s">
        <v>56</v>
      </c>
      <c r="U123" s="316">
        <v>1</v>
      </c>
      <c r="V123" s="301">
        <v>2020003630091</v>
      </c>
      <c r="W123" s="243" t="s">
        <v>639</v>
      </c>
      <c r="X123" s="242" t="s">
        <v>640</v>
      </c>
      <c r="Y123" s="244"/>
      <c r="Z123" s="244"/>
      <c r="AA123" s="244"/>
      <c r="AB123" s="244"/>
      <c r="AC123" s="244">
        <v>25187860</v>
      </c>
      <c r="AD123" s="244"/>
      <c r="AE123" s="246"/>
      <c r="AF123" s="244"/>
      <c r="AG123" s="244"/>
      <c r="AH123" s="244">
        <f t="shared" si="2"/>
        <v>25187860</v>
      </c>
      <c r="AI123" s="281" t="s">
        <v>641</v>
      </c>
    </row>
    <row r="124" spans="1:36" s="39" customFormat="1" ht="90" x14ac:dyDescent="0.25">
      <c r="A124" s="38">
        <v>314</v>
      </c>
      <c r="B124" s="242" t="s">
        <v>635</v>
      </c>
      <c r="C124" s="38">
        <v>1</v>
      </c>
      <c r="D124" s="242" t="s">
        <v>139</v>
      </c>
      <c r="E124" s="38">
        <v>22</v>
      </c>
      <c r="F124" s="242" t="s">
        <v>152</v>
      </c>
      <c r="G124" s="38">
        <v>2201</v>
      </c>
      <c r="H124" s="242" t="s">
        <v>283</v>
      </c>
      <c r="I124" s="38">
        <v>2201</v>
      </c>
      <c r="J124" s="242" t="s">
        <v>154</v>
      </c>
      <c r="K124" s="242" t="s">
        <v>645</v>
      </c>
      <c r="L124" s="38">
        <v>2201067</v>
      </c>
      <c r="M124" s="242" t="s">
        <v>646</v>
      </c>
      <c r="N124" s="38">
        <v>2201067</v>
      </c>
      <c r="O124" s="242" t="s">
        <v>646</v>
      </c>
      <c r="P124" s="311">
        <v>220106700</v>
      </c>
      <c r="Q124" s="266" t="s">
        <v>647</v>
      </c>
      <c r="R124" s="311">
        <v>220106700</v>
      </c>
      <c r="S124" s="266" t="s">
        <v>647</v>
      </c>
      <c r="T124" s="316" t="s">
        <v>56</v>
      </c>
      <c r="U124" s="316">
        <v>54</v>
      </c>
      <c r="V124" s="301">
        <v>2020003630091</v>
      </c>
      <c r="W124" s="243" t="s">
        <v>639</v>
      </c>
      <c r="X124" s="242" t="s">
        <v>640</v>
      </c>
      <c r="Y124" s="244"/>
      <c r="Z124" s="244"/>
      <c r="AA124" s="244"/>
      <c r="AB124" s="244"/>
      <c r="AC124" s="244"/>
      <c r="AD124" s="244"/>
      <c r="AE124" s="246">
        <v>20000000</v>
      </c>
      <c r="AF124" s="244"/>
      <c r="AG124" s="244"/>
      <c r="AH124" s="244">
        <f t="shared" si="2"/>
        <v>20000000</v>
      </c>
      <c r="AI124" s="281" t="s">
        <v>641</v>
      </c>
    </row>
    <row r="125" spans="1:36" s="39" customFormat="1" ht="90" x14ac:dyDescent="0.25">
      <c r="A125" s="38">
        <v>314</v>
      </c>
      <c r="B125" s="242" t="s">
        <v>635</v>
      </c>
      <c r="C125" s="38">
        <v>1</v>
      </c>
      <c r="D125" s="242" t="s">
        <v>139</v>
      </c>
      <c r="E125" s="38">
        <v>22</v>
      </c>
      <c r="F125" s="242" t="s">
        <v>152</v>
      </c>
      <c r="G125" s="38">
        <v>2201</v>
      </c>
      <c r="H125" s="242" t="s">
        <v>283</v>
      </c>
      <c r="I125" s="38">
        <v>2201</v>
      </c>
      <c r="J125" s="242" t="s">
        <v>154</v>
      </c>
      <c r="K125" s="242" t="s">
        <v>645</v>
      </c>
      <c r="L125" s="38">
        <v>2201028</v>
      </c>
      <c r="M125" s="242" t="s">
        <v>648</v>
      </c>
      <c r="N125" s="38">
        <v>2201028</v>
      </c>
      <c r="O125" s="242" t="s">
        <v>648</v>
      </c>
      <c r="P125" s="45">
        <v>220102801</v>
      </c>
      <c r="Q125" s="266" t="s">
        <v>649</v>
      </c>
      <c r="R125" s="45">
        <v>220102801</v>
      </c>
      <c r="S125" s="266" t="s">
        <v>649</v>
      </c>
      <c r="T125" s="316" t="s">
        <v>56</v>
      </c>
      <c r="U125" s="316">
        <v>36000</v>
      </c>
      <c r="V125" s="301">
        <v>2020003630091</v>
      </c>
      <c r="W125" s="242" t="s">
        <v>639</v>
      </c>
      <c r="X125" s="242" t="s">
        <v>640</v>
      </c>
      <c r="Y125" s="244"/>
      <c r="Z125" s="244"/>
      <c r="AA125" s="244"/>
      <c r="AB125" s="244"/>
      <c r="AC125" s="244"/>
      <c r="AD125" s="244"/>
      <c r="AE125" s="246">
        <v>3000000000</v>
      </c>
      <c r="AF125" s="244"/>
      <c r="AG125" s="244">
        <f>9901551000+10000000</f>
        <v>9911551000</v>
      </c>
      <c r="AH125" s="244">
        <f t="shared" si="2"/>
        <v>12911551000</v>
      </c>
      <c r="AI125" s="281" t="s">
        <v>641</v>
      </c>
      <c r="AJ125" s="203"/>
    </row>
    <row r="126" spans="1:36" s="39" customFormat="1" ht="90" x14ac:dyDescent="0.25">
      <c r="A126" s="38">
        <v>314</v>
      </c>
      <c r="B126" s="242" t="s">
        <v>635</v>
      </c>
      <c r="C126" s="38">
        <v>1</v>
      </c>
      <c r="D126" s="242" t="s">
        <v>139</v>
      </c>
      <c r="E126" s="38">
        <v>22</v>
      </c>
      <c r="F126" s="242" t="s">
        <v>152</v>
      </c>
      <c r="G126" s="38">
        <v>2201</v>
      </c>
      <c r="H126" s="242" t="s">
        <v>283</v>
      </c>
      <c r="I126" s="38">
        <v>2201</v>
      </c>
      <c r="J126" s="242" t="s">
        <v>154</v>
      </c>
      <c r="K126" s="242" t="s">
        <v>645</v>
      </c>
      <c r="L126" s="38">
        <v>2201029</v>
      </c>
      <c r="M126" s="242" t="s">
        <v>650</v>
      </c>
      <c r="N126" s="38">
        <v>2201029</v>
      </c>
      <c r="O126" s="242" t="s">
        <v>650</v>
      </c>
      <c r="P126" s="45">
        <v>220102900</v>
      </c>
      <c r="Q126" s="266" t="s">
        <v>651</v>
      </c>
      <c r="R126" s="45">
        <v>220102900</v>
      </c>
      <c r="S126" s="266" t="s">
        <v>651</v>
      </c>
      <c r="T126" s="316" t="s">
        <v>148</v>
      </c>
      <c r="U126" s="316">
        <v>1500</v>
      </c>
      <c r="V126" s="301">
        <v>2020003630091</v>
      </c>
      <c r="W126" s="242" t="s">
        <v>639</v>
      </c>
      <c r="X126" s="242" t="s">
        <v>640</v>
      </c>
      <c r="Y126" s="244"/>
      <c r="Z126" s="246"/>
      <c r="AA126" s="244"/>
      <c r="AB126" s="244"/>
      <c r="AC126" s="244"/>
      <c r="AD126" s="244"/>
      <c r="AE126" s="246">
        <v>100000000</v>
      </c>
      <c r="AF126" s="244"/>
      <c r="AG126" s="244"/>
      <c r="AH126" s="244">
        <f t="shared" si="2"/>
        <v>100000000</v>
      </c>
      <c r="AI126" s="281" t="s">
        <v>641</v>
      </c>
    </row>
    <row r="127" spans="1:36" s="39" customFormat="1" ht="90" x14ac:dyDescent="0.25">
      <c r="A127" s="38">
        <v>314</v>
      </c>
      <c r="B127" s="242" t="s">
        <v>635</v>
      </c>
      <c r="C127" s="38">
        <v>1</v>
      </c>
      <c r="D127" s="242" t="s">
        <v>139</v>
      </c>
      <c r="E127" s="38">
        <v>22</v>
      </c>
      <c r="F127" s="242" t="s">
        <v>152</v>
      </c>
      <c r="G127" s="38">
        <v>2201</v>
      </c>
      <c r="H127" s="242" t="s">
        <v>283</v>
      </c>
      <c r="I127" s="38">
        <v>2201</v>
      </c>
      <c r="J127" s="242" t="s">
        <v>154</v>
      </c>
      <c r="K127" s="242" t="s">
        <v>652</v>
      </c>
      <c r="L127" s="38">
        <v>2201069</v>
      </c>
      <c r="M127" s="242" t="s">
        <v>653</v>
      </c>
      <c r="N127" s="38">
        <v>2201069</v>
      </c>
      <c r="O127" s="242" t="s">
        <v>653</v>
      </c>
      <c r="P127" s="311">
        <v>220106900</v>
      </c>
      <c r="Q127" s="266" t="s">
        <v>654</v>
      </c>
      <c r="R127" s="311">
        <v>220106900</v>
      </c>
      <c r="S127" s="266" t="s">
        <v>654</v>
      </c>
      <c r="T127" s="316" t="s">
        <v>148</v>
      </c>
      <c r="U127" s="316">
        <v>4</v>
      </c>
      <c r="V127" s="301">
        <v>2020003630091</v>
      </c>
      <c r="W127" s="243" t="s">
        <v>639</v>
      </c>
      <c r="X127" s="242" t="s">
        <v>640</v>
      </c>
      <c r="Y127" s="244"/>
      <c r="Z127" s="244"/>
      <c r="AA127" s="244"/>
      <c r="AB127" s="244"/>
      <c r="AC127" s="244">
        <v>106966940</v>
      </c>
      <c r="AD127" s="244"/>
      <c r="AE127" s="246"/>
      <c r="AF127" s="244"/>
      <c r="AG127" s="244"/>
      <c r="AH127" s="244">
        <f t="shared" si="2"/>
        <v>106966940</v>
      </c>
      <c r="AI127" s="281" t="s">
        <v>641</v>
      </c>
    </row>
    <row r="128" spans="1:36" s="39" customFormat="1" ht="90" x14ac:dyDescent="0.25">
      <c r="A128" s="38">
        <v>314</v>
      </c>
      <c r="B128" s="242" t="s">
        <v>635</v>
      </c>
      <c r="C128" s="38">
        <v>1</v>
      </c>
      <c r="D128" s="242" t="s">
        <v>139</v>
      </c>
      <c r="E128" s="38">
        <v>22</v>
      </c>
      <c r="F128" s="242" t="s">
        <v>152</v>
      </c>
      <c r="G128" s="38">
        <v>2201</v>
      </c>
      <c r="H128" s="242" t="s">
        <v>283</v>
      </c>
      <c r="I128" s="38">
        <v>2201</v>
      </c>
      <c r="J128" s="242" t="s">
        <v>154</v>
      </c>
      <c r="K128" s="242" t="s">
        <v>655</v>
      </c>
      <c r="L128" s="38">
        <v>2201037</v>
      </c>
      <c r="M128" s="242" t="s">
        <v>656</v>
      </c>
      <c r="N128" s="38">
        <v>2201037</v>
      </c>
      <c r="O128" s="242" t="s">
        <v>656</v>
      </c>
      <c r="P128" s="45">
        <v>220103700</v>
      </c>
      <c r="Q128" s="266" t="s">
        <v>657</v>
      </c>
      <c r="R128" s="45">
        <v>220103700</v>
      </c>
      <c r="S128" s="266" t="s">
        <v>657</v>
      </c>
      <c r="T128" s="316" t="s">
        <v>56</v>
      </c>
      <c r="U128" s="316">
        <v>54</v>
      </c>
      <c r="V128" s="301">
        <v>2020003630092</v>
      </c>
      <c r="W128" s="268" t="s">
        <v>658</v>
      </c>
      <c r="X128" s="242" t="s">
        <v>659</v>
      </c>
      <c r="Y128" s="244"/>
      <c r="Z128" s="244"/>
      <c r="AA128" s="244"/>
      <c r="AB128" s="244"/>
      <c r="AC128" s="244"/>
      <c r="AD128" s="244"/>
      <c r="AE128" s="246">
        <v>60000000</v>
      </c>
      <c r="AF128" s="244"/>
      <c r="AG128" s="244"/>
      <c r="AH128" s="244">
        <f t="shared" si="2"/>
        <v>60000000</v>
      </c>
      <c r="AI128" s="281" t="s">
        <v>641</v>
      </c>
    </row>
    <row r="129" spans="1:50" s="39" customFormat="1" ht="120" x14ac:dyDescent="0.25">
      <c r="A129" s="38">
        <v>314</v>
      </c>
      <c r="B129" s="242" t="s">
        <v>635</v>
      </c>
      <c r="C129" s="38">
        <v>1</v>
      </c>
      <c r="D129" s="242" t="s">
        <v>139</v>
      </c>
      <c r="E129" s="38">
        <v>22</v>
      </c>
      <c r="F129" s="242" t="s">
        <v>152</v>
      </c>
      <c r="G129" s="38">
        <v>2201</v>
      </c>
      <c r="H129" s="242" t="s">
        <v>283</v>
      </c>
      <c r="I129" s="38">
        <v>2201</v>
      </c>
      <c r="J129" s="242" t="s">
        <v>154</v>
      </c>
      <c r="K129" s="242" t="s">
        <v>660</v>
      </c>
      <c r="L129" s="38">
        <v>2201007</v>
      </c>
      <c r="M129" s="242" t="s">
        <v>661</v>
      </c>
      <c r="N129" s="38">
        <v>2201073</v>
      </c>
      <c r="O129" s="242" t="s">
        <v>661</v>
      </c>
      <c r="P129" s="38">
        <v>220100700</v>
      </c>
      <c r="Q129" s="266" t="s">
        <v>662</v>
      </c>
      <c r="R129" s="311">
        <v>220107300</v>
      </c>
      <c r="S129" s="266" t="s">
        <v>662</v>
      </c>
      <c r="T129" s="316" t="s">
        <v>148</v>
      </c>
      <c r="U129" s="316">
        <v>7973</v>
      </c>
      <c r="V129" s="301">
        <v>2020003630093</v>
      </c>
      <c r="W129" s="277" t="s">
        <v>663</v>
      </c>
      <c r="X129" s="277" t="s">
        <v>664</v>
      </c>
      <c r="Y129" s="244"/>
      <c r="Z129" s="244"/>
      <c r="AA129" s="244"/>
      <c r="AB129" s="244"/>
      <c r="AC129" s="244"/>
      <c r="AD129" s="244"/>
      <c r="AE129" s="246">
        <v>20000000</v>
      </c>
      <c r="AF129" s="244"/>
      <c r="AG129" s="244"/>
      <c r="AH129" s="244">
        <f t="shared" si="2"/>
        <v>20000000</v>
      </c>
      <c r="AI129" s="281" t="s">
        <v>641</v>
      </c>
    </row>
    <row r="130" spans="1:50" s="39" customFormat="1" ht="105" x14ac:dyDescent="0.25">
      <c r="A130" s="38">
        <v>314</v>
      </c>
      <c r="B130" s="242" t="s">
        <v>635</v>
      </c>
      <c r="C130" s="38">
        <v>1</v>
      </c>
      <c r="D130" s="242" t="s">
        <v>139</v>
      </c>
      <c r="E130" s="38">
        <v>22</v>
      </c>
      <c r="F130" s="242" t="s">
        <v>152</v>
      </c>
      <c r="G130" s="38">
        <v>2201</v>
      </c>
      <c r="H130" s="242" t="s">
        <v>283</v>
      </c>
      <c r="I130" s="38">
        <v>2201</v>
      </c>
      <c r="J130" s="242" t="s">
        <v>154</v>
      </c>
      <c r="K130" s="242" t="s">
        <v>665</v>
      </c>
      <c r="L130" s="38">
        <v>2201068</v>
      </c>
      <c r="M130" s="242" t="s">
        <v>285</v>
      </c>
      <c r="N130" s="38">
        <v>2201068</v>
      </c>
      <c r="O130" s="242" t="s">
        <v>285</v>
      </c>
      <c r="P130" s="45">
        <v>220106800</v>
      </c>
      <c r="Q130" s="266" t="s">
        <v>286</v>
      </c>
      <c r="R130" s="45">
        <v>220106800</v>
      </c>
      <c r="S130" s="266" t="s">
        <v>286</v>
      </c>
      <c r="T130" s="316" t="s">
        <v>148</v>
      </c>
      <c r="U130" s="38">
        <v>72</v>
      </c>
      <c r="V130" s="301">
        <v>2020003630093</v>
      </c>
      <c r="W130" s="277" t="s">
        <v>663</v>
      </c>
      <c r="X130" s="277" t="s">
        <v>664</v>
      </c>
      <c r="Y130" s="244"/>
      <c r="Z130" s="244"/>
      <c r="AA130" s="244"/>
      <c r="AB130" s="244"/>
      <c r="AC130" s="244"/>
      <c r="AD130" s="244"/>
      <c r="AE130" s="246">
        <v>20000000</v>
      </c>
      <c r="AF130" s="244"/>
      <c r="AG130" s="244"/>
      <c r="AH130" s="244">
        <f t="shared" si="2"/>
        <v>20000000</v>
      </c>
      <c r="AI130" s="281" t="s">
        <v>641</v>
      </c>
    </row>
    <row r="131" spans="1:50" s="39" customFormat="1" ht="105" x14ac:dyDescent="0.25">
      <c r="A131" s="38">
        <v>314</v>
      </c>
      <c r="B131" s="242" t="s">
        <v>635</v>
      </c>
      <c r="C131" s="38">
        <v>1</v>
      </c>
      <c r="D131" s="242" t="s">
        <v>139</v>
      </c>
      <c r="E131" s="38">
        <v>22</v>
      </c>
      <c r="F131" s="242" t="s">
        <v>152</v>
      </c>
      <c r="G131" s="38">
        <v>2201</v>
      </c>
      <c r="H131" s="242" t="s">
        <v>283</v>
      </c>
      <c r="I131" s="38">
        <v>2201</v>
      </c>
      <c r="J131" s="242" t="s">
        <v>154</v>
      </c>
      <c r="K131" s="242" t="s">
        <v>652</v>
      </c>
      <c r="L131" s="38">
        <v>2201026</v>
      </c>
      <c r="M131" s="242" t="s">
        <v>666</v>
      </c>
      <c r="N131" s="38">
        <v>2201026</v>
      </c>
      <c r="O131" s="242" t="s">
        <v>666</v>
      </c>
      <c r="P131" s="45">
        <v>220102600</v>
      </c>
      <c r="Q131" s="266" t="s">
        <v>667</v>
      </c>
      <c r="R131" s="45">
        <v>220102600</v>
      </c>
      <c r="S131" s="266" t="s">
        <v>667</v>
      </c>
      <c r="T131" s="316" t="s">
        <v>148</v>
      </c>
      <c r="U131" s="316">
        <v>10</v>
      </c>
      <c r="V131" s="301">
        <v>2020003630093</v>
      </c>
      <c r="W131" s="277" t="s">
        <v>663</v>
      </c>
      <c r="X131" s="277" t="s">
        <v>664</v>
      </c>
      <c r="Y131" s="244"/>
      <c r="Z131" s="244"/>
      <c r="AA131" s="244"/>
      <c r="AB131" s="244"/>
      <c r="AC131" s="244">
        <v>148000000</v>
      </c>
      <c r="AD131" s="244"/>
      <c r="AE131" s="246"/>
      <c r="AF131" s="244"/>
      <c r="AG131" s="244"/>
      <c r="AH131" s="244">
        <f t="shared" si="2"/>
        <v>148000000</v>
      </c>
      <c r="AI131" s="281" t="s">
        <v>641</v>
      </c>
    </row>
    <row r="132" spans="1:50" s="39" customFormat="1" ht="90" x14ac:dyDescent="0.25">
      <c r="A132" s="38">
        <v>314</v>
      </c>
      <c r="B132" s="242" t="s">
        <v>635</v>
      </c>
      <c r="C132" s="38">
        <v>1</v>
      </c>
      <c r="D132" s="242" t="s">
        <v>139</v>
      </c>
      <c r="E132" s="38">
        <v>22</v>
      </c>
      <c r="F132" s="242" t="s">
        <v>152</v>
      </c>
      <c r="G132" s="38">
        <v>2201</v>
      </c>
      <c r="H132" s="242" t="s">
        <v>283</v>
      </c>
      <c r="I132" s="38">
        <v>2201</v>
      </c>
      <c r="J132" s="242" t="s">
        <v>154</v>
      </c>
      <c r="K132" s="242" t="s">
        <v>668</v>
      </c>
      <c r="L132" s="38">
        <v>2201006</v>
      </c>
      <c r="M132" s="242" t="s">
        <v>669</v>
      </c>
      <c r="N132" s="38">
        <v>2201006</v>
      </c>
      <c r="O132" s="242" t="s">
        <v>669</v>
      </c>
      <c r="P132" s="45">
        <v>220100600</v>
      </c>
      <c r="Q132" s="266" t="s">
        <v>670</v>
      </c>
      <c r="R132" s="45">
        <v>220100600</v>
      </c>
      <c r="S132" s="266" t="s">
        <v>670</v>
      </c>
      <c r="T132" s="316" t="s">
        <v>56</v>
      </c>
      <c r="U132" s="316">
        <v>54</v>
      </c>
      <c r="V132" s="301">
        <v>2020003630016</v>
      </c>
      <c r="W132" s="242" t="s">
        <v>671</v>
      </c>
      <c r="X132" s="242" t="s">
        <v>672</v>
      </c>
      <c r="Y132" s="244"/>
      <c r="Z132" s="244"/>
      <c r="AA132" s="244"/>
      <c r="AB132" s="244"/>
      <c r="AC132" s="246"/>
      <c r="AD132" s="244"/>
      <c r="AE132" s="246">
        <v>100000000</v>
      </c>
      <c r="AF132" s="244"/>
      <c r="AG132" s="244"/>
      <c r="AH132" s="244">
        <f t="shared" si="2"/>
        <v>100000000</v>
      </c>
      <c r="AI132" s="281" t="s">
        <v>641</v>
      </c>
      <c r="AJ132" s="203"/>
      <c r="AK132" s="204"/>
    </row>
    <row r="133" spans="1:50" s="39" customFormat="1" ht="90" x14ac:dyDescent="0.25">
      <c r="A133" s="38">
        <v>314</v>
      </c>
      <c r="B133" s="242" t="s">
        <v>635</v>
      </c>
      <c r="C133" s="38">
        <v>1</v>
      </c>
      <c r="D133" s="242" t="s">
        <v>139</v>
      </c>
      <c r="E133" s="38">
        <v>22</v>
      </c>
      <c r="F133" s="242" t="s">
        <v>152</v>
      </c>
      <c r="G133" s="38">
        <v>2201</v>
      </c>
      <c r="H133" s="242" t="s">
        <v>283</v>
      </c>
      <c r="I133" s="38">
        <v>2201</v>
      </c>
      <c r="J133" s="242" t="s">
        <v>154</v>
      </c>
      <c r="K133" s="242" t="s">
        <v>155</v>
      </c>
      <c r="L133" s="38">
        <v>2201071</v>
      </c>
      <c r="M133" s="251" t="s">
        <v>673</v>
      </c>
      <c r="N133" s="38">
        <v>2201071</v>
      </c>
      <c r="O133" s="251" t="s">
        <v>673</v>
      </c>
      <c r="P133" s="45">
        <v>220107100</v>
      </c>
      <c r="Q133" s="266" t="s">
        <v>674</v>
      </c>
      <c r="R133" s="45">
        <v>220107100</v>
      </c>
      <c r="S133" s="266" t="s">
        <v>674</v>
      </c>
      <c r="T133" s="316" t="s">
        <v>56</v>
      </c>
      <c r="U133" s="316">
        <v>54</v>
      </c>
      <c r="V133" s="301">
        <v>2020003630016</v>
      </c>
      <c r="W133" s="243" t="s">
        <v>671</v>
      </c>
      <c r="X133" s="242" t="s">
        <v>672</v>
      </c>
      <c r="Y133" s="246"/>
      <c r="Z133" s="246">
        <v>5124318000</v>
      </c>
      <c r="AA133" s="246"/>
      <c r="AB133" s="246"/>
      <c r="AC133" s="246">
        <v>206886397000</v>
      </c>
      <c r="AD133" s="246"/>
      <c r="AE133" s="246">
        <f>7444972918.75-1630000000-200000000-3000000000</f>
        <v>2614972918.75</v>
      </c>
      <c r="AF133" s="244"/>
      <c r="AG133" s="246"/>
      <c r="AH133" s="244">
        <f t="shared" si="2"/>
        <v>214625687918.75</v>
      </c>
      <c r="AI133" s="342" t="s">
        <v>641</v>
      </c>
      <c r="AJ133" s="203"/>
    </row>
    <row r="134" spans="1:50" s="39" customFormat="1" ht="105" x14ac:dyDescent="0.25">
      <c r="A134" s="38">
        <v>314</v>
      </c>
      <c r="B134" s="242" t="s">
        <v>635</v>
      </c>
      <c r="C134" s="38">
        <v>1</v>
      </c>
      <c r="D134" s="242" t="s">
        <v>139</v>
      </c>
      <c r="E134" s="38">
        <v>22</v>
      </c>
      <c r="F134" s="242" t="s">
        <v>152</v>
      </c>
      <c r="G134" s="38">
        <v>2201</v>
      </c>
      <c r="H134" s="242" t="s">
        <v>283</v>
      </c>
      <c r="I134" s="38">
        <v>2201</v>
      </c>
      <c r="J134" s="242" t="s">
        <v>154</v>
      </c>
      <c r="K134" s="242" t="s">
        <v>645</v>
      </c>
      <c r="L134" s="38">
        <v>2201050</v>
      </c>
      <c r="M134" s="242" t="s">
        <v>675</v>
      </c>
      <c r="N134" s="38">
        <v>2201050</v>
      </c>
      <c r="O134" s="242" t="s">
        <v>675</v>
      </c>
      <c r="P134" s="45">
        <v>220105001</v>
      </c>
      <c r="Q134" s="266" t="s">
        <v>676</v>
      </c>
      <c r="R134" s="45">
        <v>220105001</v>
      </c>
      <c r="S134" s="266" t="s">
        <v>676</v>
      </c>
      <c r="T134" s="316" t="s">
        <v>56</v>
      </c>
      <c r="U134" s="316">
        <v>150</v>
      </c>
      <c r="V134" s="301">
        <v>2020003630094</v>
      </c>
      <c r="W134" s="243" t="s">
        <v>677</v>
      </c>
      <c r="X134" s="242" t="s">
        <v>678</v>
      </c>
      <c r="Y134" s="244"/>
      <c r="Z134" s="244"/>
      <c r="AA134" s="244"/>
      <c r="AB134" s="244"/>
      <c r="AC134" s="244">
        <v>684320000</v>
      </c>
      <c r="AD134" s="244"/>
      <c r="AE134" s="246"/>
      <c r="AF134" s="244"/>
      <c r="AG134" s="244"/>
      <c r="AH134" s="244">
        <f t="shared" si="2"/>
        <v>684320000</v>
      </c>
      <c r="AI134" s="281" t="s">
        <v>641</v>
      </c>
    </row>
    <row r="135" spans="1:50" s="39" customFormat="1" ht="75" x14ac:dyDescent="0.25">
      <c r="A135" s="38">
        <v>314</v>
      </c>
      <c r="B135" s="242" t="s">
        <v>635</v>
      </c>
      <c r="C135" s="38">
        <v>1</v>
      </c>
      <c r="D135" s="242" t="s">
        <v>139</v>
      </c>
      <c r="E135" s="38">
        <v>22</v>
      </c>
      <c r="F135" s="242" t="s">
        <v>152</v>
      </c>
      <c r="G135" s="38">
        <v>2201</v>
      </c>
      <c r="H135" s="242" t="s">
        <v>283</v>
      </c>
      <c r="I135" s="38">
        <v>2201</v>
      </c>
      <c r="J135" s="242" t="s">
        <v>154</v>
      </c>
      <c r="K135" s="242" t="s">
        <v>645</v>
      </c>
      <c r="L135" s="38">
        <v>2201048</v>
      </c>
      <c r="M135" s="242" t="s">
        <v>679</v>
      </c>
      <c r="N135" s="38">
        <v>2201048</v>
      </c>
      <c r="O135" s="242" t="s">
        <v>679</v>
      </c>
      <c r="P135" s="311">
        <v>220104801</v>
      </c>
      <c r="Q135" s="266" t="s">
        <v>680</v>
      </c>
      <c r="R135" s="311">
        <v>220104801</v>
      </c>
      <c r="S135" s="266" t="s">
        <v>680</v>
      </c>
      <c r="T135" s="316" t="s">
        <v>56</v>
      </c>
      <c r="U135" s="316">
        <v>1</v>
      </c>
      <c r="V135" s="301">
        <v>2020003630095</v>
      </c>
      <c r="W135" s="243" t="s">
        <v>681</v>
      </c>
      <c r="X135" s="243" t="s">
        <v>682</v>
      </c>
      <c r="Y135" s="244"/>
      <c r="Z135" s="244"/>
      <c r="AA135" s="244"/>
      <c r="AB135" s="244"/>
      <c r="AC135" s="244"/>
      <c r="AD135" s="244"/>
      <c r="AE135" s="246">
        <v>20000000</v>
      </c>
      <c r="AF135" s="244"/>
      <c r="AG135" s="244"/>
      <c r="AH135" s="244">
        <f t="shared" si="2"/>
        <v>20000000</v>
      </c>
      <c r="AI135" s="281" t="s">
        <v>641</v>
      </c>
    </row>
    <row r="136" spans="1:50" s="39" customFormat="1" ht="75" x14ac:dyDescent="0.25">
      <c r="A136" s="38">
        <v>314</v>
      </c>
      <c r="B136" s="242" t="s">
        <v>635</v>
      </c>
      <c r="C136" s="38">
        <v>1</v>
      </c>
      <c r="D136" s="242" t="s">
        <v>139</v>
      </c>
      <c r="E136" s="38">
        <v>22</v>
      </c>
      <c r="F136" s="242" t="s">
        <v>152</v>
      </c>
      <c r="G136" s="38" t="s">
        <v>48</v>
      </c>
      <c r="H136" s="242" t="s">
        <v>683</v>
      </c>
      <c r="I136" s="38">
        <v>2202</v>
      </c>
      <c r="J136" s="242" t="s">
        <v>684</v>
      </c>
      <c r="K136" s="242" t="s">
        <v>685</v>
      </c>
      <c r="L136" s="38" t="s">
        <v>48</v>
      </c>
      <c r="M136" s="242" t="s">
        <v>686</v>
      </c>
      <c r="N136" s="38">
        <v>2202006</v>
      </c>
      <c r="O136" s="242" t="s">
        <v>686</v>
      </c>
      <c r="P136" s="38" t="s">
        <v>48</v>
      </c>
      <c r="Q136" s="266" t="s">
        <v>687</v>
      </c>
      <c r="R136" s="38">
        <v>220200604</v>
      </c>
      <c r="S136" s="266" t="s">
        <v>688</v>
      </c>
      <c r="T136" s="316" t="s">
        <v>56</v>
      </c>
      <c r="U136" s="316">
        <v>2</v>
      </c>
      <c r="V136" s="301">
        <v>2020003630096</v>
      </c>
      <c r="W136" s="243" t="s">
        <v>689</v>
      </c>
      <c r="X136" s="242" t="s">
        <v>690</v>
      </c>
      <c r="Y136" s="244"/>
      <c r="Z136" s="246"/>
      <c r="AA136" s="244"/>
      <c r="AB136" s="244"/>
      <c r="AC136" s="244"/>
      <c r="AD136" s="244"/>
      <c r="AE136" s="246">
        <v>250000000</v>
      </c>
      <c r="AF136" s="244"/>
      <c r="AG136" s="244"/>
      <c r="AH136" s="244">
        <f t="shared" si="2"/>
        <v>250000000</v>
      </c>
      <c r="AI136" s="281" t="s">
        <v>641</v>
      </c>
    </row>
    <row r="137" spans="1:50" s="39" customFormat="1" ht="165" x14ac:dyDescent="0.25">
      <c r="A137" s="38">
        <v>316</v>
      </c>
      <c r="B137" s="242" t="s">
        <v>691</v>
      </c>
      <c r="C137" s="38">
        <v>1</v>
      </c>
      <c r="D137" s="242" t="s">
        <v>139</v>
      </c>
      <c r="E137" s="38">
        <v>19</v>
      </c>
      <c r="F137" s="242" t="s">
        <v>258</v>
      </c>
      <c r="G137" s="38">
        <v>1905</v>
      </c>
      <c r="H137" s="242" t="s">
        <v>692</v>
      </c>
      <c r="I137" s="38">
        <v>1905</v>
      </c>
      <c r="J137" s="242" t="s">
        <v>693</v>
      </c>
      <c r="K137" s="242" t="s">
        <v>694</v>
      </c>
      <c r="L137" s="311">
        <v>1905021</v>
      </c>
      <c r="M137" s="242" t="s">
        <v>695</v>
      </c>
      <c r="N137" s="311">
        <v>1905021</v>
      </c>
      <c r="O137" s="242" t="s">
        <v>695</v>
      </c>
      <c r="P137" s="311">
        <v>190502100</v>
      </c>
      <c r="Q137" s="266" t="s">
        <v>696</v>
      </c>
      <c r="R137" s="311">
        <v>190502100</v>
      </c>
      <c r="S137" s="266" t="s">
        <v>696</v>
      </c>
      <c r="T137" s="316" t="s">
        <v>56</v>
      </c>
      <c r="U137" s="316">
        <v>12</v>
      </c>
      <c r="V137" s="301">
        <v>2020003630011</v>
      </c>
      <c r="W137" s="243" t="s">
        <v>697</v>
      </c>
      <c r="X137" s="243" t="s">
        <v>698</v>
      </c>
      <c r="Y137" s="244"/>
      <c r="Z137" s="244"/>
      <c r="AA137" s="244"/>
      <c r="AB137" s="244"/>
      <c r="AC137" s="244"/>
      <c r="AD137" s="244"/>
      <c r="AE137" s="244">
        <v>80000000</v>
      </c>
      <c r="AF137" s="244"/>
      <c r="AG137" s="244"/>
      <c r="AH137" s="244">
        <f t="shared" si="2"/>
        <v>80000000</v>
      </c>
      <c r="AI137" s="281" t="s">
        <v>699</v>
      </c>
      <c r="AJ137" s="205"/>
      <c r="AK137" s="205"/>
      <c r="AL137" s="205"/>
      <c r="AM137" s="205"/>
      <c r="AN137" s="205"/>
      <c r="AO137" s="205"/>
      <c r="AP137" s="205"/>
      <c r="AQ137" s="205"/>
      <c r="AR137" s="205"/>
      <c r="AS137" s="205"/>
      <c r="AT137" s="205"/>
      <c r="AU137" s="205"/>
      <c r="AV137" s="205"/>
      <c r="AW137" s="205"/>
      <c r="AX137" s="205"/>
    </row>
    <row r="138" spans="1:50" s="39" customFormat="1" ht="120" x14ac:dyDescent="0.25">
      <c r="A138" s="38">
        <v>316</v>
      </c>
      <c r="B138" s="242" t="s">
        <v>691</v>
      </c>
      <c r="C138" s="38">
        <v>1</v>
      </c>
      <c r="D138" s="242" t="s">
        <v>139</v>
      </c>
      <c r="E138" s="38">
        <v>19</v>
      </c>
      <c r="F138" s="242" t="s">
        <v>258</v>
      </c>
      <c r="G138" s="38">
        <v>1905</v>
      </c>
      <c r="H138" s="242" t="s">
        <v>692</v>
      </c>
      <c r="I138" s="38">
        <v>1905</v>
      </c>
      <c r="J138" s="242" t="s">
        <v>693</v>
      </c>
      <c r="K138" s="242" t="s">
        <v>700</v>
      </c>
      <c r="L138" s="315">
        <v>1905022</v>
      </c>
      <c r="M138" s="271" t="s">
        <v>701</v>
      </c>
      <c r="N138" s="315">
        <v>1905022</v>
      </c>
      <c r="O138" s="271" t="s">
        <v>701</v>
      </c>
      <c r="P138" s="316">
        <v>190502200</v>
      </c>
      <c r="Q138" s="266" t="s">
        <v>702</v>
      </c>
      <c r="R138" s="316">
        <v>190502200</v>
      </c>
      <c r="S138" s="266" t="s">
        <v>702</v>
      </c>
      <c r="T138" s="316" t="s">
        <v>56</v>
      </c>
      <c r="U138" s="316">
        <v>12</v>
      </c>
      <c r="V138" s="301">
        <v>2020003630011</v>
      </c>
      <c r="W138" s="243" t="s">
        <v>697</v>
      </c>
      <c r="X138" s="243" t="s">
        <v>698</v>
      </c>
      <c r="Y138" s="244"/>
      <c r="Z138" s="244"/>
      <c r="AA138" s="244"/>
      <c r="AB138" s="244"/>
      <c r="AC138" s="244"/>
      <c r="AD138" s="244"/>
      <c r="AE138" s="244">
        <v>60000000</v>
      </c>
      <c r="AF138" s="244"/>
      <c r="AG138" s="244"/>
      <c r="AH138" s="244">
        <f t="shared" si="2"/>
        <v>60000000</v>
      </c>
      <c r="AI138" s="281" t="s">
        <v>699</v>
      </c>
      <c r="AJ138" s="205"/>
      <c r="AK138" s="205"/>
      <c r="AL138" s="205"/>
      <c r="AM138" s="205"/>
      <c r="AN138" s="205"/>
      <c r="AO138" s="205"/>
      <c r="AP138" s="205"/>
      <c r="AQ138" s="205"/>
      <c r="AR138" s="205"/>
      <c r="AS138" s="205"/>
      <c r="AT138" s="205"/>
      <c r="AU138" s="205"/>
      <c r="AV138" s="205"/>
      <c r="AW138" s="205"/>
      <c r="AX138" s="205"/>
    </row>
    <row r="139" spans="1:50" s="39" customFormat="1" ht="105" x14ac:dyDescent="0.25">
      <c r="A139" s="38">
        <v>316</v>
      </c>
      <c r="B139" s="242" t="s">
        <v>691</v>
      </c>
      <c r="C139" s="38">
        <v>1</v>
      </c>
      <c r="D139" s="242" t="s">
        <v>139</v>
      </c>
      <c r="E139" s="38">
        <v>33</v>
      </c>
      <c r="F139" s="242" t="s">
        <v>162</v>
      </c>
      <c r="G139" s="38">
        <v>3301</v>
      </c>
      <c r="H139" s="268" t="s">
        <v>163</v>
      </c>
      <c r="I139" s="38">
        <v>3301</v>
      </c>
      <c r="J139" s="242" t="s">
        <v>164</v>
      </c>
      <c r="K139" s="242" t="s">
        <v>703</v>
      </c>
      <c r="L139" s="311">
        <v>3301051</v>
      </c>
      <c r="M139" s="242" t="s">
        <v>704</v>
      </c>
      <c r="N139" s="311">
        <v>3301051</v>
      </c>
      <c r="O139" s="242" t="s">
        <v>704</v>
      </c>
      <c r="P139" s="311">
        <v>330105110</v>
      </c>
      <c r="Q139" s="266" t="s">
        <v>705</v>
      </c>
      <c r="R139" s="311">
        <v>330105110</v>
      </c>
      <c r="S139" s="266" t="s">
        <v>705</v>
      </c>
      <c r="T139" s="316" t="s">
        <v>148</v>
      </c>
      <c r="U139" s="316">
        <v>350</v>
      </c>
      <c r="V139" s="301">
        <v>2020003630098</v>
      </c>
      <c r="W139" s="243" t="s">
        <v>706</v>
      </c>
      <c r="X139" s="242" t="s">
        <v>707</v>
      </c>
      <c r="Y139" s="244"/>
      <c r="Z139" s="244"/>
      <c r="AA139" s="244"/>
      <c r="AB139" s="244"/>
      <c r="AC139" s="244"/>
      <c r="AD139" s="244"/>
      <c r="AE139" s="244">
        <v>35000000</v>
      </c>
      <c r="AF139" s="244"/>
      <c r="AG139" s="244"/>
      <c r="AH139" s="244">
        <f t="shared" si="2"/>
        <v>35000000</v>
      </c>
      <c r="AI139" s="281" t="s">
        <v>699</v>
      </c>
      <c r="AJ139" s="205"/>
      <c r="AK139" s="205"/>
      <c r="AL139" s="205"/>
      <c r="AM139" s="205"/>
      <c r="AN139" s="205"/>
      <c r="AO139" s="205"/>
      <c r="AP139" s="205"/>
      <c r="AQ139" s="205"/>
      <c r="AR139" s="205"/>
      <c r="AS139" s="205"/>
      <c r="AT139" s="205"/>
      <c r="AU139" s="205"/>
      <c r="AV139" s="205"/>
      <c r="AW139" s="205"/>
      <c r="AX139" s="205"/>
    </row>
    <row r="140" spans="1:50" s="39" customFormat="1" ht="75" x14ac:dyDescent="0.25">
      <c r="A140" s="38">
        <v>316</v>
      </c>
      <c r="B140" s="242" t="s">
        <v>691</v>
      </c>
      <c r="C140" s="38">
        <v>1</v>
      </c>
      <c r="D140" s="242" t="s">
        <v>139</v>
      </c>
      <c r="E140" s="38">
        <v>41</v>
      </c>
      <c r="F140" s="242" t="s">
        <v>708</v>
      </c>
      <c r="G140" s="38">
        <v>4102</v>
      </c>
      <c r="H140" s="242" t="s">
        <v>709</v>
      </c>
      <c r="I140" s="38">
        <v>4102</v>
      </c>
      <c r="J140" s="242" t="s">
        <v>710</v>
      </c>
      <c r="K140" s="242" t="s">
        <v>711</v>
      </c>
      <c r="L140" s="38" t="s">
        <v>48</v>
      </c>
      <c r="M140" s="242" t="s">
        <v>712</v>
      </c>
      <c r="N140" s="311">
        <v>4102035</v>
      </c>
      <c r="O140" s="242" t="s">
        <v>85</v>
      </c>
      <c r="P140" s="38" t="s">
        <v>48</v>
      </c>
      <c r="Q140" s="266" t="s">
        <v>713</v>
      </c>
      <c r="R140" s="313">
        <v>410203500</v>
      </c>
      <c r="S140" s="266" t="s">
        <v>87</v>
      </c>
      <c r="T140" s="313" t="s">
        <v>56</v>
      </c>
      <c r="U140" s="313">
        <v>1</v>
      </c>
      <c r="V140" s="301">
        <v>2020003630099</v>
      </c>
      <c r="W140" s="243" t="s">
        <v>714</v>
      </c>
      <c r="X140" s="242" t="s">
        <v>715</v>
      </c>
      <c r="Y140" s="244"/>
      <c r="Z140" s="244"/>
      <c r="AA140" s="244"/>
      <c r="AB140" s="244"/>
      <c r="AC140" s="244"/>
      <c r="AD140" s="244"/>
      <c r="AE140" s="244">
        <v>40000000</v>
      </c>
      <c r="AF140" s="244"/>
      <c r="AG140" s="244"/>
      <c r="AH140" s="244">
        <f t="shared" si="2"/>
        <v>40000000</v>
      </c>
      <c r="AI140" s="281" t="s">
        <v>699</v>
      </c>
      <c r="AJ140" s="205"/>
      <c r="AK140" s="205"/>
      <c r="AL140" s="205"/>
      <c r="AM140" s="205"/>
      <c r="AN140" s="205"/>
      <c r="AO140" s="205"/>
      <c r="AP140" s="205"/>
      <c r="AQ140" s="205"/>
      <c r="AR140" s="205"/>
      <c r="AS140" s="205"/>
      <c r="AT140" s="205"/>
      <c r="AU140" s="205"/>
      <c r="AV140" s="205"/>
      <c r="AW140" s="205"/>
      <c r="AX140" s="205"/>
    </row>
    <row r="141" spans="1:50" s="39" customFormat="1" ht="75" x14ac:dyDescent="0.25">
      <c r="A141" s="38">
        <v>316</v>
      </c>
      <c r="B141" s="242" t="s">
        <v>691</v>
      </c>
      <c r="C141" s="38">
        <v>1</v>
      </c>
      <c r="D141" s="242" t="s">
        <v>139</v>
      </c>
      <c r="E141" s="38">
        <v>41</v>
      </c>
      <c r="F141" s="242" t="s">
        <v>708</v>
      </c>
      <c r="G141" s="38">
        <v>4102</v>
      </c>
      <c r="H141" s="242" t="s">
        <v>709</v>
      </c>
      <c r="I141" s="38">
        <v>4102</v>
      </c>
      <c r="J141" s="242" t="s">
        <v>710</v>
      </c>
      <c r="K141" s="242" t="s">
        <v>716</v>
      </c>
      <c r="L141" s="38" t="s">
        <v>48</v>
      </c>
      <c r="M141" s="242" t="s">
        <v>717</v>
      </c>
      <c r="N141" s="311">
        <v>4102001</v>
      </c>
      <c r="O141" s="242" t="s">
        <v>718</v>
      </c>
      <c r="P141" s="38" t="s">
        <v>48</v>
      </c>
      <c r="Q141" s="266" t="s">
        <v>719</v>
      </c>
      <c r="R141" s="311">
        <v>410200100</v>
      </c>
      <c r="S141" s="266" t="s">
        <v>720</v>
      </c>
      <c r="T141" s="313" t="s">
        <v>56</v>
      </c>
      <c r="U141" s="313">
        <v>12</v>
      </c>
      <c r="V141" s="301">
        <v>2020003630099</v>
      </c>
      <c r="W141" s="243" t="s">
        <v>714</v>
      </c>
      <c r="X141" s="242" t="s">
        <v>715</v>
      </c>
      <c r="Y141" s="244"/>
      <c r="Z141" s="244"/>
      <c r="AA141" s="244"/>
      <c r="AB141" s="244"/>
      <c r="AC141" s="244"/>
      <c r="AD141" s="244"/>
      <c r="AE141" s="244">
        <v>42000000</v>
      </c>
      <c r="AF141" s="244"/>
      <c r="AG141" s="244"/>
      <c r="AH141" s="244">
        <f t="shared" si="2"/>
        <v>42000000</v>
      </c>
      <c r="AI141" s="281" t="s">
        <v>699</v>
      </c>
    </row>
    <row r="142" spans="1:50" s="39" customFormat="1" ht="255" x14ac:dyDescent="0.25">
      <c r="A142" s="38">
        <v>316</v>
      </c>
      <c r="B142" s="242" t="s">
        <v>691</v>
      </c>
      <c r="C142" s="38">
        <v>1</v>
      </c>
      <c r="D142" s="242" t="s">
        <v>139</v>
      </c>
      <c r="E142" s="38">
        <v>41</v>
      </c>
      <c r="F142" s="242" t="s">
        <v>708</v>
      </c>
      <c r="G142" s="38">
        <v>4102</v>
      </c>
      <c r="H142" s="242" t="s">
        <v>709</v>
      </c>
      <c r="I142" s="38">
        <v>4102</v>
      </c>
      <c r="J142" s="242" t="s">
        <v>710</v>
      </c>
      <c r="K142" s="242" t="s">
        <v>721</v>
      </c>
      <c r="L142" s="38" t="s">
        <v>48</v>
      </c>
      <c r="M142" s="242" t="s">
        <v>722</v>
      </c>
      <c r="N142" s="320" t="s">
        <v>723</v>
      </c>
      <c r="O142" s="242" t="s">
        <v>724</v>
      </c>
      <c r="P142" s="38" t="s">
        <v>48</v>
      </c>
      <c r="Q142" s="266" t="s">
        <v>725</v>
      </c>
      <c r="R142" s="320" t="s">
        <v>726</v>
      </c>
      <c r="S142" s="266" t="s">
        <v>727</v>
      </c>
      <c r="T142" s="313" t="s">
        <v>56</v>
      </c>
      <c r="U142" s="313">
        <v>1</v>
      </c>
      <c r="V142" s="301">
        <v>2020003630100</v>
      </c>
      <c r="W142" s="243" t="s">
        <v>728</v>
      </c>
      <c r="X142" s="242" t="s">
        <v>729</v>
      </c>
      <c r="Y142" s="244"/>
      <c r="Z142" s="244"/>
      <c r="AA142" s="244"/>
      <c r="AB142" s="244"/>
      <c r="AC142" s="244"/>
      <c r="AD142" s="244"/>
      <c r="AE142" s="244">
        <v>130200000</v>
      </c>
      <c r="AF142" s="244"/>
      <c r="AG142" s="244"/>
      <c r="AH142" s="244">
        <f t="shared" si="2"/>
        <v>130200000</v>
      </c>
      <c r="AI142" s="281" t="s">
        <v>699</v>
      </c>
    </row>
    <row r="143" spans="1:50" s="39" customFormat="1" ht="210" x14ac:dyDescent="0.25">
      <c r="A143" s="38">
        <v>316</v>
      </c>
      <c r="B143" s="242" t="s">
        <v>691</v>
      </c>
      <c r="C143" s="38">
        <v>1</v>
      </c>
      <c r="D143" s="242" t="s">
        <v>139</v>
      </c>
      <c r="E143" s="38">
        <v>41</v>
      </c>
      <c r="F143" s="242" t="s">
        <v>708</v>
      </c>
      <c r="G143" s="38">
        <v>4102</v>
      </c>
      <c r="H143" s="242" t="s">
        <v>709</v>
      </c>
      <c r="I143" s="38">
        <v>4102</v>
      </c>
      <c r="J143" s="268" t="s">
        <v>710</v>
      </c>
      <c r="K143" s="242" t="s">
        <v>730</v>
      </c>
      <c r="L143" s="38" t="s">
        <v>48</v>
      </c>
      <c r="M143" s="242" t="s">
        <v>731</v>
      </c>
      <c r="N143" s="320" t="s">
        <v>723</v>
      </c>
      <c r="O143" s="242" t="s">
        <v>732</v>
      </c>
      <c r="P143" s="38" t="s">
        <v>48</v>
      </c>
      <c r="Q143" s="268" t="s">
        <v>733</v>
      </c>
      <c r="R143" s="311">
        <v>410204301</v>
      </c>
      <c r="S143" s="242" t="s">
        <v>734</v>
      </c>
      <c r="T143" s="313" t="s">
        <v>56</v>
      </c>
      <c r="U143" s="313">
        <v>1</v>
      </c>
      <c r="V143" s="301">
        <v>2020003630101</v>
      </c>
      <c r="W143" s="243" t="s">
        <v>735</v>
      </c>
      <c r="X143" s="242" t="s">
        <v>736</v>
      </c>
      <c r="Y143" s="244"/>
      <c r="Z143" s="244"/>
      <c r="AA143" s="244"/>
      <c r="AB143" s="244"/>
      <c r="AC143" s="244"/>
      <c r="AD143" s="244"/>
      <c r="AE143" s="244">
        <v>280000000</v>
      </c>
      <c r="AF143" s="244"/>
      <c r="AG143" s="244"/>
      <c r="AH143" s="244">
        <f t="shared" si="2"/>
        <v>280000000</v>
      </c>
      <c r="AI143" s="281" t="s">
        <v>699</v>
      </c>
    </row>
    <row r="144" spans="1:50" s="39" customFormat="1" ht="225" x14ac:dyDescent="0.25">
      <c r="A144" s="38">
        <v>316</v>
      </c>
      <c r="B144" s="242" t="s">
        <v>691</v>
      </c>
      <c r="C144" s="38">
        <v>1</v>
      </c>
      <c r="D144" s="242" t="s">
        <v>139</v>
      </c>
      <c r="E144" s="38">
        <v>41</v>
      </c>
      <c r="F144" s="242" t="s">
        <v>708</v>
      </c>
      <c r="G144" s="38">
        <v>4102</v>
      </c>
      <c r="H144" s="242" t="s">
        <v>709</v>
      </c>
      <c r="I144" s="38">
        <v>4102</v>
      </c>
      <c r="J144" s="242" t="s">
        <v>710</v>
      </c>
      <c r="K144" s="242" t="s">
        <v>737</v>
      </c>
      <c r="L144" s="38" t="s">
        <v>48</v>
      </c>
      <c r="M144" s="242" t="s">
        <v>738</v>
      </c>
      <c r="N144" s="311">
        <v>4102038</v>
      </c>
      <c r="O144" s="242" t="s">
        <v>739</v>
      </c>
      <c r="P144" s="38" t="s">
        <v>48</v>
      </c>
      <c r="Q144" s="266" t="s">
        <v>740</v>
      </c>
      <c r="R144" s="311">
        <v>410203800</v>
      </c>
      <c r="S144" s="242" t="s">
        <v>741</v>
      </c>
      <c r="T144" s="313" t="s">
        <v>56</v>
      </c>
      <c r="U144" s="313">
        <v>1</v>
      </c>
      <c r="V144" s="301">
        <v>2020003630102</v>
      </c>
      <c r="W144" s="268" t="s">
        <v>742</v>
      </c>
      <c r="X144" s="242" t="s">
        <v>743</v>
      </c>
      <c r="Y144" s="244"/>
      <c r="Z144" s="244"/>
      <c r="AA144" s="244"/>
      <c r="AB144" s="244"/>
      <c r="AC144" s="244"/>
      <c r="AD144" s="244"/>
      <c r="AE144" s="244">
        <v>180000000</v>
      </c>
      <c r="AF144" s="244"/>
      <c r="AG144" s="244"/>
      <c r="AH144" s="244">
        <f t="shared" si="2"/>
        <v>180000000</v>
      </c>
      <c r="AI144" s="281" t="s">
        <v>699</v>
      </c>
    </row>
    <row r="145" spans="1:35" s="39" customFormat="1" ht="90" x14ac:dyDescent="0.25">
      <c r="A145" s="38">
        <v>316</v>
      </c>
      <c r="B145" s="242" t="s">
        <v>691</v>
      </c>
      <c r="C145" s="38">
        <v>1</v>
      </c>
      <c r="D145" s="242" t="s">
        <v>139</v>
      </c>
      <c r="E145" s="38">
        <v>41</v>
      </c>
      <c r="F145" s="242" t="s">
        <v>708</v>
      </c>
      <c r="G145" s="38">
        <v>4102</v>
      </c>
      <c r="H145" s="242" t="s">
        <v>709</v>
      </c>
      <c r="I145" s="38">
        <v>4102</v>
      </c>
      <c r="J145" s="242" t="s">
        <v>710</v>
      </c>
      <c r="K145" s="242" t="s">
        <v>744</v>
      </c>
      <c r="L145" s="38" t="s">
        <v>48</v>
      </c>
      <c r="M145" s="242" t="s">
        <v>745</v>
      </c>
      <c r="N145" s="311">
        <v>4102042</v>
      </c>
      <c r="O145" s="242" t="s">
        <v>746</v>
      </c>
      <c r="P145" s="38" t="s">
        <v>48</v>
      </c>
      <c r="Q145" s="266" t="s">
        <v>747</v>
      </c>
      <c r="R145" s="311">
        <v>410204200</v>
      </c>
      <c r="S145" s="266" t="s">
        <v>748</v>
      </c>
      <c r="T145" s="313" t="s">
        <v>56</v>
      </c>
      <c r="U145" s="313">
        <v>12</v>
      </c>
      <c r="V145" s="41">
        <v>2021003630010</v>
      </c>
      <c r="W145" s="243" t="s">
        <v>749</v>
      </c>
      <c r="X145" s="271" t="s">
        <v>750</v>
      </c>
      <c r="Y145" s="244"/>
      <c r="Z145" s="244"/>
      <c r="AA145" s="244"/>
      <c r="AB145" s="244"/>
      <c r="AC145" s="244"/>
      <c r="AD145" s="244"/>
      <c r="AE145" s="244">
        <v>35000000</v>
      </c>
      <c r="AF145" s="244"/>
      <c r="AG145" s="244"/>
      <c r="AH145" s="244">
        <f t="shared" si="2"/>
        <v>35000000</v>
      </c>
      <c r="AI145" s="281" t="s">
        <v>699</v>
      </c>
    </row>
    <row r="146" spans="1:35" s="39" customFormat="1" ht="120" x14ac:dyDescent="0.25">
      <c r="A146" s="38">
        <v>316</v>
      </c>
      <c r="B146" s="242" t="s">
        <v>691</v>
      </c>
      <c r="C146" s="38">
        <v>1</v>
      </c>
      <c r="D146" s="242" t="s">
        <v>139</v>
      </c>
      <c r="E146" s="38">
        <v>41</v>
      </c>
      <c r="F146" s="242" t="s">
        <v>708</v>
      </c>
      <c r="G146" s="38">
        <v>4102</v>
      </c>
      <c r="H146" s="242" t="s">
        <v>709</v>
      </c>
      <c r="I146" s="38">
        <v>4102</v>
      </c>
      <c r="J146" s="242" t="s">
        <v>710</v>
      </c>
      <c r="K146" s="242" t="s">
        <v>751</v>
      </c>
      <c r="L146" s="38" t="s">
        <v>48</v>
      </c>
      <c r="M146" s="243" t="s">
        <v>752</v>
      </c>
      <c r="N146" s="311">
        <v>4102001</v>
      </c>
      <c r="O146" s="243" t="s">
        <v>753</v>
      </c>
      <c r="P146" s="38" t="s">
        <v>48</v>
      </c>
      <c r="Q146" s="266" t="s">
        <v>754</v>
      </c>
      <c r="R146" s="311">
        <v>410200100</v>
      </c>
      <c r="S146" s="266" t="s">
        <v>755</v>
      </c>
      <c r="T146" s="313" t="s">
        <v>56</v>
      </c>
      <c r="U146" s="313">
        <v>1</v>
      </c>
      <c r="V146" s="301">
        <v>2020003630033</v>
      </c>
      <c r="W146" s="243" t="s">
        <v>756</v>
      </c>
      <c r="X146" s="243" t="s">
        <v>757</v>
      </c>
      <c r="Y146" s="244"/>
      <c r="Z146" s="244"/>
      <c r="AA146" s="244"/>
      <c r="AB146" s="244"/>
      <c r="AC146" s="244"/>
      <c r="AD146" s="244"/>
      <c r="AE146" s="244">
        <v>40000000</v>
      </c>
      <c r="AF146" s="244"/>
      <c r="AG146" s="244"/>
      <c r="AH146" s="244">
        <f t="shared" si="2"/>
        <v>40000000</v>
      </c>
      <c r="AI146" s="281" t="s">
        <v>699</v>
      </c>
    </row>
    <row r="147" spans="1:35" s="39" customFormat="1" ht="150" x14ac:dyDescent="0.25">
      <c r="A147" s="38">
        <v>316</v>
      </c>
      <c r="B147" s="242" t="s">
        <v>691</v>
      </c>
      <c r="C147" s="38">
        <v>1</v>
      </c>
      <c r="D147" s="242" t="s">
        <v>139</v>
      </c>
      <c r="E147" s="38">
        <v>41</v>
      </c>
      <c r="F147" s="242" t="s">
        <v>708</v>
      </c>
      <c r="G147" s="38">
        <v>4102</v>
      </c>
      <c r="H147" s="242" t="s">
        <v>709</v>
      </c>
      <c r="I147" s="38">
        <v>4102</v>
      </c>
      <c r="J147" s="242" t="s">
        <v>710</v>
      </c>
      <c r="K147" s="242" t="s">
        <v>758</v>
      </c>
      <c r="L147" s="38">
        <v>4102022</v>
      </c>
      <c r="M147" s="271" t="s">
        <v>759</v>
      </c>
      <c r="N147" s="315">
        <v>4102046</v>
      </c>
      <c r="O147" s="271" t="s">
        <v>760</v>
      </c>
      <c r="P147" s="315" t="s">
        <v>761</v>
      </c>
      <c r="Q147" s="266" t="s">
        <v>762</v>
      </c>
      <c r="R147" s="315">
        <v>410204600</v>
      </c>
      <c r="S147" s="266" t="s">
        <v>763</v>
      </c>
      <c r="T147" s="313" t="s">
        <v>148</v>
      </c>
      <c r="U147" s="313">
        <v>21</v>
      </c>
      <c r="V147" s="301">
        <v>2020003630033</v>
      </c>
      <c r="W147" s="243" t="s">
        <v>756</v>
      </c>
      <c r="X147" s="243" t="s">
        <v>757</v>
      </c>
      <c r="Y147" s="244"/>
      <c r="Z147" s="244"/>
      <c r="AA147" s="244"/>
      <c r="AB147" s="244"/>
      <c r="AC147" s="244"/>
      <c r="AD147" s="244"/>
      <c r="AE147" s="244">
        <v>30000000</v>
      </c>
      <c r="AF147" s="244"/>
      <c r="AG147" s="244"/>
      <c r="AH147" s="244">
        <f t="shared" si="2"/>
        <v>30000000</v>
      </c>
      <c r="AI147" s="281" t="s">
        <v>699</v>
      </c>
    </row>
    <row r="148" spans="1:35" s="39" customFormat="1" ht="90" x14ac:dyDescent="0.25">
      <c r="A148" s="38">
        <v>316</v>
      </c>
      <c r="B148" s="242" t="s">
        <v>691</v>
      </c>
      <c r="C148" s="38">
        <v>1</v>
      </c>
      <c r="D148" s="242" t="s">
        <v>139</v>
      </c>
      <c r="E148" s="38">
        <v>41</v>
      </c>
      <c r="F148" s="242" t="s">
        <v>708</v>
      </c>
      <c r="G148" s="38">
        <v>4102</v>
      </c>
      <c r="H148" s="242" t="s">
        <v>709</v>
      </c>
      <c r="I148" s="38">
        <v>4102</v>
      </c>
      <c r="J148" s="242" t="s">
        <v>710</v>
      </c>
      <c r="K148" s="242" t="s">
        <v>764</v>
      </c>
      <c r="L148" s="38">
        <v>4102038</v>
      </c>
      <c r="M148" s="242" t="s">
        <v>765</v>
      </c>
      <c r="N148" s="38">
        <v>4102038</v>
      </c>
      <c r="O148" s="242" t="s">
        <v>765</v>
      </c>
      <c r="P148" s="316">
        <v>410203800</v>
      </c>
      <c r="Q148" s="266" t="s">
        <v>741</v>
      </c>
      <c r="R148" s="316">
        <v>410203800</v>
      </c>
      <c r="S148" s="266" t="s">
        <v>741</v>
      </c>
      <c r="T148" s="313" t="s">
        <v>148</v>
      </c>
      <c r="U148" s="313">
        <v>10</v>
      </c>
      <c r="V148" s="301">
        <v>2020003630034</v>
      </c>
      <c r="W148" s="242" t="s">
        <v>766</v>
      </c>
      <c r="X148" s="271" t="s">
        <v>767</v>
      </c>
      <c r="Y148" s="244"/>
      <c r="Z148" s="244"/>
      <c r="AA148" s="244"/>
      <c r="AB148" s="244"/>
      <c r="AC148" s="244"/>
      <c r="AD148" s="244"/>
      <c r="AE148" s="244">
        <v>45000000</v>
      </c>
      <c r="AF148" s="244"/>
      <c r="AG148" s="244"/>
      <c r="AH148" s="244">
        <f t="shared" si="2"/>
        <v>45000000</v>
      </c>
      <c r="AI148" s="281" t="s">
        <v>699</v>
      </c>
    </row>
    <row r="149" spans="1:35" s="39" customFormat="1" ht="60" x14ac:dyDescent="0.25">
      <c r="A149" s="38">
        <v>316</v>
      </c>
      <c r="B149" s="242" t="s">
        <v>691</v>
      </c>
      <c r="C149" s="38">
        <v>1</v>
      </c>
      <c r="D149" s="242" t="s">
        <v>139</v>
      </c>
      <c r="E149" s="38">
        <v>41</v>
      </c>
      <c r="F149" s="242" t="s">
        <v>708</v>
      </c>
      <c r="G149" s="38">
        <v>4103</v>
      </c>
      <c r="H149" s="242" t="s">
        <v>307</v>
      </c>
      <c r="I149" s="38">
        <v>4103</v>
      </c>
      <c r="J149" s="242" t="s">
        <v>308</v>
      </c>
      <c r="K149" s="242" t="s">
        <v>768</v>
      </c>
      <c r="L149" s="311">
        <v>4103059</v>
      </c>
      <c r="M149" s="242" t="s">
        <v>769</v>
      </c>
      <c r="N149" s="311">
        <v>4103059</v>
      </c>
      <c r="O149" s="242" t="s">
        <v>769</v>
      </c>
      <c r="P149" s="313">
        <v>410305900</v>
      </c>
      <c r="Q149" s="266" t="s">
        <v>770</v>
      </c>
      <c r="R149" s="313">
        <v>410305900</v>
      </c>
      <c r="S149" s="266" t="s">
        <v>770</v>
      </c>
      <c r="T149" s="316" t="s">
        <v>148</v>
      </c>
      <c r="U149" s="316">
        <v>16</v>
      </c>
      <c r="V149" s="301">
        <v>2020003630103</v>
      </c>
      <c r="W149" s="242" t="s">
        <v>771</v>
      </c>
      <c r="X149" s="242" t="s">
        <v>772</v>
      </c>
      <c r="Y149" s="244"/>
      <c r="Z149" s="244"/>
      <c r="AA149" s="244"/>
      <c r="AB149" s="244"/>
      <c r="AC149" s="244"/>
      <c r="AD149" s="244"/>
      <c r="AE149" s="244">
        <v>45000000</v>
      </c>
      <c r="AF149" s="244"/>
      <c r="AG149" s="244"/>
      <c r="AH149" s="244">
        <f t="shared" si="2"/>
        <v>45000000</v>
      </c>
      <c r="AI149" s="281" t="s">
        <v>699</v>
      </c>
    </row>
    <row r="150" spans="1:35" s="39" customFormat="1" ht="60" x14ac:dyDescent="0.25">
      <c r="A150" s="38">
        <v>316</v>
      </c>
      <c r="B150" s="242" t="s">
        <v>691</v>
      </c>
      <c r="C150" s="38">
        <v>1</v>
      </c>
      <c r="D150" s="242" t="s">
        <v>139</v>
      </c>
      <c r="E150" s="38">
        <v>41</v>
      </c>
      <c r="F150" s="242" t="s">
        <v>708</v>
      </c>
      <c r="G150" s="38">
        <v>4103</v>
      </c>
      <c r="H150" s="242" t="s">
        <v>307</v>
      </c>
      <c r="I150" s="38">
        <v>4103</v>
      </c>
      <c r="J150" s="242" t="s">
        <v>308</v>
      </c>
      <c r="K150" s="242" t="s">
        <v>773</v>
      </c>
      <c r="L150" s="38">
        <v>4103052</v>
      </c>
      <c r="M150" s="242" t="s">
        <v>311</v>
      </c>
      <c r="N150" s="38">
        <v>4103052</v>
      </c>
      <c r="O150" s="242" t="s">
        <v>311</v>
      </c>
      <c r="P150" s="316">
        <v>410305202</v>
      </c>
      <c r="Q150" s="266" t="s">
        <v>774</v>
      </c>
      <c r="R150" s="316">
        <v>410305202</v>
      </c>
      <c r="S150" s="266" t="s">
        <v>775</v>
      </c>
      <c r="T150" s="316" t="s">
        <v>56</v>
      </c>
      <c r="U150" s="316">
        <v>1</v>
      </c>
      <c r="V150" s="301">
        <v>2020003630104</v>
      </c>
      <c r="W150" s="266" t="s">
        <v>776</v>
      </c>
      <c r="X150" s="242" t="s">
        <v>777</v>
      </c>
      <c r="Y150" s="244"/>
      <c r="Z150" s="244"/>
      <c r="AA150" s="244"/>
      <c r="AB150" s="244"/>
      <c r="AC150" s="244"/>
      <c r="AD150" s="244"/>
      <c r="AE150" s="244">
        <v>46000000</v>
      </c>
      <c r="AF150" s="244"/>
      <c r="AG150" s="244"/>
      <c r="AH150" s="244">
        <f t="shared" si="2"/>
        <v>46000000</v>
      </c>
      <c r="AI150" s="281" t="s">
        <v>699</v>
      </c>
    </row>
    <row r="151" spans="1:35" s="39" customFormat="1" ht="150" x14ac:dyDescent="0.25">
      <c r="A151" s="38">
        <v>316</v>
      </c>
      <c r="B151" s="242" t="s">
        <v>691</v>
      </c>
      <c r="C151" s="38">
        <v>1</v>
      </c>
      <c r="D151" s="242" t="s">
        <v>139</v>
      </c>
      <c r="E151" s="38">
        <v>41</v>
      </c>
      <c r="F151" s="242" t="s">
        <v>708</v>
      </c>
      <c r="G151" s="38">
        <v>4103</v>
      </c>
      <c r="H151" s="242" t="s">
        <v>307</v>
      </c>
      <c r="I151" s="38">
        <v>4103</v>
      </c>
      <c r="J151" s="242" t="s">
        <v>308</v>
      </c>
      <c r="K151" s="242" t="s">
        <v>758</v>
      </c>
      <c r="L151" s="38">
        <v>4103050</v>
      </c>
      <c r="M151" s="242" t="s">
        <v>778</v>
      </c>
      <c r="N151" s="38">
        <v>4103050</v>
      </c>
      <c r="O151" s="242" t="s">
        <v>778</v>
      </c>
      <c r="P151" s="316">
        <v>410305001</v>
      </c>
      <c r="Q151" s="266" t="s">
        <v>779</v>
      </c>
      <c r="R151" s="316">
        <v>410305001</v>
      </c>
      <c r="S151" s="266" t="s">
        <v>779</v>
      </c>
      <c r="T151" s="316" t="s">
        <v>56</v>
      </c>
      <c r="U151" s="316">
        <v>12</v>
      </c>
      <c r="V151" s="301">
        <v>2020003630105</v>
      </c>
      <c r="W151" s="266" t="s">
        <v>780</v>
      </c>
      <c r="X151" s="242" t="s">
        <v>781</v>
      </c>
      <c r="Y151" s="244"/>
      <c r="Z151" s="244"/>
      <c r="AA151" s="244"/>
      <c r="AB151" s="244"/>
      <c r="AC151" s="244"/>
      <c r="AD151" s="244"/>
      <c r="AE151" s="244">
        <v>40000000</v>
      </c>
      <c r="AF151" s="244"/>
      <c r="AG151" s="244"/>
      <c r="AH151" s="244">
        <f t="shared" si="2"/>
        <v>40000000</v>
      </c>
      <c r="AI151" s="281" t="s">
        <v>699</v>
      </c>
    </row>
    <row r="152" spans="1:35" s="39" customFormat="1" ht="90" x14ac:dyDescent="0.25">
      <c r="A152" s="38">
        <v>316</v>
      </c>
      <c r="B152" s="242" t="s">
        <v>691</v>
      </c>
      <c r="C152" s="38">
        <v>1</v>
      </c>
      <c r="D152" s="242" t="s">
        <v>139</v>
      </c>
      <c r="E152" s="38">
        <v>41</v>
      </c>
      <c r="F152" s="242" t="s">
        <v>708</v>
      </c>
      <c r="G152" s="38">
        <v>4103</v>
      </c>
      <c r="H152" s="242" t="s">
        <v>307</v>
      </c>
      <c r="I152" s="38">
        <v>4103</v>
      </c>
      <c r="J152" s="242" t="s">
        <v>308</v>
      </c>
      <c r="K152" s="242" t="s">
        <v>782</v>
      </c>
      <c r="L152" s="311">
        <v>4103058</v>
      </c>
      <c r="M152" s="242" t="s">
        <v>783</v>
      </c>
      <c r="N152" s="311">
        <v>4103058</v>
      </c>
      <c r="O152" s="242" t="s">
        <v>783</v>
      </c>
      <c r="P152" s="313">
        <v>410305800</v>
      </c>
      <c r="Q152" s="266" t="s">
        <v>784</v>
      </c>
      <c r="R152" s="313">
        <v>410305800</v>
      </c>
      <c r="S152" s="266" t="s">
        <v>784</v>
      </c>
      <c r="T152" s="316" t="s">
        <v>148</v>
      </c>
      <c r="U152" s="316">
        <v>5</v>
      </c>
      <c r="V152" s="301">
        <v>2020003630106</v>
      </c>
      <c r="W152" s="266" t="s">
        <v>785</v>
      </c>
      <c r="X152" s="242" t="s">
        <v>786</v>
      </c>
      <c r="Y152" s="244"/>
      <c r="Z152" s="244"/>
      <c r="AA152" s="244"/>
      <c r="AB152" s="244"/>
      <c r="AC152" s="244"/>
      <c r="AD152" s="244"/>
      <c r="AE152" s="244">
        <v>50000000</v>
      </c>
      <c r="AF152" s="244"/>
      <c r="AG152" s="244"/>
      <c r="AH152" s="244">
        <f t="shared" si="2"/>
        <v>50000000</v>
      </c>
      <c r="AI152" s="281" t="s">
        <v>699</v>
      </c>
    </row>
    <row r="153" spans="1:35" s="39" customFormat="1" ht="60" x14ac:dyDescent="0.25">
      <c r="A153" s="38">
        <v>316</v>
      </c>
      <c r="B153" s="242" t="s">
        <v>691</v>
      </c>
      <c r="C153" s="38">
        <v>1</v>
      </c>
      <c r="D153" s="242" t="s">
        <v>139</v>
      </c>
      <c r="E153" s="38">
        <v>41</v>
      </c>
      <c r="F153" s="242" t="s">
        <v>708</v>
      </c>
      <c r="G153" s="38">
        <v>4103</v>
      </c>
      <c r="H153" s="242" t="s">
        <v>307</v>
      </c>
      <c r="I153" s="38">
        <v>4103</v>
      </c>
      <c r="J153" s="242" t="s">
        <v>308</v>
      </c>
      <c r="K153" s="243" t="s">
        <v>787</v>
      </c>
      <c r="L153" s="38" t="s">
        <v>48</v>
      </c>
      <c r="M153" s="242" t="s">
        <v>788</v>
      </c>
      <c r="N153" s="311">
        <v>4103060</v>
      </c>
      <c r="O153" s="242" t="s">
        <v>789</v>
      </c>
      <c r="P153" s="38" t="s">
        <v>48</v>
      </c>
      <c r="Q153" s="266" t="s">
        <v>790</v>
      </c>
      <c r="R153" s="311">
        <v>410306000</v>
      </c>
      <c r="S153" s="266" t="s">
        <v>791</v>
      </c>
      <c r="T153" s="316" t="s">
        <v>148</v>
      </c>
      <c r="U153" s="316">
        <v>5</v>
      </c>
      <c r="V153" s="301">
        <v>2020003630036</v>
      </c>
      <c r="W153" s="242" t="s">
        <v>792</v>
      </c>
      <c r="X153" s="242" t="s">
        <v>793</v>
      </c>
      <c r="Y153" s="244"/>
      <c r="Z153" s="244"/>
      <c r="AA153" s="244"/>
      <c r="AB153" s="244"/>
      <c r="AC153" s="244"/>
      <c r="AD153" s="244"/>
      <c r="AE153" s="244">
        <v>65000000</v>
      </c>
      <c r="AF153" s="244"/>
      <c r="AG153" s="244"/>
      <c r="AH153" s="244">
        <f t="shared" si="2"/>
        <v>65000000</v>
      </c>
      <c r="AI153" s="281" t="s">
        <v>699</v>
      </c>
    </row>
    <row r="154" spans="1:35" s="39" customFormat="1" ht="75" x14ac:dyDescent="0.25">
      <c r="A154" s="38">
        <v>316</v>
      </c>
      <c r="B154" s="242" t="s">
        <v>691</v>
      </c>
      <c r="C154" s="38">
        <v>1</v>
      </c>
      <c r="D154" s="242" t="s">
        <v>139</v>
      </c>
      <c r="E154" s="38">
        <v>41</v>
      </c>
      <c r="F154" s="242" t="s">
        <v>708</v>
      </c>
      <c r="G154" s="38">
        <v>4103</v>
      </c>
      <c r="H154" s="242" t="s">
        <v>307</v>
      </c>
      <c r="I154" s="38">
        <v>4103</v>
      </c>
      <c r="J154" s="242" t="s">
        <v>308</v>
      </c>
      <c r="K154" s="243" t="s">
        <v>794</v>
      </c>
      <c r="L154" s="38" t="s">
        <v>48</v>
      </c>
      <c r="M154" s="242" t="s">
        <v>795</v>
      </c>
      <c r="N154" s="311">
        <v>4103060</v>
      </c>
      <c r="O154" s="242" t="s">
        <v>789</v>
      </c>
      <c r="P154" s="38" t="s">
        <v>48</v>
      </c>
      <c r="Q154" s="266" t="s">
        <v>796</v>
      </c>
      <c r="R154" s="311">
        <v>410306000</v>
      </c>
      <c r="S154" s="266" t="s">
        <v>791</v>
      </c>
      <c r="T154" s="316" t="s">
        <v>56</v>
      </c>
      <c r="U154" s="316">
        <v>2</v>
      </c>
      <c r="V154" s="301">
        <v>2020003630036</v>
      </c>
      <c r="W154" s="242" t="s">
        <v>792</v>
      </c>
      <c r="X154" s="242" t="s">
        <v>793</v>
      </c>
      <c r="Y154" s="244"/>
      <c r="Z154" s="244"/>
      <c r="AA154" s="244"/>
      <c r="AB154" s="244"/>
      <c r="AC154" s="244"/>
      <c r="AD154" s="244"/>
      <c r="AE154" s="244">
        <v>65000000</v>
      </c>
      <c r="AF154" s="244"/>
      <c r="AG154" s="244"/>
      <c r="AH154" s="244">
        <f t="shared" si="2"/>
        <v>65000000</v>
      </c>
      <c r="AI154" s="281" t="s">
        <v>699</v>
      </c>
    </row>
    <row r="155" spans="1:35" s="39" customFormat="1" ht="75" x14ac:dyDescent="0.25">
      <c r="A155" s="38">
        <v>316</v>
      </c>
      <c r="B155" s="242" t="s">
        <v>691</v>
      </c>
      <c r="C155" s="38">
        <v>1</v>
      </c>
      <c r="D155" s="242" t="s">
        <v>139</v>
      </c>
      <c r="E155" s="38">
        <v>41</v>
      </c>
      <c r="F155" s="242" t="s">
        <v>708</v>
      </c>
      <c r="G155" s="38">
        <v>4103</v>
      </c>
      <c r="H155" s="242" t="s">
        <v>307</v>
      </c>
      <c r="I155" s="38">
        <v>4103</v>
      </c>
      <c r="J155" s="242" t="s">
        <v>308</v>
      </c>
      <c r="K155" s="242" t="s">
        <v>797</v>
      </c>
      <c r="L155" s="38" t="s">
        <v>48</v>
      </c>
      <c r="M155" s="242" t="s">
        <v>798</v>
      </c>
      <c r="N155" s="311">
        <v>4103052</v>
      </c>
      <c r="O155" s="242" t="s">
        <v>311</v>
      </c>
      <c r="P155" s="38" t="s">
        <v>48</v>
      </c>
      <c r="Q155" s="266" t="s">
        <v>799</v>
      </c>
      <c r="R155" s="311">
        <v>410305202</v>
      </c>
      <c r="S155" s="266" t="s">
        <v>774</v>
      </c>
      <c r="T155" s="316" t="s">
        <v>56</v>
      </c>
      <c r="U155" s="316">
        <v>1</v>
      </c>
      <c r="V155" s="301">
        <v>2020003630037</v>
      </c>
      <c r="W155" s="242" t="s">
        <v>800</v>
      </c>
      <c r="X155" s="242" t="s">
        <v>801</v>
      </c>
      <c r="Y155" s="244"/>
      <c r="Z155" s="244"/>
      <c r="AA155" s="244"/>
      <c r="AB155" s="244"/>
      <c r="AC155" s="244"/>
      <c r="AD155" s="244"/>
      <c r="AE155" s="244">
        <v>80000000</v>
      </c>
      <c r="AF155" s="244"/>
      <c r="AG155" s="244"/>
      <c r="AH155" s="244">
        <f t="shared" si="2"/>
        <v>80000000</v>
      </c>
      <c r="AI155" s="281" t="s">
        <v>699</v>
      </c>
    </row>
    <row r="156" spans="1:35" s="39" customFormat="1" ht="75" x14ac:dyDescent="0.25">
      <c r="A156" s="38">
        <v>316</v>
      </c>
      <c r="B156" s="242" t="s">
        <v>691</v>
      </c>
      <c r="C156" s="38">
        <v>1</v>
      </c>
      <c r="D156" s="242" t="s">
        <v>139</v>
      </c>
      <c r="E156" s="38">
        <v>41</v>
      </c>
      <c r="F156" s="242" t="s">
        <v>708</v>
      </c>
      <c r="G156" s="38">
        <v>4104</v>
      </c>
      <c r="H156" s="242" t="s">
        <v>802</v>
      </c>
      <c r="I156" s="38">
        <v>4104</v>
      </c>
      <c r="J156" s="242" t="s">
        <v>174</v>
      </c>
      <c r="K156" s="266" t="s">
        <v>803</v>
      </c>
      <c r="L156" s="311">
        <v>4104035</v>
      </c>
      <c r="M156" s="242" t="s">
        <v>804</v>
      </c>
      <c r="N156" s="311">
        <v>4104020</v>
      </c>
      <c r="O156" s="242" t="s">
        <v>805</v>
      </c>
      <c r="P156" s="38">
        <v>410403500</v>
      </c>
      <c r="Q156" s="266" t="s">
        <v>806</v>
      </c>
      <c r="R156" s="311">
        <v>410402000</v>
      </c>
      <c r="S156" s="266" t="s">
        <v>807</v>
      </c>
      <c r="T156" s="316" t="s">
        <v>148</v>
      </c>
      <c r="U156" s="316">
        <v>315</v>
      </c>
      <c r="V156" s="301">
        <v>2020003630035</v>
      </c>
      <c r="W156" s="242" t="s">
        <v>808</v>
      </c>
      <c r="X156" s="242" t="s">
        <v>809</v>
      </c>
      <c r="Y156" s="244"/>
      <c r="Z156" s="244"/>
      <c r="AA156" s="244"/>
      <c r="AB156" s="244"/>
      <c r="AC156" s="244"/>
      <c r="AD156" s="244"/>
      <c r="AE156" s="244">
        <v>80000000</v>
      </c>
      <c r="AF156" s="244"/>
      <c r="AG156" s="244"/>
      <c r="AH156" s="244">
        <f t="shared" si="2"/>
        <v>80000000</v>
      </c>
      <c r="AI156" s="281" t="s">
        <v>699</v>
      </c>
    </row>
    <row r="157" spans="1:35" s="39" customFormat="1" ht="75" x14ac:dyDescent="0.25">
      <c r="A157" s="38">
        <v>316</v>
      </c>
      <c r="B157" s="242" t="s">
        <v>691</v>
      </c>
      <c r="C157" s="38">
        <v>1</v>
      </c>
      <c r="D157" s="242" t="s">
        <v>139</v>
      </c>
      <c r="E157" s="38">
        <v>41</v>
      </c>
      <c r="F157" s="242" t="s">
        <v>708</v>
      </c>
      <c r="G157" s="38">
        <v>4104</v>
      </c>
      <c r="H157" s="242" t="s">
        <v>802</v>
      </c>
      <c r="I157" s="38">
        <v>4104</v>
      </c>
      <c r="J157" s="242" t="s">
        <v>174</v>
      </c>
      <c r="K157" s="266" t="s">
        <v>810</v>
      </c>
      <c r="L157" s="38">
        <v>4104035</v>
      </c>
      <c r="M157" s="242" t="s">
        <v>804</v>
      </c>
      <c r="N157" s="311">
        <v>4104020</v>
      </c>
      <c r="O157" s="242" t="s">
        <v>805</v>
      </c>
      <c r="P157" s="38" t="s">
        <v>48</v>
      </c>
      <c r="Q157" s="282" t="s">
        <v>811</v>
      </c>
      <c r="R157" s="311">
        <v>410402000</v>
      </c>
      <c r="S157" s="266" t="s">
        <v>807</v>
      </c>
      <c r="T157" s="330" t="s">
        <v>56</v>
      </c>
      <c r="U157" s="316">
        <v>12</v>
      </c>
      <c r="V157" s="301">
        <v>2020003630035</v>
      </c>
      <c r="W157" s="242" t="s">
        <v>808</v>
      </c>
      <c r="X157" s="242" t="s">
        <v>809</v>
      </c>
      <c r="Y157" s="244"/>
      <c r="Z157" s="244"/>
      <c r="AA157" s="244"/>
      <c r="AB157" s="244"/>
      <c r="AC157" s="244"/>
      <c r="AD157" s="244"/>
      <c r="AE157" s="244">
        <v>190000000</v>
      </c>
      <c r="AF157" s="244"/>
      <c r="AG157" s="244"/>
      <c r="AH157" s="244">
        <f t="shared" si="2"/>
        <v>190000000</v>
      </c>
      <c r="AI157" s="281" t="s">
        <v>699</v>
      </c>
    </row>
    <row r="158" spans="1:35" s="39" customFormat="1" ht="60" x14ac:dyDescent="0.25">
      <c r="A158" s="38">
        <v>316</v>
      </c>
      <c r="B158" s="242" t="s">
        <v>691</v>
      </c>
      <c r="C158" s="38">
        <v>1</v>
      </c>
      <c r="D158" s="242" t="s">
        <v>139</v>
      </c>
      <c r="E158" s="38">
        <v>41</v>
      </c>
      <c r="F158" s="242" t="s">
        <v>708</v>
      </c>
      <c r="G158" s="38">
        <v>4104</v>
      </c>
      <c r="H158" s="242" t="s">
        <v>802</v>
      </c>
      <c r="I158" s="38">
        <v>4104</v>
      </c>
      <c r="J158" s="242" t="s">
        <v>174</v>
      </c>
      <c r="K158" s="242" t="s">
        <v>812</v>
      </c>
      <c r="L158" s="313">
        <v>4104026</v>
      </c>
      <c r="M158" s="242" t="s">
        <v>813</v>
      </c>
      <c r="N158" s="311">
        <v>4104027</v>
      </c>
      <c r="O158" s="242" t="s">
        <v>814</v>
      </c>
      <c r="P158" s="38" t="s">
        <v>48</v>
      </c>
      <c r="Q158" s="266" t="s">
        <v>815</v>
      </c>
      <c r="R158" s="311">
        <v>410402700</v>
      </c>
      <c r="S158" s="266" t="s">
        <v>816</v>
      </c>
      <c r="T158" s="316" t="s">
        <v>56</v>
      </c>
      <c r="U158" s="316">
        <v>12</v>
      </c>
      <c r="V158" s="301">
        <v>2020003630012</v>
      </c>
      <c r="W158" s="242" t="s">
        <v>817</v>
      </c>
      <c r="X158" s="242" t="s">
        <v>818</v>
      </c>
      <c r="Y158" s="244"/>
      <c r="Z158" s="244"/>
      <c r="AA158" s="244"/>
      <c r="AB158" s="244"/>
      <c r="AC158" s="244"/>
      <c r="AD158" s="244"/>
      <c r="AE158" s="244">
        <v>60000000</v>
      </c>
      <c r="AF158" s="244"/>
      <c r="AG158" s="244"/>
      <c r="AH158" s="244">
        <f t="shared" si="2"/>
        <v>60000000</v>
      </c>
      <c r="AI158" s="281" t="s">
        <v>699</v>
      </c>
    </row>
    <row r="159" spans="1:35" s="39" customFormat="1" ht="90" x14ac:dyDescent="0.25">
      <c r="A159" s="38">
        <v>316</v>
      </c>
      <c r="B159" s="242" t="s">
        <v>691</v>
      </c>
      <c r="C159" s="38">
        <v>1</v>
      </c>
      <c r="D159" s="242" t="s">
        <v>139</v>
      </c>
      <c r="E159" s="38">
        <v>41</v>
      </c>
      <c r="F159" s="242" t="s">
        <v>708</v>
      </c>
      <c r="G159" s="38">
        <v>4104</v>
      </c>
      <c r="H159" s="242" t="s">
        <v>802</v>
      </c>
      <c r="I159" s="38">
        <v>4104</v>
      </c>
      <c r="J159" s="242" t="s">
        <v>174</v>
      </c>
      <c r="K159" s="242" t="s">
        <v>819</v>
      </c>
      <c r="L159" s="311">
        <v>4104015</v>
      </c>
      <c r="M159" s="271" t="s">
        <v>820</v>
      </c>
      <c r="N159" s="311">
        <v>4104015</v>
      </c>
      <c r="O159" s="271" t="s">
        <v>821</v>
      </c>
      <c r="P159" s="313">
        <v>410401500</v>
      </c>
      <c r="Q159" s="266" t="s">
        <v>822</v>
      </c>
      <c r="R159" s="313">
        <v>410401500</v>
      </c>
      <c r="S159" s="266" t="s">
        <v>823</v>
      </c>
      <c r="T159" s="316" t="s">
        <v>56</v>
      </c>
      <c r="U159" s="316">
        <v>7500</v>
      </c>
      <c r="V159" s="301">
        <v>2020003630109</v>
      </c>
      <c r="W159" s="242" t="s">
        <v>824</v>
      </c>
      <c r="X159" s="277" t="s">
        <v>825</v>
      </c>
      <c r="Y159" s="244"/>
      <c r="Z159" s="244"/>
      <c r="AA159" s="244"/>
      <c r="AB159" s="244"/>
      <c r="AC159" s="244"/>
      <c r="AD159" s="244"/>
      <c r="AE159" s="244">
        <v>163575038.40000001</v>
      </c>
      <c r="AF159" s="244"/>
      <c r="AG159" s="244"/>
      <c r="AH159" s="244">
        <f t="shared" si="2"/>
        <v>163575038.40000001</v>
      </c>
      <c r="AI159" s="281" t="s">
        <v>699</v>
      </c>
    </row>
    <row r="160" spans="1:35" s="39" customFormat="1" ht="90" x14ac:dyDescent="0.25">
      <c r="A160" s="38">
        <v>316</v>
      </c>
      <c r="B160" s="242" t="s">
        <v>691</v>
      </c>
      <c r="C160" s="38">
        <v>1</v>
      </c>
      <c r="D160" s="242" t="s">
        <v>139</v>
      </c>
      <c r="E160" s="38">
        <v>41</v>
      </c>
      <c r="F160" s="242" t="s">
        <v>708</v>
      </c>
      <c r="G160" s="38">
        <v>4104</v>
      </c>
      <c r="H160" s="242" t="s">
        <v>802</v>
      </c>
      <c r="I160" s="38">
        <v>4104</v>
      </c>
      <c r="J160" s="242" t="s">
        <v>174</v>
      </c>
      <c r="K160" s="242" t="s">
        <v>826</v>
      </c>
      <c r="L160" s="38" t="s">
        <v>48</v>
      </c>
      <c r="M160" s="271" t="s">
        <v>827</v>
      </c>
      <c r="N160" s="38">
        <v>4104008</v>
      </c>
      <c r="O160" s="271" t="s">
        <v>828</v>
      </c>
      <c r="P160" s="38" t="s">
        <v>48</v>
      </c>
      <c r="Q160" s="282" t="s">
        <v>829</v>
      </c>
      <c r="R160" s="38">
        <v>410400800</v>
      </c>
      <c r="S160" s="282" t="s">
        <v>830</v>
      </c>
      <c r="T160" s="328" t="s">
        <v>56</v>
      </c>
      <c r="U160" s="316">
        <v>12</v>
      </c>
      <c r="V160" s="301">
        <v>2020003630109</v>
      </c>
      <c r="W160" s="242" t="s">
        <v>824</v>
      </c>
      <c r="X160" s="277" t="s">
        <v>825</v>
      </c>
      <c r="Y160" s="244">
        <f>5998098000+20000000</f>
        <v>6018098000</v>
      </c>
      <c r="Z160" s="244"/>
      <c r="AA160" s="244"/>
      <c r="AB160" s="244"/>
      <c r="AC160" s="244"/>
      <c r="AD160" s="244"/>
      <c r="AE160" s="244"/>
      <c r="AF160" s="244"/>
      <c r="AG160" s="244"/>
      <c r="AH160" s="244">
        <f t="shared" si="2"/>
        <v>6018098000</v>
      </c>
      <c r="AI160" s="281" t="s">
        <v>699</v>
      </c>
    </row>
    <row r="161" spans="1:35" s="39" customFormat="1" ht="60" x14ac:dyDescent="0.25">
      <c r="A161" s="38">
        <v>316</v>
      </c>
      <c r="B161" s="242" t="s">
        <v>691</v>
      </c>
      <c r="C161" s="38">
        <v>2</v>
      </c>
      <c r="D161" s="242" t="s">
        <v>404</v>
      </c>
      <c r="E161" s="38">
        <v>17</v>
      </c>
      <c r="F161" s="242" t="s">
        <v>447</v>
      </c>
      <c r="G161" s="38">
        <v>1702</v>
      </c>
      <c r="H161" s="242" t="s">
        <v>448</v>
      </c>
      <c r="I161" s="38">
        <v>1702</v>
      </c>
      <c r="J161" s="242" t="s">
        <v>449</v>
      </c>
      <c r="K161" s="242" t="s">
        <v>831</v>
      </c>
      <c r="L161" s="311">
        <v>1702011</v>
      </c>
      <c r="M161" s="242" t="s">
        <v>832</v>
      </c>
      <c r="N161" s="311">
        <v>1702011</v>
      </c>
      <c r="O161" s="242" t="s">
        <v>832</v>
      </c>
      <c r="P161" s="313" t="s">
        <v>833</v>
      </c>
      <c r="Q161" s="266" t="s">
        <v>834</v>
      </c>
      <c r="R161" s="313" t="s">
        <v>833</v>
      </c>
      <c r="S161" s="266" t="s">
        <v>834</v>
      </c>
      <c r="T161" s="330" t="s">
        <v>148</v>
      </c>
      <c r="U161" s="316">
        <v>10</v>
      </c>
      <c r="V161" s="301">
        <v>2020003630113</v>
      </c>
      <c r="W161" s="242" t="s">
        <v>835</v>
      </c>
      <c r="X161" s="242" t="s">
        <v>836</v>
      </c>
      <c r="Y161" s="244"/>
      <c r="Z161" s="244"/>
      <c r="AA161" s="244"/>
      <c r="AB161" s="244"/>
      <c r="AC161" s="244"/>
      <c r="AD161" s="244"/>
      <c r="AE161" s="244">
        <v>60000000</v>
      </c>
      <c r="AF161" s="244"/>
      <c r="AG161" s="244"/>
      <c r="AH161" s="244">
        <f t="shared" si="2"/>
        <v>60000000</v>
      </c>
      <c r="AI161" s="281" t="s">
        <v>699</v>
      </c>
    </row>
    <row r="162" spans="1:35" s="39" customFormat="1" ht="75" x14ac:dyDescent="0.25">
      <c r="A162" s="38">
        <v>316</v>
      </c>
      <c r="B162" s="242" t="s">
        <v>691</v>
      </c>
      <c r="C162" s="38">
        <v>2</v>
      </c>
      <c r="D162" s="242" t="s">
        <v>404</v>
      </c>
      <c r="E162" s="38">
        <v>36</v>
      </c>
      <c r="F162" s="242" t="s">
        <v>429</v>
      </c>
      <c r="G162" s="38">
        <v>3604</v>
      </c>
      <c r="H162" s="242" t="s">
        <v>837</v>
      </c>
      <c r="I162" s="38">
        <v>3604</v>
      </c>
      <c r="J162" s="242" t="s">
        <v>838</v>
      </c>
      <c r="K162" s="242" t="s">
        <v>839</v>
      </c>
      <c r="L162" s="38">
        <v>3604006</v>
      </c>
      <c r="M162" s="242" t="s">
        <v>840</v>
      </c>
      <c r="N162" s="38">
        <v>3604006</v>
      </c>
      <c r="O162" s="242" t="s">
        <v>840</v>
      </c>
      <c r="P162" s="313">
        <v>360400600</v>
      </c>
      <c r="Q162" s="266" t="s">
        <v>336</v>
      </c>
      <c r="R162" s="313">
        <v>360400600</v>
      </c>
      <c r="S162" s="266" t="s">
        <v>336</v>
      </c>
      <c r="T162" s="335" t="s">
        <v>148</v>
      </c>
      <c r="U162" s="335">
        <v>300</v>
      </c>
      <c r="V162" s="301">
        <v>2020003630114</v>
      </c>
      <c r="W162" s="271" t="s">
        <v>841</v>
      </c>
      <c r="X162" s="271" t="s">
        <v>842</v>
      </c>
      <c r="Y162" s="244"/>
      <c r="Z162" s="244"/>
      <c r="AA162" s="244"/>
      <c r="AB162" s="244"/>
      <c r="AC162" s="244"/>
      <c r="AD162" s="244"/>
      <c r="AE162" s="244">
        <v>45000000</v>
      </c>
      <c r="AF162" s="244"/>
      <c r="AG162" s="244"/>
      <c r="AH162" s="244">
        <f t="shared" si="2"/>
        <v>45000000</v>
      </c>
      <c r="AI162" s="281" t="s">
        <v>699</v>
      </c>
    </row>
    <row r="163" spans="1:35" s="39" customFormat="1" ht="75" x14ac:dyDescent="0.25">
      <c r="A163" s="38">
        <v>316</v>
      </c>
      <c r="B163" s="242" t="s">
        <v>691</v>
      </c>
      <c r="C163" s="38">
        <v>4</v>
      </c>
      <c r="D163" s="242" t="s">
        <v>46</v>
      </c>
      <c r="E163" s="38">
        <v>45</v>
      </c>
      <c r="F163" s="242" t="s">
        <v>843</v>
      </c>
      <c r="G163" s="38">
        <v>4502</v>
      </c>
      <c r="H163" s="242" t="s">
        <v>66</v>
      </c>
      <c r="I163" s="38">
        <v>4502</v>
      </c>
      <c r="J163" s="242" t="s">
        <v>67</v>
      </c>
      <c r="K163" s="242" t="s">
        <v>844</v>
      </c>
      <c r="L163" s="311">
        <v>4502001</v>
      </c>
      <c r="M163" s="242" t="s">
        <v>78</v>
      </c>
      <c r="N163" s="311">
        <v>4502001</v>
      </c>
      <c r="O163" s="242" t="s">
        <v>78</v>
      </c>
      <c r="P163" s="38" t="s">
        <v>48</v>
      </c>
      <c r="Q163" s="266" t="s">
        <v>845</v>
      </c>
      <c r="R163" s="311">
        <v>450200108</v>
      </c>
      <c r="S163" s="266" t="s">
        <v>846</v>
      </c>
      <c r="T163" s="316" t="s">
        <v>148</v>
      </c>
      <c r="U163" s="316">
        <v>1</v>
      </c>
      <c r="V163" s="301">
        <v>2020003630115</v>
      </c>
      <c r="W163" s="242" t="s">
        <v>847</v>
      </c>
      <c r="X163" s="242" t="s">
        <v>848</v>
      </c>
      <c r="Y163" s="244"/>
      <c r="Z163" s="244"/>
      <c r="AA163" s="244"/>
      <c r="AB163" s="244"/>
      <c r="AC163" s="244"/>
      <c r="AD163" s="244"/>
      <c r="AE163" s="244">
        <v>30000000</v>
      </c>
      <c r="AF163" s="244"/>
      <c r="AG163" s="244"/>
      <c r="AH163" s="244">
        <f t="shared" si="2"/>
        <v>30000000</v>
      </c>
      <c r="AI163" s="281" t="s">
        <v>699</v>
      </c>
    </row>
    <row r="164" spans="1:35" s="39" customFormat="1" ht="105" x14ac:dyDescent="0.25">
      <c r="A164" s="38">
        <v>316</v>
      </c>
      <c r="B164" s="242" t="s">
        <v>691</v>
      </c>
      <c r="C164" s="38">
        <v>4</v>
      </c>
      <c r="D164" s="242" t="s">
        <v>46</v>
      </c>
      <c r="E164" s="38">
        <v>45</v>
      </c>
      <c r="F164" s="242" t="s">
        <v>843</v>
      </c>
      <c r="G164" s="38">
        <v>4502</v>
      </c>
      <c r="H164" s="242" t="s">
        <v>66</v>
      </c>
      <c r="I164" s="38">
        <v>4502</v>
      </c>
      <c r="J164" s="242" t="s">
        <v>67</v>
      </c>
      <c r="K164" s="266" t="s">
        <v>849</v>
      </c>
      <c r="L164" s="38" t="s">
        <v>48</v>
      </c>
      <c r="M164" s="242" t="s">
        <v>850</v>
      </c>
      <c r="N164" s="315">
        <v>4502038</v>
      </c>
      <c r="O164" s="242" t="s">
        <v>851</v>
      </c>
      <c r="P164" s="38" t="s">
        <v>48</v>
      </c>
      <c r="Q164" s="266" t="s">
        <v>852</v>
      </c>
      <c r="R164" s="316">
        <v>450203800</v>
      </c>
      <c r="S164" s="266" t="s">
        <v>853</v>
      </c>
      <c r="T164" s="316" t="s">
        <v>56</v>
      </c>
      <c r="U164" s="316">
        <v>1</v>
      </c>
      <c r="V164" s="41">
        <v>2021003630008</v>
      </c>
      <c r="W164" s="242" t="s">
        <v>854</v>
      </c>
      <c r="X164" s="242" t="s">
        <v>855</v>
      </c>
      <c r="Y164" s="244"/>
      <c r="Z164" s="244"/>
      <c r="AA164" s="244"/>
      <c r="AB164" s="244"/>
      <c r="AC164" s="244"/>
      <c r="AD164" s="244"/>
      <c r="AE164" s="244">
        <v>140000000</v>
      </c>
      <c r="AF164" s="244"/>
      <c r="AG164" s="244"/>
      <c r="AH164" s="244">
        <f t="shared" ref="AH164:AH217" si="3">SUM(Y164,Z164,AA164,AB164,AC164,AD164,AE164,AF164,AG164)</f>
        <v>140000000</v>
      </c>
      <c r="AI164" s="281" t="s">
        <v>699</v>
      </c>
    </row>
    <row r="165" spans="1:35" s="39" customFormat="1" ht="105" x14ac:dyDescent="0.25">
      <c r="A165" s="38">
        <v>316</v>
      </c>
      <c r="B165" s="242" t="s">
        <v>691</v>
      </c>
      <c r="C165" s="38">
        <v>4</v>
      </c>
      <c r="D165" s="242" t="s">
        <v>46</v>
      </c>
      <c r="E165" s="38">
        <v>45</v>
      </c>
      <c r="F165" s="242" t="s">
        <v>843</v>
      </c>
      <c r="G165" s="38">
        <v>4502</v>
      </c>
      <c r="H165" s="242" t="s">
        <v>66</v>
      </c>
      <c r="I165" s="38">
        <v>4502</v>
      </c>
      <c r="J165" s="242" t="s">
        <v>67</v>
      </c>
      <c r="K165" s="242" t="s">
        <v>849</v>
      </c>
      <c r="L165" s="38" t="s">
        <v>48</v>
      </c>
      <c r="M165" s="242" t="s">
        <v>856</v>
      </c>
      <c r="N165" s="315">
        <v>4502038</v>
      </c>
      <c r="O165" s="242" t="s">
        <v>851</v>
      </c>
      <c r="P165" s="38" t="s">
        <v>48</v>
      </c>
      <c r="Q165" s="266" t="s">
        <v>857</v>
      </c>
      <c r="R165" s="316">
        <v>450203800</v>
      </c>
      <c r="S165" s="266" t="s">
        <v>853</v>
      </c>
      <c r="T165" s="316" t="s">
        <v>56</v>
      </c>
      <c r="U165" s="316">
        <v>1</v>
      </c>
      <c r="V165" s="41">
        <v>2021003630007</v>
      </c>
      <c r="W165" s="242" t="s">
        <v>858</v>
      </c>
      <c r="X165" s="242" t="s">
        <v>859</v>
      </c>
      <c r="Y165" s="244"/>
      <c r="Z165" s="244"/>
      <c r="AA165" s="244"/>
      <c r="AB165" s="244"/>
      <c r="AC165" s="244"/>
      <c r="AD165" s="244"/>
      <c r="AE165" s="244">
        <v>135000000</v>
      </c>
      <c r="AF165" s="244"/>
      <c r="AG165" s="244"/>
      <c r="AH165" s="244">
        <f t="shared" si="3"/>
        <v>135000000</v>
      </c>
      <c r="AI165" s="281" t="s">
        <v>699</v>
      </c>
    </row>
    <row r="166" spans="1:35" s="39" customFormat="1" ht="90" x14ac:dyDescent="0.25">
      <c r="A166" s="38">
        <v>316</v>
      </c>
      <c r="B166" s="242" t="s">
        <v>691</v>
      </c>
      <c r="C166" s="38">
        <v>4</v>
      </c>
      <c r="D166" s="242" t="s">
        <v>46</v>
      </c>
      <c r="E166" s="38">
        <v>45</v>
      </c>
      <c r="F166" s="242" t="s">
        <v>843</v>
      </c>
      <c r="G166" s="38">
        <v>4502</v>
      </c>
      <c r="H166" s="242" t="s">
        <v>66</v>
      </c>
      <c r="I166" s="38">
        <v>4502</v>
      </c>
      <c r="J166" s="242" t="s">
        <v>67</v>
      </c>
      <c r="K166" s="266" t="s">
        <v>860</v>
      </c>
      <c r="L166" s="311">
        <v>4502024</v>
      </c>
      <c r="M166" s="242" t="s">
        <v>346</v>
      </c>
      <c r="N166" s="311">
        <v>4502024</v>
      </c>
      <c r="O166" s="242" t="s">
        <v>346</v>
      </c>
      <c r="P166" s="38" t="s">
        <v>48</v>
      </c>
      <c r="Q166" s="266" t="s">
        <v>861</v>
      </c>
      <c r="R166" s="311">
        <v>450202401</v>
      </c>
      <c r="S166" s="268" t="s">
        <v>862</v>
      </c>
      <c r="T166" s="316" t="s">
        <v>56</v>
      </c>
      <c r="U166" s="316">
        <v>1</v>
      </c>
      <c r="V166" s="41">
        <v>2020003630111</v>
      </c>
      <c r="W166" s="242" t="s">
        <v>863</v>
      </c>
      <c r="X166" s="242" t="s">
        <v>864</v>
      </c>
      <c r="Y166" s="244"/>
      <c r="Z166" s="244"/>
      <c r="AA166" s="244"/>
      <c r="AB166" s="244"/>
      <c r="AC166" s="244"/>
      <c r="AD166" s="244"/>
      <c r="AE166" s="244">
        <v>65000000</v>
      </c>
      <c r="AF166" s="244"/>
      <c r="AG166" s="244"/>
      <c r="AH166" s="244">
        <f t="shared" si="3"/>
        <v>65000000</v>
      </c>
      <c r="AI166" s="281" t="s">
        <v>699</v>
      </c>
    </row>
    <row r="167" spans="1:35" s="39" customFormat="1" ht="75" x14ac:dyDescent="0.25">
      <c r="A167" s="38">
        <v>316</v>
      </c>
      <c r="B167" s="242" t="s">
        <v>691</v>
      </c>
      <c r="C167" s="38">
        <v>4</v>
      </c>
      <c r="D167" s="242" t="s">
        <v>46</v>
      </c>
      <c r="E167" s="38">
        <v>45</v>
      </c>
      <c r="F167" s="242" t="s">
        <v>843</v>
      </c>
      <c r="G167" s="38">
        <v>4502</v>
      </c>
      <c r="H167" s="242" t="s">
        <v>66</v>
      </c>
      <c r="I167" s="38">
        <v>4502</v>
      </c>
      <c r="J167" s="242" t="s">
        <v>67</v>
      </c>
      <c r="K167" s="259" t="s">
        <v>865</v>
      </c>
      <c r="L167" s="311">
        <v>4502024</v>
      </c>
      <c r="M167" s="242" t="s">
        <v>346</v>
      </c>
      <c r="N167" s="311">
        <v>4502024</v>
      </c>
      <c r="O167" s="242" t="s">
        <v>346</v>
      </c>
      <c r="P167" s="38" t="s">
        <v>48</v>
      </c>
      <c r="Q167" s="266" t="s">
        <v>866</v>
      </c>
      <c r="R167" s="311">
        <v>450202401</v>
      </c>
      <c r="S167" s="266" t="s">
        <v>862</v>
      </c>
      <c r="T167" s="316" t="s">
        <v>56</v>
      </c>
      <c r="U167" s="316">
        <v>1</v>
      </c>
      <c r="V167" s="301">
        <v>2020003630112</v>
      </c>
      <c r="W167" s="242" t="s">
        <v>867</v>
      </c>
      <c r="X167" s="242" t="s">
        <v>868</v>
      </c>
      <c r="Y167" s="244"/>
      <c r="Z167" s="244"/>
      <c r="AA167" s="244"/>
      <c r="AB167" s="244"/>
      <c r="AC167" s="244"/>
      <c r="AD167" s="244"/>
      <c r="AE167" s="244">
        <v>75000000</v>
      </c>
      <c r="AF167" s="244"/>
      <c r="AG167" s="244"/>
      <c r="AH167" s="244">
        <f t="shared" si="3"/>
        <v>75000000</v>
      </c>
      <c r="AI167" s="281" t="s">
        <v>699</v>
      </c>
    </row>
    <row r="168" spans="1:35" s="39" customFormat="1" ht="75" x14ac:dyDescent="0.25">
      <c r="A168" s="38">
        <v>318</v>
      </c>
      <c r="B168" s="242" t="s">
        <v>869</v>
      </c>
      <c r="C168" s="38">
        <v>1</v>
      </c>
      <c r="D168" s="242" t="s">
        <v>139</v>
      </c>
      <c r="E168" s="38">
        <v>19</v>
      </c>
      <c r="F168" s="242" t="s">
        <v>258</v>
      </c>
      <c r="G168" s="38">
        <v>1903</v>
      </c>
      <c r="H168" s="242" t="s">
        <v>259</v>
      </c>
      <c r="I168" s="38">
        <v>1903</v>
      </c>
      <c r="J168" s="242" t="s">
        <v>260</v>
      </c>
      <c r="K168" s="242" t="s">
        <v>870</v>
      </c>
      <c r="L168" s="38">
        <v>1903009</v>
      </c>
      <c r="M168" s="242" t="s">
        <v>871</v>
      </c>
      <c r="N168" s="38">
        <v>1903009</v>
      </c>
      <c r="O168" s="242" t="s">
        <v>872</v>
      </c>
      <c r="P168" s="316">
        <v>190300900</v>
      </c>
      <c r="Q168" s="266" t="s">
        <v>873</v>
      </c>
      <c r="R168" s="316">
        <v>190300900</v>
      </c>
      <c r="S168" s="266" t="s">
        <v>874</v>
      </c>
      <c r="T168" s="316" t="s">
        <v>148</v>
      </c>
      <c r="U168" s="316">
        <v>960</v>
      </c>
      <c r="V168" s="301">
        <v>2020003630116</v>
      </c>
      <c r="W168" s="242" t="s">
        <v>875</v>
      </c>
      <c r="X168" s="242" t="s">
        <v>876</v>
      </c>
      <c r="Y168" s="244"/>
      <c r="Z168" s="244"/>
      <c r="AA168" s="244">
        <v>78000000</v>
      </c>
      <c r="AB168" s="244"/>
      <c r="AC168" s="244"/>
      <c r="AD168" s="244"/>
      <c r="AE168" s="246"/>
      <c r="AF168" s="244"/>
      <c r="AG168" s="244"/>
      <c r="AH168" s="244">
        <f t="shared" si="3"/>
        <v>78000000</v>
      </c>
      <c r="AI168" s="281" t="s">
        <v>877</v>
      </c>
    </row>
    <row r="169" spans="1:35" s="39" customFormat="1" ht="90" x14ac:dyDescent="0.25">
      <c r="A169" s="38">
        <v>318</v>
      </c>
      <c r="B169" s="242" t="s">
        <v>869</v>
      </c>
      <c r="C169" s="38">
        <v>1</v>
      </c>
      <c r="D169" s="242" t="s">
        <v>139</v>
      </c>
      <c r="E169" s="38">
        <v>19</v>
      </c>
      <c r="F169" s="242" t="s">
        <v>258</v>
      </c>
      <c r="G169" s="38">
        <v>1903</v>
      </c>
      <c r="H169" s="242" t="s">
        <v>259</v>
      </c>
      <c r="I169" s="38">
        <v>1903</v>
      </c>
      <c r="J169" s="242" t="s">
        <v>260</v>
      </c>
      <c r="K169" s="242" t="s">
        <v>870</v>
      </c>
      <c r="L169" s="38">
        <v>1903050</v>
      </c>
      <c r="M169" s="242" t="s">
        <v>878</v>
      </c>
      <c r="N169" s="38">
        <v>1903050</v>
      </c>
      <c r="O169" s="242" t="s">
        <v>878</v>
      </c>
      <c r="P169" s="316">
        <v>190305000</v>
      </c>
      <c r="Q169" s="266" t="s">
        <v>879</v>
      </c>
      <c r="R169" s="316">
        <v>190305000</v>
      </c>
      <c r="S169" s="266" t="s">
        <v>1423</v>
      </c>
      <c r="T169" s="316" t="s">
        <v>56</v>
      </c>
      <c r="U169" s="316">
        <v>12</v>
      </c>
      <c r="V169" s="301">
        <v>2020003630116</v>
      </c>
      <c r="W169" s="242" t="s">
        <v>875</v>
      </c>
      <c r="X169" s="242" t="s">
        <v>876</v>
      </c>
      <c r="Y169" s="244"/>
      <c r="Z169" s="244"/>
      <c r="AA169" s="244">
        <v>48000000</v>
      </c>
      <c r="AB169" s="244"/>
      <c r="AC169" s="244"/>
      <c r="AD169" s="244"/>
      <c r="AE169" s="246"/>
      <c r="AF169" s="244"/>
      <c r="AG169" s="244"/>
      <c r="AH169" s="244">
        <f t="shared" si="3"/>
        <v>48000000</v>
      </c>
      <c r="AI169" s="281" t="s">
        <v>877</v>
      </c>
    </row>
    <row r="170" spans="1:35" s="39" customFormat="1" ht="75" x14ac:dyDescent="0.25">
      <c r="A170" s="38">
        <v>318</v>
      </c>
      <c r="B170" s="242" t="s">
        <v>869</v>
      </c>
      <c r="C170" s="38">
        <v>1</v>
      </c>
      <c r="D170" s="242" t="s">
        <v>139</v>
      </c>
      <c r="E170" s="38">
        <v>19</v>
      </c>
      <c r="F170" s="242" t="s">
        <v>258</v>
      </c>
      <c r="G170" s="38">
        <v>1903</v>
      </c>
      <c r="H170" s="242" t="s">
        <v>259</v>
      </c>
      <c r="I170" s="38">
        <v>1903</v>
      </c>
      <c r="J170" s="242" t="s">
        <v>260</v>
      </c>
      <c r="K170" s="242" t="s">
        <v>880</v>
      </c>
      <c r="L170" s="38">
        <v>1903031</v>
      </c>
      <c r="M170" s="242" t="s">
        <v>881</v>
      </c>
      <c r="N170" s="38">
        <v>1903031</v>
      </c>
      <c r="O170" s="242" t="s">
        <v>881</v>
      </c>
      <c r="P170" s="316">
        <v>190303100</v>
      </c>
      <c r="Q170" s="266" t="s">
        <v>882</v>
      </c>
      <c r="R170" s="316">
        <v>190303100</v>
      </c>
      <c r="S170" s="266" t="s">
        <v>882</v>
      </c>
      <c r="T170" s="316" t="s">
        <v>56</v>
      </c>
      <c r="U170" s="316">
        <v>12</v>
      </c>
      <c r="V170" s="301">
        <v>2020003630116</v>
      </c>
      <c r="W170" s="242" t="s">
        <v>875</v>
      </c>
      <c r="X170" s="242" t="s">
        <v>876</v>
      </c>
      <c r="Y170" s="244"/>
      <c r="Z170" s="244"/>
      <c r="AA170" s="244">
        <v>76800000</v>
      </c>
      <c r="AB170" s="244"/>
      <c r="AC170" s="244"/>
      <c r="AD170" s="244"/>
      <c r="AE170" s="246"/>
      <c r="AF170" s="244"/>
      <c r="AG170" s="244"/>
      <c r="AH170" s="244">
        <f t="shared" si="3"/>
        <v>76800000</v>
      </c>
      <c r="AI170" s="281" t="s">
        <v>877</v>
      </c>
    </row>
    <row r="171" spans="1:35" s="39" customFormat="1" ht="75" x14ac:dyDescent="0.25">
      <c r="A171" s="38">
        <v>318</v>
      </c>
      <c r="B171" s="242" t="s">
        <v>869</v>
      </c>
      <c r="C171" s="38">
        <v>1</v>
      </c>
      <c r="D171" s="242" t="s">
        <v>139</v>
      </c>
      <c r="E171" s="38">
        <v>19</v>
      </c>
      <c r="F171" s="242" t="s">
        <v>258</v>
      </c>
      <c r="G171" s="38">
        <v>1903</v>
      </c>
      <c r="H171" s="242" t="s">
        <v>259</v>
      </c>
      <c r="I171" s="38">
        <v>1903</v>
      </c>
      <c r="J171" s="242" t="s">
        <v>260</v>
      </c>
      <c r="K171" s="242" t="s">
        <v>883</v>
      </c>
      <c r="L171" s="38">
        <v>1903023</v>
      </c>
      <c r="M171" s="242" t="s">
        <v>884</v>
      </c>
      <c r="N171" s="38">
        <v>1903023</v>
      </c>
      <c r="O171" s="242" t="s">
        <v>884</v>
      </c>
      <c r="P171" s="316">
        <v>190302300</v>
      </c>
      <c r="Q171" s="266" t="s">
        <v>885</v>
      </c>
      <c r="R171" s="316">
        <v>190302300</v>
      </c>
      <c r="S171" s="266" t="s">
        <v>885</v>
      </c>
      <c r="T171" s="316" t="s">
        <v>56</v>
      </c>
      <c r="U171" s="316">
        <v>12</v>
      </c>
      <c r="V171" s="301">
        <v>2020003630116</v>
      </c>
      <c r="W171" s="242" t="s">
        <v>875</v>
      </c>
      <c r="X171" s="242" t="s">
        <v>876</v>
      </c>
      <c r="Y171" s="244"/>
      <c r="Z171" s="244"/>
      <c r="AA171" s="244">
        <v>20000000</v>
      </c>
      <c r="AB171" s="244"/>
      <c r="AC171" s="244"/>
      <c r="AD171" s="244"/>
      <c r="AE171" s="244"/>
      <c r="AF171" s="244"/>
      <c r="AG171" s="244"/>
      <c r="AH171" s="244">
        <f t="shared" si="3"/>
        <v>20000000</v>
      </c>
      <c r="AI171" s="281" t="s">
        <v>877</v>
      </c>
    </row>
    <row r="172" spans="1:35" s="39" customFormat="1" ht="90" x14ac:dyDescent="0.25">
      <c r="A172" s="38">
        <v>318</v>
      </c>
      <c r="B172" s="242" t="s">
        <v>869</v>
      </c>
      <c r="C172" s="38">
        <v>1</v>
      </c>
      <c r="D172" s="242" t="s">
        <v>139</v>
      </c>
      <c r="E172" s="38">
        <v>19</v>
      </c>
      <c r="F172" s="242" t="s">
        <v>258</v>
      </c>
      <c r="G172" s="38">
        <v>1903</v>
      </c>
      <c r="H172" s="242" t="s">
        <v>259</v>
      </c>
      <c r="I172" s="38">
        <v>1903</v>
      </c>
      <c r="J172" s="242" t="s">
        <v>260</v>
      </c>
      <c r="K172" s="242" t="s">
        <v>886</v>
      </c>
      <c r="L172" s="38" t="s">
        <v>48</v>
      </c>
      <c r="M172" s="242" t="s">
        <v>887</v>
      </c>
      <c r="N172" s="38">
        <v>1903050</v>
      </c>
      <c r="O172" s="242" t="s">
        <v>888</v>
      </c>
      <c r="P172" s="38" t="s">
        <v>48</v>
      </c>
      <c r="Q172" s="266" t="s">
        <v>879</v>
      </c>
      <c r="R172" s="316">
        <v>190302300</v>
      </c>
      <c r="S172" s="266" t="s">
        <v>889</v>
      </c>
      <c r="T172" s="316" t="s">
        <v>56</v>
      </c>
      <c r="U172" s="316">
        <v>12</v>
      </c>
      <c r="V172" s="301">
        <v>2020003630116</v>
      </c>
      <c r="W172" s="242" t="s">
        <v>875</v>
      </c>
      <c r="X172" s="242" t="s">
        <v>876</v>
      </c>
      <c r="Y172" s="244"/>
      <c r="Z172" s="244"/>
      <c r="AA172" s="244">
        <v>20000000</v>
      </c>
      <c r="AB172" s="244"/>
      <c r="AC172" s="244"/>
      <c r="AD172" s="244"/>
      <c r="AE172" s="244"/>
      <c r="AF172" s="244"/>
      <c r="AG172" s="244"/>
      <c r="AH172" s="244">
        <f t="shared" si="3"/>
        <v>20000000</v>
      </c>
      <c r="AI172" s="281" t="s">
        <v>877</v>
      </c>
    </row>
    <row r="173" spans="1:35" s="39" customFormat="1" ht="90" x14ac:dyDescent="0.25">
      <c r="A173" s="38">
        <v>318</v>
      </c>
      <c r="B173" s="242" t="s">
        <v>869</v>
      </c>
      <c r="C173" s="38">
        <v>1</v>
      </c>
      <c r="D173" s="242" t="s">
        <v>139</v>
      </c>
      <c r="E173" s="38">
        <v>19</v>
      </c>
      <c r="F173" s="242" t="s">
        <v>258</v>
      </c>
      <c r="G173" s="38">
        <v>1903</v>
      </c>
      <c r="H173" s="242" t="s">
        <v>259</v>
      </c>
      <c r="I173" s="38">
        <v>1903</v>
      </c>
      <c r="J173" s="242" t="s">
        <v>260</v>
      </c>
      <c r="K173" s="242" t="s">
        <v>870</v>
      </c>
      <c r="L173" s="38" t="s">
        <v>48</v>
      </c>
      <c r="M173" s="242" t="s">
        <v>890</v>
      </c>
      <c r="N173" s="38">
        <v>1903038</v>
      </c>
      <c r="O173" s="242" t="s">
        <v>891</v>
      </c>
      <c r="P173" s="38" t="s">
        <v>48</v>
      </c>
      <c r="Q173" s="266" t="s">
        <v>892</v>
      </c>
      <c r="R173" s="38">
        <v>190303801</v>
      </c>
      <c r="S173" s="266" t="s">
        <v>893</v>
      </c>
      <c r="T173" s="316" t="s">
        <v>56</v>
      </c>
      <c r="U173" s="38">
        <v>1</v>
      </c>
      <c r="V173" s="301">
        <v>2020003630116</v>
      </c>
      <c r="W173" s="242" t="s">
        <v>875</v>
      </c>
      <c r="X173" s="242" t="s">
        <v>876</v>
      </c>
      <c r="Y173" s="244"/>
      <c r="Z173" s="244"/>
      <c r="AA173" s="244"/>
      <c r="AB173" s="244"/>
      <c r="AC173" s="244"/>
      <c r="AD173" s="244"/>
      <c r="AE173" s="244"/>
      <c r="AF173" s="244">
        <v>301000000</v>
      </c>
      <c r="AG173" s="244"/>
      <c r="AH173" s="244">
        <f t="shared" si="3"/>
        <v>301000000</v>
      </c>
      <c r="AI173" s="281" t="s">
        <v>877</v>
      </c>
    </row>
    <row r="174" spans="1:35" s="39" customFormat="1" ht="90" x14ac:dyDescent="0.25">
      <c r="A174" s="38">
        <v>318</v>
      </c>
      <c r="B174" s="242" t="s">
        <v>869</v>
      </c>
      <c r="C174" s="38">
        <v>1</v>
      </c>
      <c r="D174" s="242" t="s">
        <v>139</v>
      </c>
      <c r="E174" s="38">
        <v>19</v>
      </c>
      <c r="F174" s="242" t="s">
        <v>258</v>
      </c>
      <c r="G174" s="38">
        <v>1903</v>
      </c>
      <c r="H174" s="242" t="s">
        <v>259</v>
      </c>
      <c r="I174" s="38">
        <v>1903</v>
      </c>
      <c r="J174" s="242" t="s">
        <v>260</v>
      </c>
      <c r="K174" s="242" t="s">
        <v>894</v>
      </c>
      <c r="L174" s="38">
        <v>1903038</v>
      </c>
      <c r="M174" s="242" t="s">
        <v>891</v>
      </c>
      <c r="N174" s="38">
        <v>1903038</v>
      </c>
      <c r="O174" s="242" t="s">
        <v>891</v>
      </c>
      <c r="P174" s="316">
        <v>190303801</v>
      </c>
      <c r="Q174" s="268" t="s">
        <v>895</v>
      </c>
      <c r="R174" s="316">
        <v>190303801</v>
      </c>
      <c r="S174" s="266" t="s">
        <v>895</v>
      </c>
      <c r="T174" s="316" t="s">
        <v>56</v>
      </c>
      <c r="U174" s="316">
        <v>11</v>
      </c>
      <c r="V174" s="301">
        <v>2020003630116</v>
      </c>
      <c r="W174" s="242" t="s">
        <v>875</v>
      </c>
      <c r="X174" s="242" t="s">
        <v>876</v>
      </c>
      <c r="Y174" s="244"/>
      <c r="Z174" s="244"/>
      <c r="AA174" s="244">
        <v>36000000</v>
      </c>
      <c r="AB174" s="244"/>
      <c r="AC174" s="244"/>
      <c r="AD174" s="244"/>
      <c r="AE174" s="244"/>
      <c r="AF174" s="244"/>
      <c r="AG174" s="244"/>
      <c r="AH174" s="244">
        <f t="shared" si="3"/>
        <v>36000000</v>
      </c>
      <c r="AI174" s="281" t="s">
        <v>877</v>
      </c>
    </row>
    <row r="175" spans="1:35" s="39" customFormat="1" ht="75" x14ac:dyDescent="0.25">
      <c r="A175" s="38">
        <v>318</v>
      </c>
      <c r="B175" s="242" t="s">
        <v>869</v>
      </c>
      <c r="C175" s="38">
        <v>1</v>
      </c>
      <c r="D175" s="242" t="s">
        <v>139</v>
      </c>
      <c r="E175" s="38">
        <v>19</v>
      </c>
      <c r="F175" s="242" t="s">
        <v>258</v>
      </c>
      <c r="G175" s="38">
        <v>1903</v>
      </c>
      <c r="H175" s="268" t="s">
        <v>259</v>
      </c>
      <c r="I175" s="38">
        <v>1903</v>
      </c>
      <c r="J175" s="268" t="s">
        <v>260</v>
      </c>
      <c r="K175" s="242" t="s">
        <v>880</v>
      </c>
      <c r="L175" s="38">
        <v>1903027</v>
      </c>
      <c r="M175" s="242" t="s">
        <v>896</v>
      </c>
      <c r="N175" s="38">
        <v>1903027</v>
      </c>
      <c r="O175" s="242" t="s">
        <v>896</v>
      </c>
      <c r="P175" s="316">
        <v>190302700</v>
      </c>
      <c r="Q175" s="266" t="s">
        <v>897</v>
      </c>
      <c r="R175" s="316">
        <v>190302700</v>
      </c>
      <c r="S175" s="266" t="s">
        <v>897</v>
      </c>
      <c r="T175" s="316" t="s">
        <v>56</v>
      </c>
      <c r="U175" s="316">
        <v>5</v>
      </c>
      <c r="V175" s="301">
        <v>2020003630116</v>
      </c>
      <c r="W175" s="242" t="s">
        <v>875</v>
      </c>
      <c r="X175" s="242" t="s">
        <v>876</v>
      </c>
      <c r="Y175" s="244"/>
      <c r="Z175" s="244"/>
      <c r="AA175" s="244">
        <v>23000000</v>
      </c>
      <c r="AB175" s="244"/>
      <c r="AC175" s="244"/>
      <c r="AD175" s="244"/>
      <c r="AE175" s="244"/>
      <c r="AF175" s="244"/>
      <c r="AG175" s="244"/>
      <c r="AH175" s="244">
        <f t="shared" si="3"/>
        <v>23000000</v>
      </c>
      <c r="AI175" s="281" t="s">
        <v>877</v>
      </c>
    </row>
    <row r="176" spans="1:35" s="39" customFormat="1" ht="75" x14ac:dyDescent="0.25">
      <c r="A176" s="38">
        <v>318</v>
      </c>
      <c r="B176" s="242" t="s">
        <v>869</v>
      </c>
      <c r="C176" s="38">
        <v>1</v>
      </c>
      <c r="D176" s="242" t="s">
        <v>139</v>
      </c>
      <c r="E176" s="38">
        <v>19</v>
      </c>
      <c r="F176" s="242" t="s">
        <v>258</v>
      </c>
      <c r="G176" s="38">
        <v>1903</v>
      </c>
      <c r="H176" s="242" t="s">
        <v>259</v>
      </c>
      <c r="I176" s="38">
        <v>1903</v>
      </c>
      <c r="J176" s="242" t="s">
        <v>260</v>
      </c>
      <c r="K176" s="266" t="s">
        <v>898</v>
      </c>
      <c r="L176" s="38">
        <v>1903011</v>
      </c>
      <c r="M176" s="242" t="s">
        <v>899</v>
      </c>
      <c r="N176" s="38">
        <v>1903011</v>
      </c>
      <c r="O176" s="242" t="s">
        <v>899</v>
      </c>
      <c r="P176" s="316">
        <v>190301100</v>
      </c>
      <c r="Q176" s="266" t="s">
        <v>900</v>
      </c>
      <c r="R176" s="316">
        <v>190301100</v>
      </c>
      <c r="S176" s="266" t="s">
        <v>901</v>
      </c>
      <c r="T176" s="316" t="s">
        <v>56</v>
      </c>
      <c r="U176" s="316">
        <v>140</v>
      </c>
      <c r="V176" s="301">
        <v>2020003630116</v>
      </c>
      <c r="W176" s="242" t="s">
        <v>875</v>
      </c>
      <c r="X176" s="242" t="s">
        <v>876</v>
      </c>
      <c r="Y176" s="244"/>
      <c r="Z176" s="244"/>
      <c r="AA176" s="244">
        <v>48000000</v>
      </c>
      <c r="AB176" s="244"/>
      <c r="AC176" s="244"/>
      <c r="AD176" s="244"/>
      <c r="AE176" s="244"/>
      <c r="AF176" s="244"/>
      <c r="AG176" s="244"/>
      <c r="AH176" s="244">
        <f t="shared" si="3"/>
        <v>48000000</v>
      </c>
      <c r="AI176" s="281" t="s">
        <v>877</v>
      </c>
    </row>
    <row r="177" spans="1:50" s="39" customFormat="1" ht="45" x14ac:dyDescent="0.25">
      <c r="A177" s="38">
        <v>318</v>
      </c>
      <c r="B177" s="242" t="s">
        <v>869</v>
      </c>
      <c r="C177" s="38">
        <v>1</v>
      </c>
      <c r="D177" s="242" t="s">
        <v>139</v>
      </c>
      <c r="E177" s="38">
        <v>19</v>
      </c>
      <c r="F177" s="242" t="s">
        <v>258</v>
      </c>
      <c r="G177" s="38">
        <v>1903</v>
      </c>
      <c r="H177" s="242" t="s">
        <v>259</v>
      </c>
      <c r="I177" s="38">
        <v>1903</v>
      </c>
      <c r="J177" s="242" t="s">
        <v>260</v>
      </c>
      <c r="K177" s="242" t="s">
        <v>902</v>
      </c>
      <c r="L177" s="38">
        <v>1903001</v>
      </c>
      <c r="M177" s="242" t="s">
        <v>85</v>
      </c>
      <c r="N177" s="38">
        <v>1903001</v>
      </c>
      <c r="O177" s="242" t="s">
        <v>85</v>
      </c>
      <c r="P177" s="316">
        <v>190300100</v>
      </c>
      <c r="Q177" s="266" t="s">
        <v>903</v>
      </c>
      <c r="R177" s="316">
        <v>190300100</v>
      </c>
      <c r="S177" s="266" t="s">
        <v>903</v>
      </c>
      <c r="T177" s="316" t="s">
        <v>56</v>
      </c>
      <c r="U177" s="316">
        <v>2</v>
      </c>
      <c r="V177" s="301">
        <v>2020003630117</v>
      </c>
      <c r="W177" s="242" t="s">
        <v>904</v>
      </c>
      <c r="X177" s="242" t="s">
        <v>905</v>
      </c>
      <c r="Y177" s="244"/>
      <c r="Z177" s="244"/>
      <c r="AA177" s="244">
        <v>108000000</v>
      </c>
      <c r="AB177" s="244"/>
      <c r="AC177" s="244"/>
      <c r="AD177" s="244"/>
      <c r="AE177" s="246"/>
      <c r="AF177" s="244"/>
      <c r="AG177" s="244"/>
      <c r="AH177" s="244">
        <f t="shared" si="3"/>
        <v>108000000</v>
      </c>
      <c r="AI177" s="281" t="s">
        <v>877</v>
      </c>
    </row>
    <row r="178" spans="1:50" s="39" customFormat="1" ht="90" x14ac:dyDescent="0.25">
      <c r="A178" s="38">
        <v>318</v>
      </c>
      <c r="B178" s="242" t="s">
        <v>869</v>
      </c>
      <c r="C178" s="38">
        <v>1</v>
      </c>
      <c r="D178" s="242" t="s">
        <v>139</v>
      </c>
      <c r="E178" s="38">
        <v>19</v>
      </c>
      <c r="F178" s="242" t="s">
        <v>258</v>
      </c>
      <c r="G178" s="38">
        <v>1903</v>
      </c>
      <c r="H178" s="242" t="s">
        <v>259</v>
      </c>
      <c r="I178" s="38">
        <v>1903</v>
      </c>
      <c r="J178" s="242" t="s">
        <v>260</v>
      </c>
      <c r="K178" s="242" t="s">
        <v>906</v>
      </c>
      <c r="L178" s="38">
        <v>1903012</v>
      </c>
      <c r="M178" s="242" t="s">
        <v>907</v>
      </c>
      <c r="N178" s="38">
        <v>1903012</v>
      </c>
      <c r="O178" s="242" t="s">
        <v>907</v>
      </c>
      <c r="P178" s="316">
        <v>190301200</v>
      </c>
      <c r="Q178" s="268" t="s">
        <v>908</v>
      </c>
      <c r="R178" s="316">
        <v>190301200</v>
      </c>
      <c r="S178" s="266" t="s">
        <v>908</v>
      </c>
      <c r="T178" s="316" t="s">
        <v>56</v>
      </c>
      <c r="U178" s="316">
        <v>4000</v>
      </c>
      <c r="V178" s="301">
        <v>2020003630118</v>
      </c>
      <c r="W178" s="242" t="s">
        <v>909</v>
      </c>
      <c r="X178" s="242" t="s">
        <v>910</v>
      </c>
      <c r="Y178" s="244"/>
      <c r="Z178" s="244"/>
      <c r="AA178" s="244">
        <v>793600000</v>
      </c>
      <c r="AB178" s="244"/>
      <c r="AC178" s="244"/>
      <c r="AD178" s="244"/>
      <c r="AE178" s="246">
        <v>295214717.06</v>
      </c>
      <c r="AF178" s="244"/>
      <c r="AG178" s="246"/>
      <c r="AH178" s="244">
        <f t="shared" si="3"/>
        <v>1088814717.0599999</v>
      </c>
      <c r="AI178" s="281" t="s">
        <v>877</v>
      </c>
    </row>
    <row r="179" spans="1:50" s="39" customFormat="1" ht="45" x14ac:dyDescent="0.25">
      <c r="A179" s="38">
        <v>318</v>
      </c>
      <c r="B179" s="242" t="s">
        <v>869</v>
      </c>
      <c r="C179" s="38">
        <v>1</v>
      </c>
      <c r="D179" s="242" t="s">
        <v>139</v>
      </c>
      <c r="E179" s="38">
        <v>19</v>
      </c>
      <c r="F179" s="242" t="s">
        <v>258</v>
      </c>
      <c r="G179" s="38">
        <v>1903</v>
      </c>
      <c r="H179" s="242" t="s">
        <v>259</v>
      </c>
      <c r="I179" s="38">
        <v>1903</v>
      </c>
      <c r="J179" s="242" t="s">
        <v>260</v>
      </c>
      <c r="K179" s="242" t="s">
        <v>911</v>
      </c>
      <c r="L179" s="38">
        <v>1903016</v>
      </c>
      <c r="M179" s="242" t="s">
        <v>912</v>
      </c>
      <c r="N179" s="38">
        <v>1903016</v>
      </c>
      <c r="O179" s="242" t="s">
        <v>912</v>
      </c>
      <c r="P179" s="316">
        <v>190301600</v>
      </c>
      <c r="Q179" s="266" t="s">
        <v>913</v>
      </c>
      <c r="R179" s="316">
        <v>190301600</v>
      </c>
      <c r="S179" s="266" t="s">
        <v>913</v>
      </c>
      <c r="T179" s="316" t="s">
        <v>56</v>
      </c>
      <c r="U179" s="316">
        <v>240</v>
      </c>
      <c r="V179" s="301">
        <v>2020003630118</v>
      </c>
      <c r="W179" s="242" t="s">
        <v>909</v>
      </c>
      <c r="X179" s="242" t="s">
        <v>910</v>
      </c>
      <c r="Y179" s="244"/>
      <c r="Z179" s="244"/>
      <c r="AA179" s="244">
        <v>112800000</v>
      </c>
      <c r="AB179" s="244"/>
      <c r="AC179" s="244"/>
      <c r="AD179" s="244"/>
      <c r="AE179" s="246"/>
      <c r="AF179" s="244"/>
      <c r="AG179" s="244"/>
      <c r="AH179" s="244">
        <f t="shared" si="3"/>
        <v>112800000</v>
      </c>
      <c r="AI179" s="281" t="s">
        <v>877</v>
      </c>
    </row>
    <row r="180" spans="1:50" s="39" customFormat="1" ht="45" x14ac:dyDescent="0.25">
      <c r="A180" s="38">
        <v>318</v>
      </c>
      <c r="B180" s="242" t="s">
        <v>869</v>
      </c>
      <c r="C180" s="38">
        <v>1</v>
      </c>
      <c r="D180" s="242" t="s">
        <v>139</v>
      </c>
      <c r="E180" s="38">
        <v>19</v>
      </c>
      <c r="F180" s="242" t="s">
        <v>258</v>
      </c>
      <c r="G180" s="38">
        <v>1903</v>
      </c>
      <c r="H180" s="268" t="s">
        <v>259</v>
      </c>
      <c r="I180" s="38">
        <v>1903</v>
      </c>
      <c r="J180" s="242" t="s">
        <v>260</v>
      </c>
      <c r="K180" s="242" t="s">
        <v>914</v>
      </c>
      <c r="L180" s="38">
        <v>1903011</v>
      </c>
      <c r="M180" s="242" t="s">
        <v>899</v>
      </c>
      <c r="N180" s="38">
        <v>1903011</v>
      </c>
      <c r="O180" s="242" t="s">
        <v>899</v>
      </c>
      <c r="P180" s="316">
        <v>190301101</v>
      </c>
      <c r="Q180" s="242" t="s">
        <v>915</v>
      </c>
      <c r="R180" s="316">
        <v>190301101</v>
      </c>
      <c r="S180" s="266" t="s">
        <v>915</v>
      </c>
      <c r="T180" s="316" t="s">
        <v>56</v>
      </c>
      <c r="U180" s="316">
        <v>12</v>
      </c>
      <c r="V180" s="301">
        <v>2020003630118</v>
      </c>
      <c r="W180" s="242" t="s">
        <v>909</v>
      </c>
      <c r="X180" s="242" t="s">
        <v>910</v>
      </c>
      <c r="Y180" s="244"/>
      <c r="Z180" s="244"/>
      <c r="AA180" s="244">
        <v>132000000</v>
      </c>
      <c r="AB180" s="244"/>
      <c r="AC180" s="244"/>
      <c r="AD180" s="244"/>
      <c r="AE180" s="246"/>
      <c r="AF180" s="244"/>
      <c r="AG180" s="244"/>
      <c r="AH180" s="244">
        <f t="shared" si="3"/>
        <v>132000000</v>
      </c>
      <c r="AI180" s="281" t="s">
        <v>877</v>
      </c>
    </row>
    <row r="181" spans="1:50" s="39" customFormat="1" ht="45" x14ac:dyDescent="0.25">
      <c r="A181" s="38">
        <v>318</v>
      </c>
      <c r="B181" s="242" t="s">
        <v>869</v>
      </c>
      <c r="C181" s="38">
        <v>1</v>
      </c>
      <c r="D181" s="242" t="s">
        <v>139</v>
      </c>
      <c r="E181" s="38">
        <v>19</v>
      </c>
      <c r="F181" s="242" t="s">
        <v>258</v>
      </c>
      <c r="G181" s="38">
        <v>1903</v>
      </c>
      <c r="H181" s="242" t="s">
        <v>259</v>
      </c>
      <c r="I181" s="38">
        <v>1903</v>
      </c>
      <c r="J181" s="242" t="s">
        <v>260</v>
      </c>
      <c r="K181" s="242" t="s">
        <v>914</v>
      </c>
      <c r="L181" s="38">
        <v>1903034</v>
      </c>
      <c r="M181" s="242" t="s">
        <v>103</v>
      </c>
      <c r="N181" s="38">
        <v>1903034</v>
      </c>
      <c r="O181" s="242" t="s">
        <v>103</v>
      </c>
      <c r="P181" s="316">
        <v>190303400</v>
      </c>
      <c r="Q181" s="266" t="s">
        <v>916</v>
      </c>
      <c r="R181" s="316">
        <v>190303400</v>
      </c>
      <c r="S181" s="266" t="s">
        <v>916</v>
      </c>
      <c r="T181" s="316" t="s">
        <v>56</v>
      </c>
      <c r="U181" s="316">
        <v>12</v>
      </c>
      <c r="V181" s="301">
        <v>2020003630119</v>
      </c>
      <c r="W181" s="242" t="s">
        <v>917</v>
      </c>
      <c r="X181" s="242" t="s">
        <v>918</v>
      </c>
      <c r="Y181" s="244"/>
      <c r="Z181" s="244"/>
      <c r="AA181" s="244"/>
      <c r="AB181" s="244"/>
      <c r="AC181" s="244"/>
      <c r="AD181" s="244"/>
      <c r="AE181" s="246">
        <v>100000000</v>
      </c>
      <c r="AF181" s="244"/>
      <c r="AG181" s="244"/>
      <c r="AH181" s="244">
        <f t="shared" si="3"/>
        <v>100000000</v>
      </c>
      <c r="AI181" s="281" t="s">
        <v>877</v>
      </c>
    </row>
    <row r="182" spans="1:50" s="39" customFormat="1" ht="60" x14ac:dyDescent="0.25">
      <c r="A182" s="38">
        <v>318</v>
      </c>
      <c r="B182" s="242" t="s">
        <v>869</v>
      </c>
      <c r="C182" s="38">
        <v>1</v>
      </c>
      <c r="D182" s="242" t="s">
        <v>139</v>
      </c>
      <c r="E182" s="38">
        <v>19</v>
      </c>
      <c r="F182" s="242" t="s">
        <v>258</v>
      </c>
      <c r="G182" s="38">
        <v>1903</v>
      </c>
      <c r="H182" s="242" t="s">
        <v>259</v>
      </c>
      <c r="I182" s="38">
        <v>1903</v>
      </c>
      <c r="J182" s="242" t="s">
        <v>260</v>
      </c>
      <c r="K182" s="242" t="s">
        <v>919</v>
      </c>
      <c r="L182" s="38">
        <v>1903045</v>
      </c>
      <c r="M182" s="242" t="s">
        <v>920</v>
      </c>
      <c r="N182" s="38">
        <v>1903045</v>
      </c>
      <c r="O182" s="242" t="s">
        <v>920</v>
      </c>
      <c r="P182" s="316">
        <v>190304500</v>
      </c>
      <c r="Q182" s="266" t="s">
        <v>921</v>
      </c>
      <c r="R182" s="316">
        <v>190304500</v>
      </c>
      <c r="S182" s="266" t="s">
        <v>921</v>
      </c>
      <c r="T182" s="316" t="s">
        <v>148</v>
      </c>
      <c r="U182" s="316">
        <v>1058</v>
      </c>
      <c r="V182" s="301">
        <v>2020003630120</v>
      </c>
      <c r="W182" s="242" t="s">
        <v>922</v>
      </c>
      <c r="X182" s="242" t="s">
        <v>923</v>
      </c>
      <c r="Y182" s="244"/>
      <c r="Z182" s="244"/>
      <c r="AA182" s="244"/>
      <c r="AB182" s="244"/>
      <c r="AC182" s="244"/>
      <c r="AD182" s="244"/>
      <c r="AE182" s="246">
        <v>150000000</v>
      </c>
      <c r="AF182" s="244"/>
      <c r="AG182" s="244"/>
      <c r="AH182" s="244">
        <f t="shared" si="3"/>
        <v>150000000</v>
      </c>
      <c r="AI182" s="281" t="s">
        <v>877</v>
      </c>
    </row>
    <row r="183" spans="1:50" s="206" customFormat="1" ht="45" x14ac:dyDescent="0.25">
      <c r="A183" s="38">
        <v>318</v>
      </c>
      <c r="B183" s="242" t="s">
        <v>869</v>
      </c>
      <c r="C183" s="38">
        <v>1</v>
      </c>
      <c r="D183" s="242" t="s">
        <v>139</v>
      </c>
      <c r="E183" s="38">
        <v>19</v>
      </c>
      <c r="F183" s="242" t="s">
        <v>258</v>
      </c>
      <c r="G183" s="38">
        <v>1903</v>
      </c>
      <c r="H183" s="242" t="s">
        <v>259</v>
      </c>
      <c r="I183" s="38">
        <v>1903</v>
      </c>
      <c r="J183" s="242" t="s">
        <v>260</v>
      </c>
      <c r="K183" s="242" t="s">
        <v>924</v>
      </c>
      <c r="L183" s="38">
        <v>1903028</v>
      </c>
      <c r="M183" s="242" t="s">
        <v>925</v>
      </c>
      <c r="N183" s="38">
        <v>1903028</v>
      </c>
      <c r="O183" s="242" t="s">
        <v>925</v>
      </c>
      <c r="P183" s="316">
        <v>190302800</v>
      </c>
      <c r="Q183" s="266" t="s">
        <v>926</v>
      </c>
      <c r="R183" s="316">
        <v>190302800</v>
      </c>
      <c r="S183" s="266" t="s">
        <v>926</v>
      </c>
      <c r="T183" s="316" t="s">
        <v>56</v>
      </c>
      <c r="U183" s="316">
        <v>250</v>
      </c>
      <c r="V183" s="301">
        <v>2020003630121</v>
      </c>
      <c r="W183" s="242" t="s">
        <v>927</v>
      </c>
      <c r="X183" s="242" t="s">
        <v>928</v>
      </c>
      <c r="Y183" s="244"/>
      <c r="Z183" s="244"/>
      <c r="AA183" s="244"/>
      <c r="AB183" s="244">
        <v>0</v>
      </c>
      <c r="AC183" s="244"/>
      <c r="AD183" s="244"/>
      <c r="AE183" s="246">
        <v>50000000</v>
      </c>
      <c r="AF183" s="244"/>
      <c r="AG183" s="244"/>
      <c r="AH183" s="244">
        <f t="shared" si="3"/>
        <v>50000000</v>
      </c>
      <c r="AI183" s="281" t="s">
        <v>877</v>
      </c>
      <c r="AJ183" s="39"/>
      <c r="AK183" s="39"/>
      <c r="AL183" s="39"/>
      <c r="AM183" s="39"/>
      <c r="AN183" s="39"/>
      <c r="AO183" s="39"/>
      <c r="AP183" s="39"/>
      <c r="AQ183" s="39"/>
      <c r="AR183" s="39"/>
      <c r="AS183" s="39"/>
      <c r="AT183" s="39"/>
      <c r="AU183" s="39"/>
      <c r="AV183" s="39"/>
      <c r="AW183" s="39"/>
      <c r="AX183" s="39"/>
    </row>
    <row r="184" spans="1:50" s="206" customFormat="1" ht="45" x14ac:dyDescent="0.25">
      <c r="A184" s="38">
        <v>318</v>
      </c>
      <c r="B184" s="242" t="s">
        <v>869</v>
      </c>
      <c r="C184" s="38">
        <v>1</v>
      </c>
      <c r="D184" s="242" t="s">
        <v>139</v>
      </c>
      <c r="E184" s="38">
        <v>19</v>
      </c>
      <c r="F184" s="242" t="s">
        <v>258</v>
      </c>
      <c r="G184" s="38">
        <v>1903</v>
      </c>
      <c r="H184" s="242" t="s">
        <v>259</v>
      </c>
      <c r="I184" s="38">
        <v>1903</v>
      </c>
      <c r="J184" s="242" t="s">
        <v>260</v>
      </c>
      <c r="K184" s="242" t="s">
        <v>929</v>
      </c>
      <c r="L184" s="38">
        <v>1903025</v>
      </c>
      <c r="M184" s="242" t="s">
        <v>930</v>
      </c>
      <c r="N184" s="38">
        <v>1903025</v>
      </c>
      <c r="O184" s="242" t="s">
        <v>930</v>
      </c>
      <c r="P184" s="316">
        <v>190302500</v>
      </c>
      <c r="Q184" s="266" t="s">
        <v>931</v>
      </c>
      <c r="R184" s="316">
        <v>190302500</v>
      </c>
      <c r="S184" s="266" t="s">
        <v>931</v>
      </c>
      <c r="T184" s="330" t="s">
        <v>56</v>
      </c>
      <c r="U184" s="316">
        <v>12</v>
      </c>
      <c r="V184" s="301">
        <v>2020003630121</v>
      </c>
      <c r="W184" s="242" t="s">
        <v>927</v>
      </c>
      <c r="X184" s="242" t="s">
        <v>928</v>
      </c>
      <c r="Y184" s="244"/>
      <c r="Z184" s="244"/>
      <c r="AA184" s="244"/>
      <c r="AB184" s="244">
        <v>0</v>
      </c>
      <c r="AC184" s="244"/>
      <c r="AD184" s="244"/>
      <c r="AE184" s="246">
        <v>100000000</v>
      </c>
      <c r="AF184" s="244"/>
      <c r="AG184" s="244"/>
      <c r="AH184" s="244">
        <f t="shared" si="3"/>
        <v>100000000</v>
      </c>
      <c r="AI184" s="281" t="s">
        <v>877</v>
      </c>
      <c r="AJ184" s="39"/>
      <c r="AK184" s="39"/>
      <c r="AL184" s="39"/>
      <c r="AM184" s="39"/>
      <c r="AN184" s="39"/>
      <c r="AO184" s="39"/>
      <c r="AP184" s="39"/>
      <c r="AQ184" s="39"/>
      <c r="AR184" s="39"/>
      <c r="AS184" s="39"/>
      <c r="AT184" s="39"/>
      <c r="AU184" s="39"/>
      <c r="AV184" s="39"/>
      <c r="AW184" s="39"/>
      <c r="AX184" s="39"/>
    </row>
    <row r="185" spans="1:50" s="39" customFormat="1" ht="75" x14ac:dyDescent="0.25">
      <c r="A185" s="38">
        <v>318</v>
      </c>
      <c r="B185" s="242" t="s">
        <v>869</v>
      </c>
      <c r="C185" s="38">
        <v>1</v>
      </c>
      <c r="D185" s="242" t="s">
        <v>139</v>
      </c>
      <c r="E185" s="38">
        <v>19</v>
      </c>
      <c r="F185" s="242" t="s">
        <v>258</v>
      </c>
      <c r="G185" s="38">
        <v>1905</v>
      </c>
      <c r="H185" s="242" t="s">
        <v>692</v>
      </c>
      <c r="I185" s="38">
        <v>1905</v>
      </c>
      <c r="J185" s="242" t="s">
        <v>932</v>
      </c>
      <c r="K185" s="242" t="s">
        <v>883</v>
      </c>
      <c r="L185" s="38">
        <v>1905028</v>
      </c>
      <c r="M185" s="242" t="s">
        <v>933</v>
      </c>
      <c r="N185" s="38">
        <v>1905028</v>
      </c>
      <c r="O185" s="242" t="s">
        <v>933</v>
      </c>
      <c r="P185" s="316">
        <v>190502800</v>
      </c>
      <c r="Q185" s="266" t="s">
        <v>934</v>
      </c>
      <c r="R185" s="316">
        <v>190502800</v>
      </c>
      <c r="S185" s="266" t="s">
        <v>934</v>
      </c>
      <c r="T185" s="328" t="s">
        <v>56</v>
      </c>
      <c r="U185" s="316">
        <v>12</v>
      </c>
      <c r="V185" s="301">
        <v>2020003630122</v>
      </c>
      <c r="W185" s="242" t="s">
        <v>935</v>
      </c>
      <c r="X185" s="242" t="s">
        <v>936</v>
      </c>
      <c r="Y185" s="244"/>
      <c r="Z185" s="244"/>
      <c r="AA185" s="244">
        <v>108000000</v>
      </c>
      <c r="AB185" s="244"/>
      <c r="AC185" s="244"/>
      <c r="AD185" s="244"/>
      <c r="AE185" s="246"/>
      <c r="AF185" s="244"/>
      <c r="AG185" s="244"/>
      <c r="AH185" s="244">
        <f t="shared" si="3"/>
        <v>108000000</v>
      </c>
      <c r="AI185" s="281" t="s">
        <v>877</v>
      </c>
    </row>
    <row r="186" spans="1:50" s="39" customFormat="1" ht="60" x14ac:dyDescent="0.25">
      <c r="A186" s="38">
        <v>318</v>
      </c>
      <c r="B186" s="242" t="s">
        <v>869</v>
      </c>
      <c r="C186" s="38">
        <v>1</v>
      </c>
      <c r="D186" s="242" t="s">
        <v>139</v>
      </c>
      <c r="E186" s="38">
        <v>19</v>
      </c>
      <c r="F186" s="242" t="s">
        <v>258</v>
      </c>
      <c r="G186" s="38">
        <v>1905</v>
      </c>
      <c r="H186" s="242" t="s">
        <v>692</v>
      </c>
      <c r="I186" s="38">
        <v>1905</v>
      </c>
      <c r="J186" s="242" t="s">
        <v>932</v>
      </c>
      <c r="K186" s="242" t="s">
        <v>883</v>
      </c>
      <c r="L186" s="38">
        <v>1905031</v>
      </c>
      <c r="M186" s="242" t="s">
        <v>937</v>
      </c>
      <c r="N186" s="38">
        <v>1905031</v>
      </c>
      <c r="O186" s="242" t="s">
        <v>937</v>
      </c>
      <c r="P186" s="38">
        <v>190503100</v>
      </c>
      <c r="Q186" s="266" t="s">
        <v>938</v>
      </c>
      <c r="R186" s="38">
        <v>190503100</v>
      </c>
      <c r="S186" s="266" t="s">
        <v>938</v>
      </c>
      <c r="T186" s="316" t="s">
        <v>56</v>
      </c>
      <c r="U186" s="316">
        <v>12</v>
      </c>
      <c r="V186" s="301">
        <v>2020003630122</v>
      </c>
      <c r="W186" s="242" t="s">
        <v>935</v>
      </c>
      <c r="X186" s="242" t="s">
        <v>936</v>
      </c>
      <c r="Y186" s="244"/>
      <c r="Z186" s="244"/>
      <c r="AA186" s="244">
        <v>54000000</v>
      </c>
      <c r="AB186" s="244"/>
      <c r="AC186" s="244"/>
      <c r="AD186" s="244"/>
      <c r="AE186" s="246">
        <v>150000000</v>
      </c>
      <c r="AF186" s="244"/>
      <c r="AG186" s="244"/>
      <c r="AH186" s="244">
        <f t="shared" si="3"/>
        <v>204000000</v>
      </c>
      <c r="AI186" s="281" t="s">
        <v>877</v>
      </c>
    </row>
    <row r="187" spans="1:50" s="39" customFormat="1" ht="60" x14ac:dyDescent="0.25">
      <c r="A187" s="38">
        <v>318</v>
      </c>
      <c r="B187" s="242" t="s">
        <v>869</v>
      </c>
      <c r="C187" s="38">
        <v>1</v>
      </c>
      <c r="D187" s="242" t="s">
        <v>139</v>
      </c>
      <c r="E187" s="38">
        <v>19</v>
      </c>
      <c r="F187" s="242" t="s">
        <v>258</v>
      </c>
      <c r="G187" s="38">
        <v>1905</v>
      </c>
      <c r="H187" s="242" t="s">
        <v>692</v>
      </c>
      <c r="I187" s="38">
        <v>1905</v>
      </c>
      <c r="J187" s="242" t="s">
        <v>932</v>
      </c>
      <c r="K187" s="242" t="s">
        <v>939</v>
      </c>
      <c r="L187" s="38">
        <v>1905019</v>
      </c>
      <c r="M187" s="242" t="s">
        <v>940</v>
      </c>
      <c r="N187" s="38">
        <v>1905019</v>
      </c>
      <c r="O187" s="242" t="s">
        <v>940</v>
      </c>
      <c r="P187" s="38">
        <v>190501900</v>
      </c>
      <c r="Q187" s="268" t="s">
        <v>336</v>
      </c>
      <c r="R187" s="38">
        <v>190501900</v>
      </c>
      <c r="S187" s="266" t="s">
        <v>336</v>
      </c>
      <c r="T187" s="316" t="s">
        <v>56</v>
      </c>
      <c r="U187" s="316">
        <v>60</v>
      </c>
      <c r="V187" s="301">
        <v>2020003630123</v>
      </c>
      <c r="W187" s="242" t="s">
        <v>941</v>
      </c>
      <c r="X187" s="242" t="s">
        <v>942</v>
      </c>
      <c r="Y187" s="244"/>
      <c r="Z187" s="244"/>
      <c r="AA187" s="244">
        <v>36000000</v>
      </c>
      <c r="AB187" s="244"/>
      <c r="AC187" s="244"/>
      <c r="AD187" s="244"/>
      <c r="AE187" s="246"/>
      <c r="AF187" s="244"/>
      <c r="AG187" s="244"/>
      <c r="AH187" s="244">
        <f t="shared" si="3"/>
        <v>36000000</v>
      </c>
      <c r="AI187" s="281" t="s">
        <v>877</v>
      </c>
    </row>
    <row r="188" spans="1:50" s="39" customFormat="1" ht="90" x14ac:dyDescent="0.25">
      <c r="A188" s="38">
        <v>318</v>
      </c>
      <c r="B188" s="242" t="s">
        <v>869</v>
      </c>
      <c r="C188" s="38">
        <v>1</v>
      </c>
      <c r="D188" s="242" t="s">
        <v>139</v>
      </c>
      <c r="E188" s="38">
        <v>19</v>
      </c>
      <c r="F188" s="242" t="s">
        <v>258</v>
      </c>
      <c r="G188" s="38">
        <v>1905</v>
      </c>
      <c r="H188" s="242" t="s">
        <v>692</v>
      </c>
      <c r="I188" s="38">
        <v>1905</v>
      </c>
      <c r="J188" s="242" t="s">
        <v>932</v>
      </c>
      <c r="K188" s="242" t="s">
        <v>943</v>
      </c>
      <c r="L188" s="38" t="s">
        <v>48</v>
      </c>
      <c r="M188" s="242" t="s">
        <v>944</v>
      </c>
      <c r="N188" s="38">
        <v>1905031</v>
      </c>
      <c r="O188" s="242" t="s">
        <v>945</v>
      </c>
      <c r="P188" s="38" t="s">
        <v>946</v>
      </c>
      <c r="Q188" s="266" t="s">
        <v>947</v>
      </c>
      <c r="R188" s="38">
        <v>190503100</v>
      </c>
      <c r="S188" s="266" t="s">
        <v>948</v>
      </c>
      <c r="T188" s="328" t="s">
        <v>56</v>
      </c>
      <c r="U188" s="316">
        <v>11</v>
      </c>
      <c r="V188" s="301">
        <v>2020003630123</v>
      </c>
      <c r="W188" s="268" t="s">
        <v>941</v>
      </c>
      <c r="X188" s="242" t="s">
        <v>942</v>
      </c>
      <c r="Y188" s="244"/>
      <c r="Z188" s="244"/>
      <c r="AA188" s="244">
        <v>60000000</v>
      </c>
      <c r="AB188" s="244"/>
      <c r="AC188" s="244"/>
      <c r="AD188" s="244"/>
      <c r="AE188" s="246">
        <v>150000000</v>
      </c>
      <c r="AF188" s="244"/>
      <c r="AG188" s="244"/>
      <c r="AH188" s="244">
        <f t="shared" si="3"/>
        <v>210000000</v>
      </c>
      <c r="AI188" s="281" t="s">
        <v>877</v>
      </c>
    </row>
    <row r="189" spans="1:50" s="39" customFormat="1" ht="60" x14ac:dyDescent="0.25">
      <c r="A189" s="38">
        <v>318</v>
      </c>
      <c r="B189" s="242" t="s">
        <v>869</v>
      </c>
      <c r="C189" s="38">
        <v>1</v>
      </c>
      <c r="D189" s="242" t="s">
        <v>139</v>
      </c>
      <c r="E189" s="38">
        <v>19</v>
      </c>
      <c r="F189" s="242" t="s">
        <v>258</v>
      </c>
      <c r="G189" s="38">
        <v>1905</v>
      </c>
      <c r="H189" s="242" t="s">
        <v>692</v>
      </c>
      <c r="I189" s="38">
        <v>1905</v>
      </c>
      <c r="J189" s="242" t="s">
        <v>932</v>
      </c>
      <c r="K189" s="266" t="s">
        <v>949</v>
      </c>
      <c r="L189" s="38" t="s">
        <v>48</v>
      </c>
      <c r="M189" s="242" t="s">
        <v>950</v>
      </c>
      <c r="N189" s="38">
        <v>1905015</v>
      </c>
      <c r="O189" s="242" t="s">
        <v>231</v>
      </c>
      <c r="P189" s="38" t="s">
        <v>48</v>
      </c>
      <c r="Q189" s="266" t="s">
        <v>951</v>
      </c>
      <c r="R189" s="38">
        <v>190501500</v>
      </c>
      <c r="S189" s="266" t="s">
        <v>233</v>
      </c>
      <c r="T189" s="316" t="s">
        <v>56</v>
      </c>
      <c r="U189" s="316">
        <v>1</v>
      </c>
      <c r="V189" s="301">
        <v>2020003630123</v>
      </c>
      <c r="W189" s="242" t="s">
        <v>941</v>
      </c>
      <c r="X189" s="242" t="s">
        <v>942</v>
      </c>
      <c r="Y189" s="244"/>
      <c r="Z189" s="244"/>
      <c r="AA189" s="244">
        <v>78000000</v>
      </c>
      <c r="AB189" s="244"/>
      <c r="AC189" s="244"/>
      <c r="AD189" s="244"/>
      <c r="AE189" s="246"/>
      <c r="AF189" s="244"/>
      <c r="AG189" s="244"/>
      <c r="AH189" s="244">
        <f t="shared" si="3"/>
        <v>78000000</v>
      </c>
      <c r="AI189" s="281" t="s">
        <v>877</v>
      </c>
    </row>
    <row r="190" spans="1:50" s="39" customFormat="1" ht="90" x14ac:dyDescent="0.25">
      <c r="A190" s="38">
        <v>318</v>
      </c>
      <c r="B190" s="242" t="s">
        <v>869</v>
      </c>
      <c r="C190" s="38">
        <v>1</v>
      </c>
      <c r="D190" s="242" t="s">
        <v>139</v>
      </c>
      <c r="E190" s="38">
        <v>19</v>
      </c>
      <c r="F190" s="242" t="s">
        <v>258</v>
      </c>
      <c r="G190" s="38">
        <v>1905</v>
      </c>
      <c r="H190" s="242" t="s">
        <v>692</v>
      </c>
      <c r="I190" s="38">
        <v>1905</v>
      </c>
      <c r="J190" s="242" t="s">
        <v>932</v>
      </c>
      <c r="K190" s="242" t="s">
        <v>886</v>
      </c>
      <c r="L190" s="38" t="s">
        <v>48</v>
      </c>
      <c r="M190" s="242" t="s">
        <v>952</v>
      </c>
      <c r="N190" s="38">
        <v>1905024</v>
      </c>
      <c r="O190" s="242" t="s">
        <v>953</v>
      </c>
      <c r="P190" s="38" t="s">
        <v>48</v>
      </c>
      <c r="Q190" s="266" t="s">
        <v>954</v>
      </c>
      <c r="R190" s="38">
        <v>190502400</v>
      </c>
      <c r="S190" s="266" t="s">
        <v>955</v>
      </c>
      <c r="T190" s="316" t="s">
        <v>148</v>
      </c>
      <c r="U190" s="316">
        <v>3</v>
      </c>
      <c r="V190" s="301">
        <v>2020003630123</v>
      </c>
      <c r="W190" s="268" t="s">
        <v>941</v>
      </c>
      <c r="X190" s="242" t="s">
        <v>942</v>
      </c>
      <c r="Y190" s="244"/>
      <c r="Z190" s="244"/>
      <c r="AA190" s="244">
        <v>78000000</v>
      </c>
      <c r="AB190" s="244"/>
      <c r="AC190" s="244"/>
      <c r="AD190" s="244"/>
      <c r="AE190" s="246"/>
      <c r="AF190" s="244"/>
      <c r="AG190" s="244"/>
      <c r="AH190" s="244">
        <f t="shared" si="3"/>
        <v>78000000</v>
      </c>
      <c r="AI190" s="281" t="s">
        <v>877</v>
      </c>
    </row>
    <row r="191" spans="1:50" s="39" customFormat="1" ht="90" x14ac:dyDescent="0.25">
      <c r="A191" s="38">
        <v>318</v>
      </c>
      <c r="B191" s="242" t="s">
        <v>869</v>
      </c>
      <c r="C191" s="38">
        <v>1</v>
      </c>
      <c r="D191" s="242" t="s">
        <v>139</v>
      </c>
      <c r="E191" s="38">
        <v>19</v>
      </c>
      <c r="F191" s="242" t="s">
        <v>258</v>
      </c>
      <c r="G191" s="38">
        <v>1905</v>
      </c>
      <c r="H191" s="242" t="s">
        <v>692</v>
      </c>
      <c r="I191" s="38">
        <v>1905</v>
      </c>
      <c r="J191" s="242" t="s">
        <v>932</v>
      </c>
      <c r="K191" s="242" t="s">
        <v>886</v>
      </c>
      <c r="L191" s="38" t="s">
        <v>48</v>
      </c>
      <c r="M191" s="242" t="s">
        <v>956</v>
      </c>
      <c r="N191" s="38">
        <v>1905024</v>
      </c>
      <c r="O191" s="242" t="s">
        <v>953</v>
      </c>
      <c r="P191" s="38" t="s">
        <v>48</v>
      </c>
      <c r="Q191" s="266" t="s">
        <v>957</v>
      </c>
      <c r="R191" s="316">
        <v>190502400</v>
      </c>
      <c r="S191" s="266" t="s">
        <v>955</v>
      </c>
      <c r="T191" s="316" t="s">
        <v>56</v>
      </c>
      <c r="U191" s="316">
        <v>12</v>
      </c>
      <c r="V191" s="301">
        <v>2020003630123</v>
      </c>
      <c r="W191" s="242" t="s">
        <v>941</v>
      </c>
      <c r="X191" s="242" t="s">
        <v>942</v>
      </c>
      <c r="Y191" s="244"/>
      <c r="Z191" s="244"/>
      <c r="AA191" s="244">
        <v>39000000</v>
      </c>
      <c r="AB191" s="244"/>
      <c r="AC191" s="244"/>
      <c r="AD191" s="244"/>
      <c r="AE191" s="246"/>
      <c r="AF191" s="244"/>
      <c r="AG191" s="244"/>
      <c r="AH191" s="244">
        <f t="shared" si="3"/>
        <v>39000000</v>
      </c>
      <c r="AI191" s="281" t="s">
        <v>877</v>
      </c>
    </row>
    <row r="192" spans="1:50" s="39" customFormat="1" ht="75" x14ac:dyDescent="0.25">
      <c r="A192" s="38">
        <v>318</v>
      </c>
      <c r="B192" s="242" t="s">
        <v>869</v>
      </c>
      <c r="C192" s="38">
        <v>1</v>
      </c>
      <c r="D192" s="242" t="s">
        <v>139</v>
      </c>
      <c r="E192" s="38">
        <v>19</v>
      </c>
      <c r="F192" s="242" t="s">
        <v>258</v>
      </c>
      <c r="G192" s="38">
        <v>1905</v>
      </c>
      <c r="H192" s="242" t="s">
        <v>692</v>
      </c>
      <c r="I192" s="38">
        <v>1905</v>
      </c>
      <c r="J192" s="242" t="s">
        <v>932</v>
      </c>
      <c r="K192" s="242" t="s">
        <v>919</v>
      </c>
      <c r="L192" s="38" t="s">
        <v>48</v>
      </c>
      <c r="M192" s="242" t="s">
        <v>958</v>
      </c>
      <c r="N192" s="38">
        <v>1905024</v>
      </c>
      <c r="O192" s="242" t="s">
        <v>953</v>
      </c>
      <c r="P192" s="38" t="s">
        <v>48</v>
      </c>
      <c r="Q192" s="266" t="s">
        <v>959</v>
      </c>
      <c r="R192" s="316">
        <v>190502401</v>
      </c>
      <c r="S192" s="266" t="s">
        <v>960</v>
      </c>
      <c r="T192" s="316" t="s">
        <v>148</v>
      </c>
      <c r="U192" s="316">
        <v>2</v>
      </c>
      <c r="V192" s="301">
        <v>2020003630123</v>
      </c>
      <c r="W192" s="242" t="s">
        <v>941</v>
      </c>
      <c r="X192" s="242" t="s">
        <v>942</v>
      </c>
      <c r="Y192" s="244"/>
      <c r="Z192" s="244"/>
      <c r="AA192" s="244">
        <v>39000000</v>
      </c>
      <c r="AB192" s="244"/>
      <c r="AC192" s="244"/>
      <c r="AD192" s="244"/>
      <c r="AE192" s="246"/>
      <c r="AF192" s="244"/>
      <c r="AG192" s="244"/>
      <c r="AH192" s="244">
        <f t="shared" si="3"/>
        <v>39000000</v>
      </c>
      <c r="AI192" s="281" t="s">
        <v>877</v>
      </c>
    </row>
    <row r="193" spans="1:50" s="39" customFormat="1" ht="165" x14ac:dyDescent="0.25">
      <c r="A193" s="38">
        <v>318</v>
      </c>
      <c r="B193" s="242" t="s">
        <v>869</v>
      </c>
      <c r="C193" s="38">
        <v>1</v>
      </c>
      <c r="D193" s="242" t="s">
        <v>139</v>
      </c>
      <c r="E193" s="38">
        <v>19</v>
      </c>
      <c r="F193" s="242" t="s">
        <v>258</v>
      </c>
      <c r="G193" s="38">
        <v>1905</v>
      </c>
      <c r="H193" s="242" t="s">
        <v>692</v>
      </c>
      <c r="I193" s="38">
        <v>1905</v>
      </c>
      <c r="J193" s="242" t="s">
        <v>932</v>
      </c>
      <c r="K193" s="242" t="s">
        <v>694</v>
      </c>
      <c r="L193" s="38">
        <v>1905021</v>
      </c>
      <c r="M193" s="242" t="s">
        <v>695</v>
      </c>
      <c r="N193" s="38">
        <v>1905021</v>
      </c>
      <c r="O193" s="242" t="s">
        <v>695</v>
      </c>
      <c r="P193" s="316">
        <v>190502100</v>
      </c>
      <c r="Q193" s="266" t="s">
        <v>696</v>
      </c>
      <c r="R193" s="316">
        <v>190502100</v>
      </c>
      <c r="S193" s="266" t="s">
        <v>696</v>
      </c>
      <c r="T193" s="328" t="s">
        <v>56</v>
      </c>
      <c r="U193" s="316">
        <v>12</v>
      </c>
      <c r="V193" s="301">
        <v>2020003630124</v>
      </c>
      <c r="W193" s="242" t="s">
        <v>961</v>
      </c>
      <c r="X193" s="242" t="s">
        <v>962</v>
      </c>
      <c r="Y193" s="244"/>
      <c r="Z193" s="244"/>
      <c r="AA193" s="244">
        <v>102000000</v>
      </c>
      <c r="AB193" s="244"/>
      <c r="AC193" s="244"/>
      <c r="AD193" s="244"/>
      <c r="AE193" s="246"/>
      <c r="AF193" s="244"/>
      <c r="AG193" s="244"/>
      <c r="AH193" s="244">
        <f t="shared" si="3"/>
        <v>102000000</v>
      </c>
      <c r="AI193" s="281" t="s">
        <v>877</v>
      </c>
    </row>
    <row r="194" spans="1:50" s="39" customFormat="1" ht="90" x14ac:dyDescent="0.25">
      <c r="A194" s="38">
        <v>318</v>
      </c>
      <c r="B194" s="242" t="s">
        <v>869</v>
      </c>
      <c r="C194" s="38">
        <v>1</v>
      </c>
      <c r="D194" s="242" t="s">
        <v>139</v>
      </c>
      <c r="E194" s="38">
        <v>19</v>
      </c>
      <c r="F194" s="242" t="s">
        <v>258</v>
      </c>
      <c r="G194" s="38">
        <v>1905</v>
      </c>
      <c r="H194" s="242" t="s">
        <v>692</v>
      </c>
      <c r="I194" s="38">
        <v>1905</v>
      </c>
      <c r="J194" s="242" t="s">
        <v>932</v>
      </c>
      <c r="K194" s="242" t="s">
        <v>943</v>
      </c>
      <c r="L194" s="38" t="s">
        <v>48</v>
      </c>
      <c r="M194" s="242" t="s">
        <v>963</v>
      </c>
      <c r="N194" s="38">
        <v>1905021</v>
      </c>
      <c r="O194" s="242" t="s">
        <v>964</v>
      </c>
      <c r="P194" s="38" t="s">
        <v>48</v>
      </c>
      <c r="Q194" s="266" t="s">
        <v>947</v>
      </c>
      <c r="R194" s="38">
        <v>190502100</v>
      </c>
      <c r="S194" s="266" t="s">
        <v>965</v>
      </c>
      <c r="T194" s="328" t="s">
        <v>56</v>
      </c>
      <c r="U194" s="316">
        <v>11</v>
      </c>
      <c r="V194" s="301">
        <v>2020003630124</v>
      </c>
      <c r="W194" s="242" t="s">
        <v>961</v>
      </c>
      <c r="X194" s="242" t="s">
        <v>962</v>
      </c>
      <c r="Y194" s="244"/>
      <c r="Z194" s="244"/>
      <c r="AA194" s="244">
        <v>102000000</v>
      </c>
      <c r="AB194" s="244"/>
      <c r="AC194" s="244"/>
      <c r="AD194" s="244"/>
      <c r="AE194" s="246"/>
      <c r="AF194" s="244"/>
      <c r="AG194" s="244"/>
      <c r="AH194" s="244">
        <f t="shared" si="3"/>
        <v>102000000</v>
      </c>
      <c r="AI194" s="281" t="s">
        <v>877</v>
      </c>
    </row>
    <row r="195" spans="1:50" s="39" customFormat="1" ht="60" x14ac:dyDescent="0.25">
      <c r="A195" s="38">
        <v>318</v>
      </c>
      <c r="B195" s="242" t="s">
        <v>869</v>
      </c>
      <c r="C195" s="38">
        <v>1</v>
      </c>
      <c r="D195" s="242" t="s">
        <v>139</v>
      </c>
      <c r="E195" s="38">
        <v>19</v>
      </c>
      <c r="F195" s="242" t="s">
        <v>258</v>
      </c>
      <c r="G195" s="38">
        <v>1905</v>
      </c>
      <c r="H195" s="242" t="s">
        <v>692</v>
      </c>
      <c r="I195" s="38">
        <v>1905</v>
      </c>
      <c r="J195" s="242" t="s">
        <v>932</v>
      </c>
      <c r="K195" s="242" t="s">
        <v>929</v>
      </c>
      <c r="L195" s="38">
        <v>1905020</v>
      </c>
      <c r="M195" s="242" t="s">
        <v>966</v>
      </c>
      <c r="N195" s="305">
        <v>1905020</v>
      </c>
      <c r="O195" s="242" t="s">
        <v>966</v>
      </c>
      <c r="P195" s="316">
        <v>190502000</v>
      </c>
      <c r="Q195" s="266" t="s">
        <v>967</v>
      </c>
      <c r="R195" s="316">
        <v>190502000</v>
      </c>
      <c r="S195" s="266" t="s">
        <v>967</v>
      </c>
      <c r="T195" s="316" t="s">
        <v>56</v>
      </c>
      <c r="U195" s="316">
        <v>12</v>
      </c>
      <c r="V195" s="301">
        <v>2020003630125</v>
      </c>
      <c r="W195" s="268" t="s">
        <v>968</v>
      </c>
      <c r="X195" s="242" t="s">
        <v>969</v>
      </c>
      <c r="Y195" s="244"/>
      <c r="Z195" s="244"/>
      <c r="AA195" s="246">
        <v>48000000</v>
      </c>
      <c r="AB195" s="244"/>
      <c r="AC195" s="244"/>
      <c r="AD195" s="244"/>
      <c r="AE195" s="246"/>
      <c r="AF195" s="244"/>
      <c r="AG195" s="244"/>
      <c r="AH195" s="244">
        <f t="shared" si="3"/>
        <v>48000000</v>
      </c>
      <c r="AI195" s="281" t="s">
        <v>877</v>
      </c>
    </row>
    <row r="196" spans="1:50" s="39" customFormat="1" ht="120" x14ac:dyDescent="0.25">
      <c r="A196" s="38">
        <v>318</v>
      </c>
      <c r="B196" s="242" t="s">
        <v>869</v>
      </c>
      <c r="C196" s="38">
        <v>1</v>
      </c>
      <c r="D196" s="242" t="s">
        <v>139</v>
      </c>
      <c r="E196" s="38">
        <v>19</v>
      </c>
      <c r="F196" s="242" t="s">
        <v>258</v>
      </c>
      <c r="G196" s="38">
        <v>1905</v>
      </c>
      <c r="H196" s="242" t="s">
        <v>692</v>
      </c>
      <c r="I196" s="38">
        <v>1905</v>
      </c>
      <c r="J196" s="242" t="s">
        <v>932</v>
      </c>
      <c r="K196" s="242" t="s">
        <v>700</v>
      </c>
      <c r="L196" s="38">
        <v>1905022</v>
      </c>
      <c r="M196" s="242" t="s">
        <v>701</v>
      </c>
      <c r="N196" s="305">
        <v>1905022</v>
      </c>
      <c r="O196" s="242" t="s">
        <v>701</v>
      </c>
      <c r="P196" s="316">
        <v>190502200</v>
      </c>
      <c r="Q196" s="266" t="s">
        <v>702</v>
      </c>
      <c r="R196" s="316">
        <v>190502200</v>
      </c>
      <c r="S196" s="266" t="s">
        <v>702</v>
      </c>
      <c r="T196" s="316" t="s">
        <v>56</v>
      </c>
      <c r="U196" s="316">
        <v>12</v>
      </c>
      <c r="V196" s="301">
        <v>2020003630125</v>
      </c>
      <c r="W196" s="242" t="s">
        <v>968</v>
      </c>
      <c r="X196" s="242" t="s">
        <v>969</v>
      </c>
      <c r="Y196" s="244"/>
      <c r="Z196" s="244"/>
      <c r="AA196" s="246">
        <v>84000000</v>
      </c>
      <c r="AB196" s="244"/>
      <c r="AC196" s="244"/>
      <c r="AD196" s="244"/>
      <c r="AE196" s="246"/>
      <c r="AF196" s="244"/>
      <c r="AG196" s="244"/>
      <c r="AH196" s="244">
        <f t="shared" si="3"/>
        <v>84000000</v>
      </c>
      <c r="AI196" s="281" t="s">
        <v>877</v>
      </c>
    </row>
    <row r="197" spans="1:50" s="39" customFormat="1" ht="60" x14ac:dyDescent="0.25">
      <c r="A197" s="38">
        <v>318</v>
      </c>
      <c r="B197" s="242" t="s">
        <v>869</v>
      </c>
      <c r="C197" s="38">
        <v>1</v>
      </c>
      <c r="D197" s="242" t="s">
        <v>139</v>
      </c>
      <c r="E197" s="38">
        <v>19</v>
      </c>
      <c r="F197" s="242" t="s">
        <v>258</v>
      </c>
      <c r="G197" s="38">
        <v>1905</v>
      </c>
      <c r="H197" s="242" t="s">
        <v>692</v>
      </c>
      <c r="I197" s="38">
        <v>1905</v>
      </c>
      <c r="J197" s="242" t="s">
        <v>932</v>
      </c>
      <c r="K197" s="242" t="s">
        <v>883</v>
      </c>
      <c r="L197" s="38">
        <v>1905031</v>
      </c>
      <c r="M197" s="242" t="s">
        <v>937</v>
      </c>
      <c r="N197" s="38">
        <v>1905031</v>
      </c>
      <c r="O197" s="242" t="s">
        <v>937</v>
      </c>
      <c r="P197" s="38">
        <v>190503100</v>
      </c>
      <c r="Q197" s="266" t="s">
        <v>938</v>
      </c>
      <c r="R197" s="38">
        <v>190503100</v>
      </c>
      <c r="S197" s="266" t="s">
        <v>938</v>
      </c>
      <c r="T197" s="316" t="s">
        <v>56</v>
      </c>
      <c r="U197" s="316">
        <v>12</v>
      </c>
      <c r="V197" s="301">
        <v>2020003630126</v>
      </c>
      <c r="W197" s="268" t="s">
        <v>970</v>
      </c>
      <c r="X197" s="242" t="s">
        <v>971</v>
      </c>
      <c r="Y197" s="244"/>
      <c r="Z197" s="244"/>
      <c r="AA197" s="246">
        <v>110000000</v>
      </c>
      <c r="AB197" s="244"/>
      <c r="AC197" s="244"/>
      <c r="AD197" s="244"/>
      <c r="AE197" s="246"/>
      <c r="AF197" s="244"/>
      <c r="AG197" s="244"/>
      <c r="AH197" s="244">
        <f t="shared" si="3"/>
        <v>110000000</v>
      </c>
      <c r="AI197" s="281" t="s">
        <v>877</v>
      </c>
    </row>
    <row r="198" spans="1:50" s="39" customFormat="1" ht="60" x14ac:dyDescent="0.25">
      <c r="A198" s="38">
        <v>318</v>
      </c>
      <c r="B198" s="242" t="s">
        <v>869</v>
      </c>
      <c r="C198" s="38">
        <v>1</v>
      </c>
      <c r="D198" s="242" t="s">
        <v>139</v>
      </c>
      <c r="E198" s="38">
        <v>19</v>
      </c>
      <c r="F198" s="242" t="s">
        <v>258</v>
      </c>
      <c r="G198" s="38">
        <v>1905</v>
      </c>
      <c r="H198" s="242" t="s">
        <v>692</v>
      </c>
      <c r="I198" s="38">
        <v>1905</v>
      </c>
      <c r="J198" s="242" t="s">
        <v>932</v>
      </c>
      <c r="K198" s="242" t="s">
        <v>972</v>
      </c>
      <c r="L198" s="38">
        <v>1905012</v>
      </c>
      <c r="M198" s="242" t="s">
        <v>973</v>
      </c>
      <c r="N198" s="38">
        <v>1905012</v>
      </c>
      <c r="O198" s="242" t="s">
        <v>973</v>
      </c>
      <c r="P198" s="316">
        <v>190501200</v>
      </c>
      <c r="Q198" s="266" t="s">
        <v>973</v>
      </c>
      <c r="R198" s="316">
        <v>190501200</v>
      </c>
      <c r="S198" s="266" t="s">
        <v>973</v>
      </c>
      <c r="T198" s="316" t="s">
        <v>56</v>
      </c>
      <c r="U198" s="316">
        <v>1</v>
      </c>
      <c r="V198" s="301">
        <v>2020003630127</v>
      </c>
      <c r="W198" s="268" t="s">
        <v>974</v>
      </c>
      <c r="X198" s="242" t="s">
        <v>975</v>
      </c>
      <c r="Y198" s="244"/>
      <c r="Z198" s="244"/>
      <c r="AA198" s="244">
        <v>24000000</v>
      </c>
      <c r="AB198" s="244"/>
      <c r="AC198" s="244"/>
      <c r="AD198" s="244"/>
      <c r="AE198" s="246">
        <v>150000000</v>
      </c>
      <c r="AF198" s="244"/>
      <c r="AG198" s="244"/>
      <c r="AH198" s="244">
        <f t="shared" si="3"/>
        <v>174000000</v>
      </c>
      <c r="AI198" s="281" t="s">
        <v>877</v>
      </c>
    </row>
    <row r="199" spans="1:50" s="39" customFormat="1" ht="105" x14ac:dyDescent="0.25">
      <c r="A199" s="38">
        <v>318</v>
      </c>
      <c r="B199" s="242" t="s">
        <v>869</v>
      </c>
      <c r="C199" s="38">
        <v>1</v>
      </c>
      <c r="D199" s="242" t="s">
        <v>139</v>
      </c>
      <c r="E199" s="38">
        <v>19</v>
      </c>
      <c r="F199" s="242" t="s">
        <v>258</v>
      </c>
      <c r="G199" s="38">
        <v>1905</v>
      </c>
      <c r="H199" s="242" t="s">
        <v>692</v>
      </c>
      <c r="I199" s="38">
        <v>1905</v>
      </c>
      <c r="J199" s="242" t="s">
        <v>932</v>
      </c>
      <c r="K199" s="242" t="s">
        <v>976</v>
      </c>
      <c r="L199" s="38">
        <v>1905026</v>
      </c>
      <c r="M199" s="242" t="s">
        <v>977</v>
      </c>
      <c r="N199" s="38">
        <v>1905026</v>
      </c>
      <c r="O199" s="242" t="s">
        <v>977</v>
      </c>
      <c r="P199" s="316">
        <v>190502600</v>
      </c>
      <c r="Q199" s="266" t="s">
        <v>978</v>
      </c>
      <c r="R199" s="316">
        <v>190502600</v>
      </c>
      <c r="S199" s="266" t="s">
        <v>978</v>
      </c>
      <c r="T199" s="328" t="s">
        <v>56</v>
      </c>
      <c r="U199" s="316">
        <v>12</v>
      </c>
      <c r="V199" s="301">
        <v>2020003630127</v>
      </c>
      <c r="W199" s="268" t="s">
        <v>974</v>
      </c>
      <c r="X199" s="242" t="s">
        <v>975</v>
      </c>
      <c r="Y199" s="244"/>
      <c r="Z199" s="244"/>
      <c r="AA199" s="244">
        <v>84000000</v>
      </c>
      <c r="AB199" s="244"/>
      <c r="AC199" s="244"/>
      <c r="AD199" s="244"/>
      <c r="AE199" s="246"/>
      <c r="AF199" s="244"/>
      <c r="AG199" s="244"/>
      <c r="AH199" s="244">
        <f t="shared" si="3"/>
        <v>84000000</v>
      </c>
      <c r="AI199" s="281" t="s">
        <v>877</v>
      </c>
    </row>
    <row r="200" spans="1:50" s="39" customFormat="1" ht="60" x14ac:dyDescent="0.25">
      <c r="A200" s="38">
        <v>318</v>
      </c>
      <c r="B200" s="242" t="s">
        <v>869</v>
      </c>
      <c r="C200" s="38">
        <v>1</v>
      </c>
      <c r="D200" s="242" t="s">
        <v>139</v>
      </c>
      <c r="E200" s="38">
        <v>19</v>
      </c>
      <c r="F200" s="242" t="s">
        <v>258</v>
      </c>
      <c r="G200" s="38">
        <v>1905</v>
      </c>
      <c r="H200" s="242" t="s">
        <v>692</v>
      </c>
      <c r="I200" s="38">
        <v>1905</v>
      </c>
      <c r="J200" s="242" t="s">
        <v>932</v>
      </c>
      <c r="K200" s="242" t="s">
        <v>972</v>
      </c>
      <c r="L200" s="38">
        <v>1905027</v>
      </c>
      <c r="M200" s="242" t="s">
        <v>979</v>
      </c>
      <c r="N200" s="38">
        <v>1905027</v>
      </c>
      <c r="O200" s="242" t="s">
        <v>979</v>
      </c>
      <c r="P200" s="316">
        <v>190502700</v>
      </c>
      <c r="Q200" s="268" t="s">
        <v>980</v>
      </c>
      <c r="R200" s="316">
        <v>190502700</v>
      </c>
      <c r="S200" s="266" t="s">
        <v>980</v>
      </c>
      <c r="T200" s="316" t="s">
        <v>56</v>
      </c>
      <c r="U200" s="316">
        <v>12</v>
      </c>
      <c r="V200" s="301">
        <v>2020003630127</v>
      </c>
      <c r="W200" s="242" t="s">
        <v>974</v>
      </c>
      <c r="X200" s="242" t="s">
        <v>975</v>
      </c>
      <c r="Y200" s="244"/>
      <c r="Z200" s="244"/>
      <c r="AA200" s="244">
        <v>90000000</v>
      </c>
      <c r="AB200" s="244"/>
      <c r="AC200" s="244"/>
      <c r="AD200" s="244"/>
      <c r="AE200" s="246"/>
      <c r="AF200" s="244"/>
      <c r="AG200" s="244"/>
      <c r="AH200" s="244">
        <f t="shared" si="3"/>
        <v>90000000</v>
      </c>
      <c r="AI200" s="281" t="s">
        <v>877</v>
      </c>
    </row>
    <row r="201" spans="1:50" s="39" customFormat="1" ht="45" x14ac:dyDescent="0.25">
      <c r="A201" s="38">
        <v>318</v>
      </c>
      <c r="B201" s="242" t="s">
        <v>869</v>
      </c>
      <c r="C201" s="38">
        <v>1</v>
      </c>
      <c r="D201" s="242" t="s">
        <v>139</v>
      </c>
      <c r="E201" s="38">
        <v>19</v>
      </c>
      <c r="F201" s="242" t="s">
        <v>258</v>
      </c>
      <c r="G201" s="38">
        <v>1905</v>
      </c>
      <c r="H201" s="242" t="s">
        <v>692</v>
      </c>
      <c r="I201" s="38">
        <v>1905</v>
      </c>
      <c r="J201" s="242" t="s">
        <v>932</v>
      </c>
      <c r="K201" s="242" t="s">
        <v>981</v>
      </c>
      <c r="L201" s="38" t="s">
        <v>48</v>
      </c>
      <c r="M201" s="242" t="s">
        <v>982</v>
      </c>
      <c r="N201" s="38">
        <v>1905015</v>
      </c>
      <c r="O201" s="242" t="s">
        <v>360</v>
      </c>
      <c r="P201" s="38" t="s">
        <v>48</v>
      </c>
      <c r="Q201" s="266" t="s">
        <v>983</v>
      </c>
      <c r="R201" s="316" t="s">
        <v>984</v>
      </c>
      <c r="S201" s="266" t="s">
        <v>233</v>
      </c>
      <c r="T201" s="328" t="s">
        <v>148</v>
      </c>
      <c r="U201" s="316">
        <v>2</v>
      </c>
      <c r="V201" s="301">
        <v>2020003630128</v>
      </c>
      <c r="W201" s="242" t="s">
        <v>985</v>
      </c>
      <c r="X201" s="242" t="s">
        <v>986</v>
      </c>
      <c r="Y201" s="244"/>
      <c r="Z201" s="244"/>
      <c r="AA201" s="244">
        <v>96000000</v>
      </c>
      <c r="AB201" s="244"/>
      <c r="AC201" s="244"/>
      <c r="AD201" s="244"/>
      <c r="AE201" s="246"/>
      <c r="AF201" s="244"/>
      <c r="AG201" s="244"/>
      <c r="AH201" s="244">
        <f t="shared" si="3"/>
        <v>96000000</v>
      </c>
      <c r="AI201" s="281" t="s">
        <v>877</v>
      </c>
    </row>
    <row r="202" spans="1:50" s="39" customFormat="1" ht="45" x14ac:dyDescent="0.25">
      <c r="A202" s="38">
        <v>318</v>
      </c>
      <c r="B202" s="242" t="s">
        <v>869</v>
      </c>
      <c r="C202" s="38">
        <v>1</v>
      </c>
      <c r="D202" s="242" t="s">
        <v>139</v>
      </c>
      <c r="E202" s="38">
        <v>19</v>
      </c>
      <c r="F202" s="242" t="s">
        <v>258</v>
      </c>
      <c r="G202" s="38">
        <v>1905</v>
      </c>
      <c r="H202" s="242" t="s">
        <v>692</v>
      </c>
      <c r="I202" s="38">
        <v>1905</v>
      </c>
      <c r="J202" s="242" t="s">
        <v>932</v>
      </c>
      <c r="K202" s="242" t="s">
        <v>886</v>
      </c>
      <c r="L202" s="38">
        <v>1905014</v>
      </c>
      <c r="M202" s="242" t="s">
        <v>85</v>
      </c>
      <c r="N202" s="38">
        <v>1905014</v>
      </c>
      <c r="O202" s="242" t="s">
        <v>85</v>
      </c>
      <c r="P202" s="38">
        <v>190501400</v>
      </c>
      <c r="Q202" s="268" t="s">
        <v>526</v>
      </c>
      <c r="R202" s="38">
        <v>190501400</v>
      </c>
      <c r="S202" s="266" t="s">
        <v>526</v>
      </c>
      <c r="T202" s="316" t="s">
        <v>56</v>
      </c>
      <c r="U202" s="316">
        <v>12</v>
      </c>
      <c r="V202" s="301">
        <v>2020003630129</v>
      </c>
      <c r="W202" s="242" t="s">
        <v>987</v>
      </c>
      <c r="X202" s="242" t="s">
        <v>988</v>
      </c>
      <c r="Y202" s="244"/>
      <c r="Z202" s="244"/>
      <c r="AA202" s="244">
        <v>54000000</v>
      </c>
      <c r="AB202" s="244"/>
      <c r="AC202" s="244"/>
      <c r="AD202" s="244"/>
      <c r="AE202" s="246"/>
      <c r="AF202" s="244"/>
      <c r="AG202" s="244"/>
      <c r="AH202" s="244">
        <f t="shared" si="3"/>
        <v>54000000</v>
      </c>
      <c r="AI202" s="281" t="s">
        <v>877</v>
      </c>
    </row>
    <row r="203" spans="1:50" s="39" customFormat="1" ht="45" x14ac:dyDescent="0.25">
      <c r="A203" s="38">
        <v>318</v>
      </c>
      <c r="B203" s="242" t="s">
        <v>869</v>
      </c>
      <c r="C203" s="38">
        <v>1</v>
      </c>
      <c r="D203" s="242" t="s">
        <v>139</v>
      </c>
      <c r="E203" s="38">
        <v>19</v>
      </c>
      <c r="F203" s="242" t="s">
        <v>258</v>
      </c>
      <c r="G203" s="38">
        <v>1905</v>
      </c>
      <c r="H203" s="242" t="s">
        <v>692</v>
      </c>
      <c r="I203" s="38">
        <v>1905</v>
      </c>
      <c r="J203" s="242" t="s">
        <v>932</v>
      </c>
      <c r="K203" s="242" t="s">
        <v>914</v>
      </c>
      <c r="L203" s="38">
        <v>1905015</v>
      </c>
      <c r="M203" s="242" t="s">
        <v>231</v>
      </c>
      <c r="N203" s="38">
        <v>1905015</v>
      </c>
      <c r="O203" s="242" t="s">
        <v>231</v>
      </c>
      <c r="P203" s="38">
        <v>190501503</v>
      </c>
      <c r="Q203" s="266" t="s">
        <v>989</v>
      </c>
      <c r="R203" s="38">
        <v>190501503</v>
      </c>
      <c r="S203" s="266" t="s">
        <v>989</v>
      </c>
      <c r="T203" s="316" t="s">
        <v>56</v>
      </c>
      <c r="U203" s="316">
        <v>15</v>
      </c>
      <c r="V203" s="301">
        <v>2020003630133</v>
      </c>
      <c r="W203" s="276" t="s">
        <v>990</v>
      </c>
      <c r="X203" s="242" t="s">
        <v>991</v>
      </c>
      <c r="Y203" s="244"/>
      <c r="Z203" s="244"/>
      <c r="AA203" s="244">
        <v>430165182</v>
      </c>
      <c r="AB203" s="244"/>
      <c r="AC203" s="244"/>
      <c r="AD203" s="244"/>
      <c r="AE203" s="246">
        <v>150000000</v>
      </c>
      <c r="AF203" s="244"/>
      <c r="AG203" s="244"/>
      <c r="AH203" s="244">
        <f t="shared" si="3"/>
        <v>580165182</v>
      </c>
      <c r="AI203" s="281" t="s">
        <v>877</v>
      </c>
    </row>
    <row r="204" spans="1:50" s="39" customFormat="1" ht="45" x14ac:dyDescent="0.25">
      <c r="A204" s="38">
        <v>318</v>
      </c>
      <c r="B204" s="242" t="s">
        <v>869</v>
      </c>
      <c r="C204" s="38">
        <v>1</v>
      </c>
      <c r="D204" s="242" t="s">
        <v>139</v>
      </c>
      <c r="E204" s="38">
        <v>19</v>
      </c>
      <c r="F204" s="242" t="s">
        <v>258</v>
      </c>
      <c r="G204" s="38">
        <v>1905</v>
      </c>
      <c r="H204" s="242" t="s">
        <v>692</v>
      </c>
      <c r="I204" s="38">
        <v>1905</v>
      </c>
      <c r="J204" s="242" t="s">
        <v>932</v>
      </c>
      <c r="K204" s="242" t="s">
        <v>992</v>
      </c>
      <c r="L204" s="38" t="s">
        <v>48</v>
      </c>
      <c r="M204" s="242" t="s">
        <v>993</v>
      </c>
      <c r="N204" s="38">
        <v>1905009</v>
      </c>
      <c r="O204" s="242" t="s">
        <v>994</v>
      </c>
      <c r="P204" s="38" t="s">
        <v>48</v>
      </c>
      <c r="Q204" s="266" t="s">
        <v>995</v>
      </c>
      <c r="R204" s="38" t="s">
        <v>996</v>
      </c>
      <c r="S204" s="266" t="s">
        <v>997</v>
      </c>
      <c r="T204" s="316" t="s">
        <v>56</v>
      </c>
      <c r="U204" s="316">
        <v>1</v>
      </c>
      <c r="V204" s="301">
        <v>2020003630134</v>
      </c>
      <c r="W204" s="276" t="s">
        <v>998</v>
      </c>
      <c r="X204" s="242" t="s">
        <v>999</v>
      </c>
      <c r="Y204" s="244"/>
      <c r="Z204" s="244"/>
      <c r="AA204" s="244"/>
      <c r="AB204" s="244"/>
      <c r="AC204" s="244"/>
      <c r="AD204" s="244"/>
      <c r="AE204" s="246">
        <v>400000000</v>
      </c>
      <c r="AF204" s="244"/>
      <c r="AG204" s="244"/>
      <c r="AH204" s="244">
        <f t="shared" si="3"/>
        <v>400000000</v>
      </c>
      <c r="AI204" s="281" t="s">
        <v>877</v>
      </c>
      <c r="AJ204" s="206"/>
      <c r="AK204" s="206"/>
      <c r="AL204" s="206"/>
      <c r="AM204" s="206"/>
      <c r="AN204" s="206"/>
      <c r="AO204" s="206"/>
      <c r="AP204" s="206"/>
      <c r="AQ204" s="206"/>
      <c r="AR204" s="206"/>
      <c r="AS204" s="206"/>
      <c r="AT204" s="206"/>
      <c r="AU204" s="206"/>
      <c r="AV204" s="206"/>
      <c r="AW204" s="206"/>
      <c r="AX204" s="206"/>
    </row>
    <row r="205" spans="1:50" s="39" customFormat="1" ht="60" x14ac:dyDescent="0.25">
      <c r="A205" s="38">
        <v>318</v>
      </c>
      <c r="B205" s="242" t="s">
        <v>869</v>
      </c>
      <c r="C205" s="38">
        <v>1</v>
      </c>
      <c r="D205" s="242" t="s">
        <v>139</v>
      </c>
      <c r="E205" s="38">
        <v>19</v>
      </c>
      <c r="F205" s="242" t="s">
        <v>258</v>
      </c>
      <c r="G205" s="38">
        <v>1905</v>
      </c>
      <c r="H205" s="242" t="s">
        <v>692</v>
      </c>
      <c r="I205" s="38">
        <v>1905</v>
      </c>
      <c r="J205" s="242" t="s">
        <v>932</v>
      </c>
      <c r="K205" s="266" t="s">
        <v>883</v>
      </c>
      <c r="L205" s="38">
        <v>1905031</v>
      </c>
      <c r="M205" s="242" t="s">
        <v>937</v>
      </c>
      <c r="N205" s="305">
        <v>1905031</v>
      </c>
      <c r="O205" s="242" t="s">
        <v>937</v>
      </c>
      <c r="P205" s="305">
        <v>190503100</v>
      </c>
      <c r="Q205" s="266" t="s">
        <v>938</v>
      </c>
      <c r="R205" s="38">
        <v>190503100</v>
      </c>
      <c r="S205" s="266" t="s">
        <v>938</v>
      </c>
      <c r="T205" s="316" t="s">
        <v>56</v>
      </c>
      <c r="U205" s="316">
        <v>12</v>
      </c>
      <c r="V205" s="301">
        <v>2020003630135</v>
      </c>
      <c r="W205" s="276" t="s">
        <v>1000</v>
      </c>
      <c r="X205" s="268" t="s">
        <v>1001</v>
      </c>
      <c r="Y205" s="244"/>
      <c r="Z205" s="244"/>
      <c r="AA205" s="244">
        <v>1622896500</v>
      </c>
      <c r="AB205" s="244"/>
      <c r="AC205" s="244"/>
      <c r="AD205" s="244"/>
      <c r="AE205" s="246"/>
      <c r="AF205" s="244"/>
      <c r="AG205" s="244"/>
      <c r="AH205" s="244">
        <f t="shared" si="3"/>
        <v>1622896500</v>
      </c>
      <c r="AI205" s="281" t="s">
        <v>877</v>
      </c>
      <c r="AJ205" s="206"/>
      <c r="AK205" s="206"/>
      <c r="AL205" s="206"/>
      <c r="AM205" s="206"/>
      <c r="AN205" s="206"/>
      <c r="AO205" s="206"/>
      <c r="AP205" s="206"/>
      <c r="AQ205" s="206"/>
      <c r="AR205" s="206"/>
      <c r="AS205" s="206"/>
      <c r="AT205" s="206"/>
      <c r="AU205" s="206"/>
      <c r="AV205" s="206"/>
      <c r="AW205" s="206"/>
      <c r="AX205" s="206"/>
    </row>
    <row r="206" spans="1:50" s="39" customFormat="1" ht="60" x14ac:dyDescent="0.25">
      <c r="A206" s="38">
        <v>318</v>
      </c>
      <c r="B206" s="242" t="s">
        <v>869</v>
      </c>
      <c r="C206" s="38">
        <v>1</v>
      </c>
      <c r="D206" s="242" t="s">
        <v>139</v>
      </c>
      <c r="E206" s="38">
        <v>19</v>
      </c>
      <c r="F206" s="242" t="s">
        <v>258</v>
      </c>
      <c r="G206" s="38">
        <v>1906</v>
      </c>
      <c r="H206" s="242" t="s">
        <v>1002</v>
      </c>
      <c r="I206" s="38">
        <v>1906</v>
      </c>
      <c r="J206" s="242" t="s">
        <v>1003</v>
      </c>
      <c r="K206" s="242" t="s">
        <v>1004</v>
      </c>
      <c r="L206" s="38" t="s">
        <v>48</v>
      </c>
      <c r="M206" s="242" t="s">
        <v>1005</v>
      </c>
      <c r="N206" s="38">
        <v>1906023</v>
      </c>
      <c r="O206" s="242" t="s">
        <v>1006</v>
      </c>
      <c r="P206" s="38" t="s">
        <v>48</v>
      </c>
      <c r="Q206" s="268" t="s">
        <v>1007</v>
      </c>
      <c r="R206" s="38">
        <v>190602300</v>
      </c>
      <c r="S206" s="266" t="s">
        <v>1008</v>
      </c>
      <c r="T206" s="316" t="s">
        <v>56</v>
      </c>
      <c r="U206" s="316">
        <v>19899</v>
      </c>
      <c r="V206" s="301">
        <v>2020003630136</v>
      </c>
      <c r="W206" s="276" t="s">
        <v>1009</v>
      </c>
      <c r="X206" s="242" t="s">
        <v>1010</v>
      </c>
      <c r="Y206" s="244"/>
      <c r="Z206" s="244"/>
      <c r="AA206" s="244"/>
      <c r="AB206" s="246">
        <v>43270329100</v>
      </c>
      <c r="AC206" s="244"/>
      <c r="AD206" s="244"/>
      <c r="AE206" s="246"/>
      <c r="AF206" s="244"/>
      <c r="AG206" s="244"/>
      <c r="AH206" s="244">
        <f t="shared" si="3"/>
        <v>43270329100</v>
      </c>
      <c r="AI206" s="281" t="s">
        <v>877</v>
      </c>
      <c r="AJ206" s="205"/>
      <c r="AK206" s="205"/>
      <c r="AL206" s="205"/>
      <c r="AM206" s="205"/>
      <c r="AN206" s="205"/>
      <c r="AO206" s="205"/>
      <c r="AP206" s="205"/>
      <c r="AQ206" s="205"/>
      <c r="AR206" s="205"/>
      <c r="AS206" s="205"/>
      <c r="AT206" s="205"/>
      <c r="AU206" s="205"/>
      <c r="AV206" s="205"/>
      <c r="AW206" s="205"/>
      <c r="AX206" s="205"/>
    </row>
    <row r="207" spans="1:50" s="39" customFormat="1" ht="75" x14ac:dyDescent="0.25">
      <c r="A207" s="38">
        <v>318</v>
      </c>
      <c r="B207" s="242" t="s">
        <v>869</v>
      </c>
      <c r="C207" s="38">
        <v>1</v>
      </c>
      <c r="D207" s="242" t="s">
        <v>139</v>
      </c>
      <c r="E207" s="38">
        <v>19</v>
      </c>
      <c r="F207" s="242" t="s">
        <v>258</v>
      </c>
      <c r="G207" s="38">
        <v>1906</v>
      </c>
      <c r="H207" s="242" t="s">
        <v>1002</v>
      </c>
      <c r="I207" s="38">
        <v>1906</v>
      </c>
      <c r="J207" s="242" t="s">
        <v>1003</v>
      </c>
      <c r="K207" s="266" t="s">
        <v>911</v>
      </c>
      <c r="L207" s="38" t="s">
        <v>48</v>
      </c>
      <c r="M207" s="242" t="s">
        <v>1011</v>
      </c>
      <c r="N207" s="38">
        <v>1906023</v>
      </c>
      <c r="O207" s="242" t="s">
        <v>1006</v>
      </c>
      <c r="P207" s="38" t="s">
        <v>48</v>
      </c>
      <c r="Q207" s="266" t="s">
        <v>1012</v>
      </c>
      <c r="R207" s="316">
        <v>190602301</v>
      </c>
      <c r="S207" s="266" t="s">
        <v>1013</v>
      </c>
      <c r="T207" s="316" t="s">
        <v>56</v>
      </c>
      <c r="U207" s="316">
        <v>60</v>
      </c>
      <c r="V207" s="301">
        <v>2020003630137</v>
      </c>
      <c r="W207" s="268" t="s">
        <v>1014</v>
      </c>
      <c r="X207" s="242" t="s">
        <v>1015</v>
      </c>
      <c r="Y207" s="244"/>
      <c r="Z207" s="244">
        <v>50000000</v>
      </c>
      <c r="AA207" s="244"/>
      <c r="AB207" s="246"/>
      <c r="AC207" s="244"/>
      <c r="AD207" s="244"/>
      <c r="AE207" s="246"/>
      <c r="AF207" s="244"/>
      <c r="AG207" s="244">
        <v>2755000000</v>
      </c>
      <c r="AH207" s="244">
        <f t="shared" si="3"/>
        <v>2805000000</v>
      </c>
      <c r="AI207" s="281" t="s">
        <v>877</v>
      </c>
      <c r="AJ207" s="205"/>
      <c r="AK207" s="205"/>
      <c r="AL207" s="205"/>
      <c r="AM207" s="205"/>
      <c r="AN207" s="205"/>
      <c r="AO207" s="205"/>
      <c r="AP207" s="205"/>
      <c r="AQ207" s="205"/>
      <c r="AR207" s="205"/>
      <c r="AS207" s="205"/>
      <c r="AT207" s="205"/>
      <c r="AU207" s="205"/>
      <c r="AV207" s="205"/>
      <c r="AW207" s="205"/>
      <c r="AX207" s="205"/>
    </row>
    <row r="208" spans="1:50" s="205" customFormat="1" ht="75" x14ac:dyDescent="0.25">
      <c r="A208" s="38">
        <v>318</v>
      </c>
      <c r="B208" s="242" t="s">
        <v>869</v>
      </c>
      <c r="C208" s="38">
        <v>1</v>
      </c>
      <c r="D208" s="242" t="s">
        <v>139</v>
      </c>
      <c r="E208" s="38">
        <v>19</v>
      </c>
      <c r="F208" s="242" t="s">
        <v>258</v>
      </c>
      <c r="G208" s="38">
        <v>1906</v>
      </c>
      <c r="H208" s="242" t="s">
        <v>1002</v>
      </c>
      <c r="I208" s="38">
        <v>1906</v>
      </c>
      <c r="J208" s="242" t="s">
        <v>1003</v>
      </c>
      <c r="K208" s="242" t="s">
        <v>1004</v>
      </c>
      <c r="L208" s="38" t="s">
        <v>48</v>
      </c>
      <c r="M208" s="242" t="s">
        <v>1016</v>
      </c>
      <c r="N208" s="38">
        <v>1906025</v>
      </c>
      <c r="O208" s="242" t="s">
        <v>1017</v>
      </c>
      <c r="P208" s="38" t="s">
        <v>48</v>
      </c>
      <c r="Q208" s="266" t="s">
        <v>1018</v>
      </c>
      <c r="R208" s="38">
        <v>190602500</v>
      </c>
      <c r="S208" s="266" t="s">
        <v>1019</v>
      </c>
      <c r="T208" s="316" t="s">
        <v>56</v>
      </c>
      <c r="U208" s="316">
        <v>100</v>
      </c>
      <c r="V208" s="301">
        <v>2020003630137</v>
      </c>
      <c r="W208" s="276" t="s">
        <v>1014</v>
      </c>
      <c r="X208" s="242" t="s">
        <v>1015</v>
      </c>
      <c r="Y208" s="244"/>
      <c r="Z208" s="244"/>
      <c r="AA208" s="244">
        <v>2149092000</v>
      </c>
      <c r="AB208" s="244">
        <v>5931674500</v>
      </c>
      <c r="AC208" s="244"/>
      <c r="AD208" s="244"/>
      <c r="AE208" s="246"/>
      <c r="AF208" s="244"/>
      <c r="AG208" s="244"/>
      <c r="AH208" s="244">
        <f t="shared" si="3"/>
        <v>8080766500</v>
      </c>
      <c r="AI208" s="281" t="s">
        <v>877</v>
      </c>
    </row>
    <row r="209" spans="1:50" s="205" customFormat="1" ht="45" x14ac:dyDescent="0.25">
      <c r="A209" s="38">
        <v>318</v>
      </c>
      <c r="B209" s="242" t="s">
        <v>869</v>
      </c>
      <c r="C209" s="38">
        <v>1</v>
      </c>
      <c r="D209" s="242" t="s">
        <v>139</v>
      </c>
      <c r="E209" s="38">
        <v>19</v>
      </c>
      <c r="F209" s="242" t="s">
        <v>258</v>
      </c>
      <c r="G209" s="38">
        <v>1906</v>
      </c>
      <c r="H209" s="242" t="s">
        <v>1002</v>
      </c>
      <c r="I209" s="38">
        <v>1906</v>
      </c>
      <c r="J209" s="242" t="s">
        <v>1003</v>
      </c>
      <c r="K209" s="242" t="s">
        <v>1020</v>
      </c>
      <c r="L209" s="38">
        <v>1906029</v>
      </c>
      <c r="M209" s="242" t="s">
        <v>1021</v>
      </c>
      <c r="N209" s="38">
        <v>1906029</v>
      </c>
      <c r="O209" s="242" t="s">
        <v>1021</v>
      </c>
      <c r="P209" s="316">
        <v>190602900</v>
      </c>
      <c r="Q209" s="266" t="s">
        <v>1022</v>
      </c>
      <c r="R209" s="316">
        <v>190602900</v>
      </c>
      <c r="S209" s="266" t="s">
        <v>1022</v>
      </c>
      <c r="T209" s="316" t="s">
        <v>56</v>
      </c>
      <c r="U209" s="316">
        <v>40</v>
      </c>
      <c r="V209" s="301">
        <v>2020003630138</v>
      </c>
      <c r="W209" s="276" t="s">
        <v>1023</v>
      </c>
      <c r="X209" s="242" t="s">
        <v>1024</v>
      </c>
      <c r="Y209" s="244"/>
      <c r="Z209" s="244"/>
      <c r="AA209" s="244"/>
      <c r="AB209" s="244"/>
      <c r="AC209" s="244"/>
      <c r="AD209" s="244"/>
      <c r="AE209" s="246">
        <v>50000000</v>
      </c>
      <c r="AF209" s="244"/>
      <c r="AG209" s="244"/>
      <c r="AH209" s="244">
        <f t="shared" si="3"/>
        <v>50000000</v>
      </c>
      <c r="AI209" s="281" t="s">
        <v>877</v>
      </c>
    </row>
    <row r="210" spans="1:50" s="205" customFormat="1" ht="75" x14ac:dyDescent="0.25">
      <c r="A210" s="38">
        <v>318</v>
      </c>
      <c r="B210" s="242" t="s">
        <v>869</v>
      </c>
      <c r="C210" s="38">
        <v>1</v>
      </c>
      <c r="D210" s="242" t="s">
        <v>139</v>
      </c>
      <c r="E210" s="38">
        <v>19</v>
      </c>
      <c r="F210" s="242" t="s">
        <v>258</v>
      </c>
      <c r="G210" s="38">
        <v>1906</v>
      </c>
      <c r="H210" s="242" t="s">
        <v>1002</v>
      </c>
      <c r="I210" s="38">
        <v>1906</v>
      </c>
      <c r="J210" s="242" t="s">
        <v>1003</v>
      </c>
      <c r="K210" s="242" t="s">
        <v>1004</v>
      </c>
      <c r="L210" s="38" t="s">
        <v>48</v>
      </c>
      <c r="M210" s="242" t="s">
        <v>1011</v>
      </c>
      <c r="N210" s="38">
        <v>1906023</v>
      </c>
      <c r="O210" s="242" t="s">
        <v>1025</v>
      </c>
      <c r="P210" s="38" t="s">
        <v>48</v>
      </c>
      <c r="Q210" s="266" t="s">
        <v>1026</v>
      </c>
      <c r="R210" s="316">
        <v>190602301</v>
      </c>
      <c r="S210" s="266" t="s">
        <v>1013</v>
      </c>
      <c r="T210" s="316" t="s">
        <v>56</v>
      </c>
      <c r="U210" s="316">
        <v>40</v>
      </c>
      <c r="V210" s="301">
        <v>2020003630138</v>
      </c>
      <c r="W210" s="276" t="s">
        <v>1023</v>
      </c>
      <c r="X210" s="242" t="s">
        <v>1024</v>
      </c>
      <c r="Y210" s="244"/>
      <c r="Z210" s="244"/>
      <c r="AA210" s="244"/>
      <c r="AB210" s="244"/>
      <c r="AC210" s="244"/>
      <c r="AD210" s="244"/>
      <c r="AE210" s="246"/>
      <c r="AF210" s="244"/>
      <c r="AG210" s="244">
        <v>617789000</v>
      </c>
      <c r="AH210" s="244">
        <f t="shared" si="3"/>
        <v>617789000</v>
      </c>
      <c r="AI210" s="281" t="s">
        <v>877</v>
      </c>
    </row>
    <row r="211" spans="1:50" s="205" customFormat="1" ht="45" x14ac:dyDescent="0.25">
      <c r="A211" s="38">
        <v>318</v>
      </c>
      <c r="B211" s="242" t="s">
        <v>869</v>
      </c>
      <c r="C211" s="38">
        <v>1</v>
      </c>
      <c r="D211" s="242" t="s">
        <v>139</v>
      </c>
      <c r="E211" s="38">
        <v>19</v>
      </c>
      <c r="F211" s="242" t="s">
        <v>258</v>
      </c>
      <c r="G211" s="38">
        <v>1903</v>
      </c>
      <c r="H211" s="242" t="s">
        <v>259</v>
      </c>
      <c r="I211" s="38">
        <v>1903</v>
      </c>
      <c r="J211" s="242" t="s">
        <v>260</v>
      </c>
      <c r="K211" s="242" t="s">
        <v>929</v>
      </c>
      <c r="L211" s="38">
        <v>1903015</v>
      </c>
      <c r="M211" s="242" t="s">
        <v>1027</v>
      </c>
      <c r="N211" s="38">
        <v>1903015</v>
      </c>
      <c r="O211" s="242" t="s">
        <v>1027</v>
      </c>
      <c r="P211" s="316">
        <v>190301500</v>
      </c>
      <c r="Q211" s="268" t="s">
        <v>1028</v>
      </c>
      <c r="R211" s="316">
        <v>190301500</v>
      </c>
      <c r="S211" s="266" t="s">
        <v>1028</v>
      </c>
      <c r="T211" s="316" t="s">
        <v>56</v>
      </c>
      <c r="U211" s="316">
        <v>12</v>
      </c>
      <c r="V211" s="301">
        <v>2020003630117</v>
      </c>
      <c r="W211" s="242" t="s">
        <v>904</v>
      </c>
      <c r="X211" s="242" t="s">
        <v>905</v>
      </c>
      <c r="Y211" s="244"/>
      <c r="Z211" s="244"/>
      <c r="AA211" s="244">
        <v>189393318</v>
      </c>
      <c r="AB211" s="244"/>
      <c r="AC211" s="244"/>
      <c r="AD211" s="244"/>
      <c r="AE211" s="246"/>
      <c r="AF211" s="244"/>
      <c r="AG211" s="244"/>
      <c r="AH211" s="244">
        <f t="shared" si="3"/>
        <v>189393318</v>
      </c>
      <c r="AI211" s="281" t="s">
        <v>877</v>
      </c>
      <c r="AJ211" s="39"/>
      <c r="AK211" s="39"/>
      <c r="AL211" s="39"/>
      <c r="AM211" s="39"/>
      <c r="AN211" s="39"/>
      <c r="AO211" s="39"/>
      <c r="AP211" s="39"/>
      <c r="AQ211" s="39"/>
      <c r="AR211" s="39"/>
      <c r="AS211" s="39"/>
      <c r="AT211" s="39"/>
      <c r="AU211" s="39"/>
      <c r="AV211" s="39"/>
      <c r="AW211" s="39"/>
      <c r="AX211" s="39"/>
    </row>
    <row r="212" spans="1:50" s="205" customFormat="1" ht="45" x14ac:dyDescent="0.25">
      <c r="A212" s="38">
        <v>318</v>
      </c>
      <c r="B212" s="242" t="s">
        <v>869</v>
      </c>
      <c r="C212" s="38">
        <v>1</v>
      </c>
      <c r="D212" s="242" t="s">
        <v>139</v>
      </c>
      <c r="E212" s="38">
        <v>19</v>
      </c>
      <c r="F212" s="242" t="s">
        <v>258</v>
      </c>
      <c r="G212" s="38">
        <v>1905</v>
      </c>
      <c r="H212" s="242" t="s">
        <v>692</v>
      </c>
      <c r="I212" s="38">
        <v>1905</v>
      </c>
      <c r="J212" s="242" t="s">
        <v>932</v>
      </c>
      <c r="K212" s="242" t="s">
        <v>929</v>
      </c>
      <c r="L212" s="38" t="s">
        <v>48</v>
      </c>
      <c r="M212" s="242" t="s">
        <v>1029</v>
      </c>
      <c r="N212" s="38">
        <v>1905015</v>
      </c>
      <c r="O212" s="242" t="s">
        <v>231</v>
      </c>
      <c r="P212" s="38" t="s">
        <v>48</v>
      </c>
      <c r="Q212" s="266" t="s">
        <v>1030</v>
      </c>
      <c r="R212" s="38" t="s">
        <v>1031</v>
      </c>
      <c r="S212" s="266" t="s">
        <v>1032</v>
      </c>
      <c r="T212" s="316" t="s">
        <v>56</v>
      </c>
      <c r="U212" s="316">
        <v>1</v>
      </c>
      <c r="V212" s="301">
        <v>2020003630125</v>
      </c>
      <c r="W212" s="242" t="s">
        <v>968</v>
      </c>
      <c r="X212" s="242" t="s">
        <v>969</v>
      </c>
      <c r="Y212" s="244"/>
      <c r="Z212" s="244"/>
      <c r="AA212" s="246">
        <v>60000000</v>
      </c>
      <c r="AB212" s="244"/>
      <c r="AC212" s="244"/>
      <c r="AD212" s="244"/>
      <c r="AE212" s="246"/>
      <c r="AF212" s="244"/>
      <c r="AG212" s="244"/>
      <c r="AH212" s="244">
        <f t="shared" si="3"/>
        <v>60000000</v>
      </c>
      <c r="AI212" s="281" t="s">
        <v>877</v>
      </c>
      <c r="AJ212" s="39"/>
      <c r="AK212" s="39"/>
      <c r="AL212" s="39"/>
      <c r="AM212" s="39"/>
      <c r="AN212" s="39"/>
      <c r="AO212" s="39"/>
      <c r="AP212" s="39"/>
      <c r="AQ212" s="39"/>
      <c r="AR212" s="39"/>
      <c r="AS212" s="39"/>
      <c r="AT212" s="39"/>
      <c r="AU212" s="39"/>
      <c r="AV212" s="39"/>
      <c r="AW212" s="39"/>
      <c r="AX212" s="39"/>
    </row>
    <row r="213" spans="1:50" s="205" customFormat="1" ht="60" x14ac:dyDescent="0.25">
      <c r="A213" s="38">
        <v>318</v>
      </c>
      <c r="B213" s="242" t="s">
        <v>869</v>
      </c>
      <c r="C213" s="38">
        <v>1</v>
      </c>
      <c r="D213" s="242" t="s">
        <v>139</v>
      </c>
      <c r="E213" s="38">
        <v>19</v>
      </c>
      <c r="F213" s="242" t="s">
        <v>258</v>
      </c>
      <c r="G213" s="38">
        <v>1905</v>
      </c>
      <c r="H213" s="242" t="s">
        <v>692</v>
      </c>
      <c r="I213" s="38">
        <v>1905</v>
      </c>
      <c r="J213" s="242" t="s">
        <v>932</v>
      </c>
      <c r="K213" s="242" t="s">
        <v>1033</v>
      </c>
      <c r="L213" s="38">
        <v>1905023</v>
      </c>
      <c r="M213" s="242" t="s">
        <v>1034</v>
      </c>
      <c r="N213" s="38">
        <v>1905023</v>
      </c>
      <c r="O213" s="242" t="s">
        <v>1034</v>
      </c>
      <c r="P213" s="316">
        <v>190502300</v>
      </c>
      <c r="Q213" s="266" t="s">
        <v>1035</v>
      </c>
      <c r="R213" s="316">
        <v>190502300</v>
      </c>
      <c r="S213" s="266" t="s">
        <v>1035</v>
      </c>
      <c r="T213" s="316" t="s">
        <v>56</v>
      </c>
      <c r="U213" s="316">
        <v>12</v>
      </c>
      <c r="V213" s="301">
        <v>2020003630126</v>
      </c>
      <c r="W213" s="268" t="s">
        <v>970</v>
      </c>
      <c r="X213" s="242" t="s">
        <v>971</v>
      </c>
      <c r="Y213" s="244"/>
      <c r="Z213" s="244"/>
      <c r="AA213" s="246">
        <v>108000000</v>
      </c>
      <c r="AB213" s="244"/>
      <c r="AC213" s="244"/>
      <c r="AD213" s="244"/>
      <c r="AE213" s="246"/>
      <c r="AF213" s="244"/>
      <c r="AG213" s="244"/>
      <c r="AH213" s="244">
        <f t="shared" si="3"/>
        <v>108000000</v>
      </c>
      <c r="AI213" s="281" t="s">
        <v>877</v>
      </c>
      <c r="AJ213" s="39"/>
      <c r="AK213" s="39"/>
      <c r="AL213" s="39"/>
      <c r="AM213" s="39"/>
      <c r="AN213" s="39"/>
      <c r="AO213" s="39"/>
      <c r="AP213" s="39"/>
      <c r="AQ213" s="39"/>
      <c r="AR213" s="39"/>
      <c r="AS213" s="39"/>
      <c r="AT213" s="39"/>
      <c r="AU213" s="39"/>
      <c r="AV213" s="39"/>
      <c r="AW213" s="39"/>
      <c r="AX213" s="39"/>
    </row>
    <row r="214" spans="1:50" s="205" customFormat="1" ht="105" x14ac:dyDescent="0.25">
      <c r="A214" s="38">
        <v>318</v>
      </c>
      <c r="B214" s="242" t="s">
        <v>869</v>
      </c>
      <c r="C214" s="38">
        <v>1</v>
      </c>
      <c r="D214" s="242" t="s">
        <v>139</v>
      </c>
      <c r="E214" s="38">
        <v>19</v>
      </c>
      <c r="F214" s="242" t="s">
        <v>258</v>
      </c>
      <c r="G214" s="38">
        <v>1905</v>
      </c>
      <c r="H214" s="242" t="s">
        <v>692</v>
      </c>
      <c r="I214" s="38">
        <v>1905</v>
      </c>
      <c r="J214" s="242" t="s">
        <v>932</v>
      </c>
      <c r="K214" s="242" t="s">
        <v>976</v>
      </c>
      <c r="L214" s="38">
        <v>1905026</v>
      </c>
      <c r="M214" s="242" t="s">
        <v>977</v>
      </c>
      <c r="N214" s="38">
        <v>1905026</v>
      </c>
      <c r="O214" s="242" t="s">
        <v>977</v>
      </c>
      <c r="P214" s="316">
        <v>190502600</v>
      </c>
      <c r="Q214" s="266" t="s">
        <v>978</v>
      </c>
      <c r="R214" s="316">
        <v>190502600</v>
      </c>
      <c r="S214" s="266" t="s">
        <v>978</v>
      </c>
      <c r="T214" s="328" t="s">
        <v>56</v>
      </c>
      <c r="U214" s="38">
        <v>12</v>
      </c>
      <c r="V214" s="301">
        <v>2020003630128</v>
      </c>
      <c r="W214" s="242" t="s">
        <v>985</v>
      </c>
      <c r="X214" s="242" t="s">
        <v>986</v>
      </c>
      <c r="Y214" s="244"/>
      <c r="Z214" s="244"/>
      <c r="AA214" s="244">
        <v>94000000</v>
      </c>
      <c r="AB214" s="244"/>
      <c r="AC214" s="244"/>
      <c r="AD214" s="244"/>
      <c r="AE214" s="244">
        <v>150000000</v>
      </c>
      <c r="AF214" s="244"/>
      <c r="AG214" s="244">
        <v>333000000</v>
      </c>
      <c r="AH214" s="244">
        <f t="shared" si="3"/>
        <v>577000000</v>
      </c>
      <c r="AI214" s="281" t="s">
        <v>877</v>
      </c>
      <c r="AJ214" s="39"/>
      <c r="AK214" s="39"/>
      <c r="AL214" s="39"/>
      <c r="AM214" s="39"/>
      <c r="AN214" s="39"/>
      <c r="AO214" s="39"/>
      <c r="AP214" s="39"/>
      <c r="AQ214" s="39"/>
      <c r="AR214" s="39"/>
      <c r="AS214" s="39"/>
      <c r="AT214" s="39"/>
      <c r="AU214" s="39"/>
      <c r="AV214" s="39"/>
      <c r="AW214" s="39"/>
      <c r="AX214" s="39"/>
    </row>
    <row r="215" spans="1:50" s="205" customFormat="1" ht="105" x14ac:dyDescent="0.25">
      <c r="A215" s="38">
        <v>318</v>
      </c>
      <c r="B215" s="242" t="s">
        <v>869</v>
      </c>
      <c r="C215" s="38">
        <v>1</v>
      </c>
      <c r="D215" s="242" t="s">
        <v>139</v>
      </c>
      <c r="E215" s="38">
        <v>19</v>
      </c>
      <c r="F215" s="242" t="s">
        <v>258</v>
      </c>
      <c r="G215" s="38">
        <v>1905</v>
      </c>
      <c r="H215" s="242" t="s">
        <v>692</v>
      </c>
      <c r="I215" s="38">
        <v>1905</v>
      </c>
      <c r="J215" s="242" t="s">
        <v>932</v>
      </c>
      <c r="K215" s="242" t="s">
        <v>976</v>
      </c>
      <c r="L215" s="316">
        <v>1905026</v>
      </c>
      <c r="M215" s="242" t="s">
        <v>1036</v>
      </c>
      <c r="N215" s="38">
        <v>1905026</v>
      </c>
      <c r="O215" s="242" t="s">
        <v>1036</v>
      </c>
      <c r="P215" s="316">
        <v>190502600</v>
      </c>
      <c r="Q215" s="266" t="s">
        <v>978</v>
      </c>
      <c r="R215" s="316">
        <v>190502600</v>
      </c>
      <c r="S215" s="266" t="s">
        <v>978</v>
      </c>
      <c r="T215" s="328" t="s">
        <v>56</v>
      </c>
      <c r="U215" s="38">
        <v>12</v>
      </c>
      <c r="V215" s="301">
        <v>2020003630129</v>
      </c>
      <c r="W215" s="242" t="s">
        <v>987</v>
      </c>
      <c r="X215" s="242" t="s">
        <v>988</v>
      </c>
      <c r="Y215" s="244"/>
      <c r="Z215" s="244"/>
      <c r="AA215" s="244">
        <v>0</v>
      </c>
      <c r="AB215" s="244"/>
      <c r="AC215" s="244"/>
      <c r="AD215" s="244"/>
      <c r="AE215" s="246"/>
      <c r="AF215" s="244"/>
      <c r="AG215" s="244">
        <v>257500000</v>
      </c>
      <c r="AH215" s="244">
        <f t="shared" si="3"/>
        <v>257500000</v>
      </c>
      <c r="AI215" s="281" t="s">
        <v>877</v>
      </c>
      <c r="AJ215" s="39"/>
      <c r="AK215" s="39"/>
      <c r="AL215" s="39"/>
      <c r="AM215" s="39"/>
      <c r="AN215" s="39"/>
      <c r="AO215" s="39"/>
      <c r="AP215" s="39"/>
      <c r="AQ215" s="39"/>
      <c r="AR215" s="39"/>
      <c r="AS215" s="39"/>
      <c r="AT215" s="39"/>
      <c r="AU215" s="39"/>
      <c r="AV215" s="39"/>
      <c r="AW215" s="39"/>
      <c r="AX215" s="39"/>
    </row>
    <row r="216" spans="1:50" s="39" customFormat="1" ht="60" x14ac:dyDescent="0.25">
      <c r="A216" s="38">
        <v>318</v>
      </c>
      <c r="B216" s="242" t="s">
        <v>869</v>
      </c>
      <c r="C216" s="38">
        <v>1</v>
      </c>
      <c r="D216" s="242" t="s">
        <v>139</v>
      </c>
      <c r="E216" s="38">
        <v>19</v>
      </c>
      <c r="F216" s="242" t="s">
        <v>258</v>
      </c>
      <c r="G216" s="38">
        <v>1905</v>
      </c>
      <c r="H216" s="242" t="s">
        <v>692</v>
      </c>
      <c r="I216" s="38">
        <v>1905</v>
      </c>
      <c r="J216" s="242" t="s">
        <v>932</v>
      </c>
      <c r="K216" s="242" t="s">
        <v>894</v>
      </c>
      <c r="L216" s="38">
        <v>1905029</v>
      </c>
      <c r="M216" s="242" t="s">
        <v>1037</v>
      </c>
      <c r="N216" s="38">
        <v>1905030</v>
      </c>
      <c r="O216" s="242" t="s">
        <v>1038</v>
      </c>
      <c r="P216" s="316">
        <v>190502900</v>
      </c>
      <c r="Q216" s="266" t="s">
        <v>1039</v>
      </c>
      <c r="R216" s="316">
        <v>190503000</v>
      </c>
      <c r="S216" s="266" t="s">
        <v>1039</v>
      </c>
      <c r="T216" s="316" t="s">
        <v>56</v>
      </c>
      <c r="U216" s="316">
        <v>60</v>
      </c>
      <c r="V216" s="301">
        <v>2020003630131</v>
      </c>
      <c r="W216" s="276" t="s">
        <v>1040</v>
      </c>
      <c r="X216" s="242" t="s">
        <v>1041</v>
      </c>
      <c r="Y216" s="244"/>
      <c r="Z216" s="244"/>
      <c r="AA216" s="244">
        <v>24000000</v>
      </c>
      <c r="AB216" s="244"/>
      <c r="AC216" s="244"/>
      <c r="AD216" s="244"/>
      <c r="AE216" s="246"/>
      <c r="AF216" s="244"/>
      <c r="AG216" s="244"/>
      <c r="AH216" s="244">
        <f t="shared" si="3"/>
        <v>24000000</v>
      </c>
      <c r="AI216" s="281" t="s">
        <v>877</v>
      </c>
    </row>
    <row r="217" spans="1:50" s="39" customFormat="1" ht="60" x14ac:dyDescent="0.25">
      <c r="A217" s="38">
        <v>318</v>
      </c>
      <c r="B217" s="242" t="s">
        <v>869</v>
      </c>
      <c r="C217" s="38">
        <v>1</v>
      </c>
      <c r="D217" s="242" t="s">
        <v>139</v>
      </c>
      <c r="E217" s="38">
        <v>19</v>
      </c>
      <c r="F217" s="242" t="s">
        <v>258</v>
      </c>
      <c r="G217" s="38">
        <v>1905</v>
      </c>
      <c r="H217" s="242" t="s">
        <v>692</v>
      </c>
      <c r="I217" s="38">
        <v>1905</v>
      </c>
      <c r="J217" s="242" t="s">
        <v>932</v>
      </c>
      <c r="K217" s="242" t="s">
        <v>1042</v>
      </c>
      <c r="L217" s="38">
        <v>1905025</v>
      </c>
      <c r="M217" s="242" t="s">
        <v>1043</v>
      </c>
      <c r="N217" s="38">
        <v>1905025</v>
      </c>
      <c r="O217" s="242" t="s">
        <v>1043</v>
      </c>
      <c r="P217" s="316">
        <v>190502500</v>
      </c>
      <c r="Q217" s="266" t="s">
        <v>1044</v>
      </c>
      <c r="R217" s="316">
        <v>190502500</v>
      </c>
      <c r="S217" s="266" t="s">
        <v>1044</v>
      </c>
      <c r="T217" s="316" t="s">
        <v>56</v>
      </c>
      <c r="U217" s="316">
        <v>12</v>
      </c>
      <c r="V217" s="301">
        <v>2020003630132</v>
      </c>
      <c r="W217" s="276" t="s">
        <v>1045</v>
      </c>
      <c r="X217" s="242" t="s">
        <v>1046</v>
      </c>
      <c r="Y217" s="244"/>
      <c r="Z217" s="244"/>
      <c r="AA217" s="244">
        <v>102000000</v>
      </c>
      <c r="AB217" s="244"/>
      <c r="AC217" s="244"/>
      <c r="AD217" s="244"/>
      <c r="AE217" s="246"/>
      <c r="AF217" s="244"/>
      <c r="AG217" s="244"/>
      <c r="AH217" s="244">
        <f t="shared" si="3"/>
        <v>102000000</v>
      </c>
      <c r="AI217" s="281" t="s">
        <v>877</v>
      </c>
    </row>
    <row r="218" spans="1:50" s="39" customFormat="1" ht="90" x14ac:dyDescent="0.25">
      <c r="A218" s="38">
        <v>324</v>
      </c>
      <c r="B218" s="242" t="s">
        <v>1047</v>
      </c>
      <c r="C218" s="38">
        <v>1</v>
      </c>
      <c r="D218" s="242" t="s">
        <v>139</v>
      </c>
      <c r="E218" s="38">
        <v>23</v>
      </c>
      <c r="F218" s="242" t="s">
        <v>1048</v>
      </c>
      <c r="G218" s="38">
        <v>2301</v>
      </c>
      <c r="H218" s="242" t="s">
        <v>1049</v>
      </c>
      <c r="I218" s="38">
        <v>2301</v>
      </c>
      <c r="J218" s="242" t="s">
        <v>1050</v>
      </c>
      <c r="K218" s="242" t="s">
        <v>1051</v>
      </c>
      <c r="L218" s="38">
        <v>2301024</v>
      </c>
      <c r="M218" s="242" t="s">
        <v>1052</v>
      </c>
      <c r="N218" s="38">
        <v>2301024</v>
      </c>
      <c r="O218" s="242" t="s">
        <v>1052</v>
      </c>
      <c r="P218" s="316">
        <v>230102401</v>
      </c>
      <c r="Q218" s="266" t="s">
        <v>1053</v>
      </c>
      <c r="R218" s="316">
        <v>230102401</v>
      </c>
      <c r="S218" s="266" t="s">
        <v>1053</v>
      </c>
      <c r="T218" s="328" t="s">
        <v>56</v>
      </c>
      <c r="U218" s="316">
        <v>15</v>
      </c>
      <c r="V218" s="301">
        <v>2020003630038</v>
      </c>
      <c r="W218" s="276" t="s">
        <v>1054</v>
      </c>
      <c r="X218" s="242" t="s">
        <v>1055</v>
      </c>
      <c r="Y218" s="244"/>
      <c r="Z218" s="244"/>
      <c r="AA218" s="244"/>
      <c r="AB218" s="244"/>
      <c r="AC218" s="244"/>
      <c r="AD218" s="244"/>
      <c r="AE218" s="244">
        <v>50000000</v>
      </c>
      <c r="AF218" s="244"/>
      <c r="AG218" s="244"/>
      <c r="AH218" s="244">
        <f t="shared" ref="AH218:AH258" si="4">SUM(Y218,Z218,AA218,AB218,AC218,AD218,AE218,AF218,AG218)</f>
        <v>50000000</v>
      </c>
      <c r="AI218" s="281" t="s">
        <v>1056</v>
      </c>
    </row>
    <row r="219" spans="1:50" s="39" customFormat="1" ht="90" x14ac:dyDescent="0.25">
      <c r="A219" s="38">
        <v>324</v>
      </c>
      <c r="B219" s="242" t="s">
        <v>1047</v>
      </c>
      <c r="C219" s="38">
        <v>1</v>
      </c>
      <c r="D219" s="242" t="s">
        <v>139</v>
      </c>
      <c r="E219" s="38">
        <v>23</v>
      </c>
      <c r="F219" s="242" t="s">
        <v>1048</v>
      </c>
      <c r="G219" s="38">
        <v>2301</v>
      </c>
      <c r="H219" s="242" t="s">
        <v>1049</v>
      </c>
      <c r="I219" s="38">
        <v>2301</v>
      </c>
      <c r="J219" s="242" t="s">
        <v>1050</v>
      </c>
      <c r="K219" s="242" t="s">
        <v>1051</v>
      </c>
      <c r="L219" s="38">
        <v>2301024</v>
      </c>
      <c r="M219" s="242" t="s">
        <v>1052</v>
      </c>
      <c r="N219" s="38">
        <v>2301024</v>
      </c>
      <c r="O219" s="242" t="s">
        <v>1052</v>
      </c>
      <c r="P219" s="316">
        <v>230102404</v>
      </c>
      <c r="Q219" s="266" t="s">
        <v>1057</v>
      </c>
      <c r="R219" s="316">
        <v>230102404</v>
      </c>
      <c r="S219" s="266" t="s">
        <v>1057</v>
      </c>
      <c r="T219" s="328" t="s">
        <v>148</v>
      </c>
      <c r="U219" s="316">
        <v>4</v>
      </c>
      <c r="V219" s="301">
        <v>2020003630038</v>
      </c>
      <c r="W219" s="276" t="s">
        <v>1054</v>
      </c>
      <c r="X219" s="242" t="s">
        <v>1055</v>
      </c>
      <c r="Y219" s="244"/>
      <c r="Z219" s="244"/>
      <c r="AA219" s="244"/>
      <c r="AB219" s="244"/>
      <c r="AC219" s="244"/>
      <c r="AD219" s="244"/>
      <c r="AE219" s="244">
        <v>90000000</v>
      </c>
      <c r="AF219" s="244"/>
      <c r="AG219" s="244"/>
      <c r="AH219" s="244">
        <f t="shared" si="4"/>
        <v>90000000</v>
      </c>
      <c r="AI219" s="281" t="s">
        <v>1056</v>
      </c>
    </row>
    <row r="220" spans="1:50" s="39" customFormat="1" ht="90" x14ac:dyDescent="0.25">
      <c r="A220" s="38">
        <v>324</v>
      </c>
      <c r="B220" s="242" t="s">
        <v>1047</v>
      </c>
      <c r="C220" s="38">
        <v>1</v>
      </c>
      <c r="D220" s="242" t="s">
        <v>139</v>
      </c>
      <c r="E220" s="38">
        <v>23</v>
      </c>
      <c r="F220" s="242" t="s">
        <v>1048</v>
      </c>
      <c r="G220" s="38">
        <v>2301</v>
      </c>
      <c r="H220" s="242" t="s">
        <v>1049</v>
      </c>
      <c r="I220" s="38">
        <v>2301</v>
      </c>
      <c r="J220" s="242" t="s">
        <v>1050</v>
      </c>
      <c r="K220" s="242" t="s">
        <v>1051</v>
      </c>
      <c r="L220" s="316">
        <v>2301012</v>
      </c>
      <c r="M220" s="242" t="s">
        <v>1058</v>
      </c>
      <c r="N220" s="38">
        <v>2301079</v>
      </c>
      <c r="O220" s="242" t="s">
        <v>1059</v>
      </c>
      <c r="P220" s="316">
        <v>230101204</v>
      </c>
      <c r="Q220" s="266" t="s">
        <v>1060</v>
      </c>
      <c r="R220" s="316">
        <v>230107902</v>
      </c>
      <c r="S220" s="266" t="s">
        <v>1061</v>
      </c>
      <c r="T220" s="328" t="s">
        <v>148</v>
      </c>
      <c r="U220" s="316">
        <v>15</v>
      </c>
      <c r="V220" s="301">
        <v>2020003630038</v>
      </c>
      <c r="W220" s="276" t="s">
        <v>1054</v>
      </c>
      <c r="X220" s="242" t="s">
        <v>1055</v>
      </c>
      <c r="Y220" s="244"/>
      <c r="Z220" s="244"/>
      <c r="AA220" s="244"/>
      <c r="AB220" s="244"/>
      <c r="AC220" s="244"/>
      <c r="AD220" s="244"/>
      <c r="AE220" s="244">
        <v>70000000</v>
      </c>
      <c r="AF220" s="244"/>
      <c r="AG220" s="244"/>
      <c r="AH220" s="244">
        <f t="shared" si="4"/>
        <v>70000000</v>
      </c>
      <c r="AI220" s="281" t="s">
        <v>1056</v>
      </c>
    </row>
    <row r="221" spans="1:50" s="39" customFormat="1" ht="90" x14ac:dyDescent="0.25">
      <c r="A221" s="38">
        <v>324</v>
      </c>
      <c r="B221" s="242" t="s">
        <v>1047</v>
      </c>
      <c r="C221" s="38">
        <v>1</v>
      </c>
      <c r="D221" s="242" t="s">
        <v>139</v>
      </c>
      <c r="E221" s="38">
        <v>23</v>
      </c>
      <c r="F221" s="242" t="s">
        <v>1048</v>
      </c>
      <c r="G221" s="38">
        <v>2301</v>
      </c>
      <c r="H221" s="242" t="s">
        <v>1049</v>
      </c>
      <c r="I221" s="38">
        <v>2301</v>
      </c>
      <c r="J221" s="242" t="s">
        <v>1050</v>
      </c>
      <c r="K221" s="242" t="s">
        <v>1051</v>
      </c>
      <c r="L221" s="38">
        <v>2301062</v>
      </c>
      <c r="M221" s="242" t="s">
        <v>1062</v>
      </c>
      <c r="N221" s="38">
        <v>2301062</v>
      </c>
      <c r="O221" s="242" t="s">
        <v>1062</v>
      </c>
      <c r="P221" s="316">
        <v>230106201</v>
      </c>
      <c r="Q221" s="266" t="s">
        <v>1063</v>
      </c>
      <c r="R221" s="316">
        <v>230106201</v>
      </c>
      <c r="S221" s="266" t="s">
        <v>1063</v>
      </c>
      <c r="T221" s="328"/>
      <c r="U221" s="316">
        <v>7</v>
      </c>
      <c r="V221" s="301">
        <v>2020003630038</v>
      </c>
      <c r="W221" s="276" t="s">
        <v>1054</v>
      </c>
      <c r="X221" s="242" t="s">
        <v>1055</v>
      </c>
      <c r="Y221" s="244"/>
      <c r="Z221" s="244"/>
      <c r="AA221" s="244"/>
      <c r="AB221" s="244"/>
      <c r="AC221" s="244"/>
      <c r="AD221" s="244"/>
      <c r="AE221" s="244">
        <v>20000000</v>
      </c>
      <c r="AF221" s="244"/>
      <c r="AG221" s="244"/>
      <c r="AH221" s="244">
        <f t="shared" si="4"/>
        <v>20000000</v>
      </c>
      <c r="AI221" s="281" t="s">
        <v>1056</v>
      </c>
    </row>
    <row r="222" spans="1:50" s="39" customFormat="1" ht="90" x14ac:dyDescent="0.25">
      <c r="A222" s="38">
        <v>324</v>
      </c>
      <c r="B222" s="242" t="s">
        <v>1047</v>
      </c>
      <c r="C222" s="38">
        <v>1</v>
      </c>
      <c r="D222" s="242" t="s">
        <v>139</v>
      </c>
      <c r="E222" s="38">
        <v>23</v>
      </c>
      <c r="F222" s="242" t="s">
        <v>1048</v>
      </c>
      <c r="G222" s="38">
        <v>2301</v>
      </c>
      <c r="H222" s="242" t="s">
        <v>1049</v>
      </c>
      <c r="I222" s="38">
        <v>2301</v>
      </c>
      <c r="J222" s="242" t="s">
        <v>1050</v>
      </c>
      <c r="K222" s="242" t="s">
        <v>1064</v>
      </c>
      <c r="L222" s="38">
        <v>2301030</v>
      </c>
      <c r="M222" s="242" t="s">
        <v>1065</v>
      </c>
      <c r="N222" s="38">
        <v>2301030</v>
      </c>
      <c r="O222" s="242" t="s">
        <v>1065</v>
      </c>
      <c r="P222" s="316">
        <v>230103000</v>
      </c>
      <c r="Q222" s="266" t="s">
        <v>1066</v>
      </c>
      <c r="R222" s="316">
        <v>230103000</v>
      </c>
      <c r="S222" s="266" t="s">
        <v>1066</v>
      </c>
      <c r="T222" s="328" t="s">
        <v>148</v>
      </c>
      <c r="U222" s="316">
        <v>7000</v>
      </c>
      <c r="V222" s="301">
        <v>2020003630139</v>
      </c>
      <c r="W222" s="276" t="s">
        <v>1067</v>
      </c>
      <c r="X222" s="242" t="s">
        <v>1068</v>
      </c>
      <c r="Y222" s="244"/>
      <c r="Z222" s="244"/>
      <c r="AA222" s="244"/>
      <c r="AB222" s="244"/>
      <c r="AC222" s="244"/>
      <c r="AD222" s="244"/>
      <c r="AE222" s="244">
        <v>254521994.78</v>
      </c>
      <c r="AF222" s="244"/>
      <c r="AG222" s="244"/>
      <c r="AH222" s="244">
        <f t="shared" si="4"/>
        <v>254521994.78</v>
      </c>
      <c r="AI222" s="281" t="s">
        <v>1056</v>
      </c>
    </row>
    <row r="223" spans="1:50" s="39" customFormat="1" ht="90" x14ac:dyDescent="0.25">
      <c r="A223" s="38">
        <v>324</v>
      </c>
      <c r="B223" s="242" t="s">
        <v>1047</v>
      </c>
      <c r="C223" s="38">
        <v>1</v>
      </c>
      <c r="D223" s="242" t="s">
        <v>139</v>
      </c>
      <c r="E223" s="38">
        <v>23</v>
      </c>
      <c r="F223" s="242" t="s">
        <v>1048</v>
      </c>
      <c r="G223" s="38">
        <v>2301</v>
      </c>
      <c r="H223" s="242" t="s">
        <v>1049</v>
      </c>
      <c r="I223" s="38">
        <v>2301</v>
      </c>
      <c r="J223" s="242" t="s">
        <v>1050</v>
      </c>
      <c r="K223" s="242" t="s">
        <v>1064</v>
      </c>
      <c r="L223" s="38">
        <v>2301015</v>
      </c>
      <c r="M223" s="242" t="s">
        <v>1069</v>
      </c>
      <c r="N223" s="38">
        <v>2301015</v>
      </c>
      <c r="O223" s="242" t="s">
        <v>1069</v>
      </c>
      <c r="P223" s="316">
        <v>230101500</v>
      </c>
      <c r="Q223" s="266" t="s">
        <v>1070</v>
      </c>
      <c r="R223" s="316">
        <v>230101500</v>
      </c>
      <c r="S223" s="266" t="s">
        <v>1070</v>
      </c>
      <c r="T223" s="328" t="s">
        <v>56</v>
      </c>
      <c r="U223" s="316">
        <v>3</v>
      </c>
      <c r="V223" s="301">
        <v>2020003630139</v>
      </c>
      <c r="W223" s="276" t="s">
        <v>1067</v>
      </c>
      <c r="X223" s="242" t="s">
        <v>1068</v>
      </c>
      <c r="Y223" s="244"/>
      <c r="Z223" s="244"/>
      <c r="AA223" s="244"/>
      <c r="AB223" s="244"/>
      <c r="AC223" s="244"/>
      <c r="AD223" s="244"/>
      <c r="AE223" s="244">
        <v>45000000</v>
      </c>
      <c r="AF223" s="244"/>
      <c r="AG223" s="244"/>
      <c r="AH223" s="244">
        <f t="shared" si="4"/>
        <v>45000000</v>
      </c>
      <c r="AI223" s="281" t="s">
        <v>1056</v>
      </c>
    </row>
    <row r="224" spans="1:50" s="39" customFormat="1" ht="90" x14ac:dyDescent="0.25">
      <c r="A224" s="38">
        <v>324</v>
      </c>
      <c r="B224" s="242" t="s">
        <v>1047</v>
      </c>
      <c r="C224" s="38">
        <v>1</v>
      </c>
      <c r="D224" s="242" t="s">
        <v>139</v>
      </c>
      <c r="E224" s="38">
        <v>23</v>
      </c>
      <c r="F224" s="242" t="s">
        <v>1048</v>
      </c>
      <c r="G224" s="38">
        <v>2301</v>
      </c>
      <c r="H224" s="242" t="s">
        <v>1049</v>
      </c>
      <c r="I224" s="38">
        <v>2301</v>
      </c>
      <c r="J224" s="242" t="s">
        <v>1050</v>
      </c>
      <c r="K224" s="242" t="s">
        <v>1064</v>
      </c>
      <c r="L224" s="38">
        <v>2301004</v>
      </c>
      <c r="M224" s="242" t="s">
        <v>231</v>
      </c>
      <c r="N224" s="38">
        <v>2301004</v>
      </c>
      <c r="O224" s="242" t="s">
        <v>231</v>
      </c>
      <c r="P224" s="316">
        <v>230200400</v>
      </c>
      <c r="Q224" s="266" t="s">
        <v>233</v>
      </c>
      <c r="R224" s="316">
        <v>230100400</v>
      </c>
      <c r="S224" s="268" t="s">
        <v>233</v>
      </c>
      <c r="T224" s="328" t="s">
        <v>56</v>
      </c>
      <c r="U224" s="316">
        <v>1</v>
      </c>
      <c r="V224" s="301">
        <v>2020003630139</v>
      </c>
      <c r="W224" s="276" t="s">
        <v>1067</v>
      </c>
      <c r="X224" s="242" t="s">
        <v>1068</v>
      </c>
      <c r="Y224" s="244"/>
      <c r="Z224" s="244"/>
      <c r="AA224" s="244"/>
      <c r="AB224" s="244"/>
      <c r="AC224" s="244"/>
      <c r="AD224" s="244"/>
      <c r="AE224" s="244">
        <v>30000000</v>
      </c>
      <c r="AF224" s="244"/>
      <c r="AG224" s="244"/>
      <c r="AH224" s="244">
        <f t="shared" si="4"/>
        <v>30000000</v>
      </c>
      <c r="AI224" s="281" t="s">
        <v>1056</v>
      </c>
    </row>
    <row r="225" spans="1:35" s="39" customFormat="1" ht="90" x14ac:dyDescent="0.25">
      <c r="A225" s="38">
        <v>324</v>
      </c>
      <c r="B225" s="242" t="s">
        <v>1047</v>
      </c>
      <c r="C225" s="38">
        <v>1</v>
      </c>
      <c r="D225" s="242" t="s">
        <v>139</v>
      </c>
      <c r="E225" s="38">
        <v>23</v>
      </c>
      <c r="F225" s="242" t="s">
        <v>1048</v>
      </c>
      <c r="G225" s="38">
        <v>2301</v>
      </c>
      <c r="H225" s="242" t="s">
        <v>1049</v>
      </c>
      <c r="I225" s="38">
        <v>2301</v>
      </c>
      <c r="J225" s="242" t="s">
        <v>1050</v>
      </c>
      <c r="K225" s="242" t="s">
        <v>1064</v>
      </c>
      <c r="L225" s="38">
        <v>2301035</v>
      </c>
      <c r="M225" s="242" t="s">
        <v>1071</v>
      </c>
      <c r="N225" s="38">
        <v>2301035</v>
      </c>
      <c r="O225" s="242" t="s">
        <v>1071</v>
      </c>
      <c r="P225" s="316">
        <v>230103500</v>
      </c>
      <c r="Q225" s="266" t="s">
        <v>1072</v>
      </c>
      <c r="R225" s="316">
        <v>230103500</v>
      </c>
      <c r="S225" s="266" t="s">
        <v>1072</v>
      </c>
      <c r="T225" s="328" t="s">
        <v>148</v>
      </c>
      <c r="U225" s="316">
        <v>40</v>
      </c>
      <c r="V225" s="301">
        <v>2020003630139</v>
      </c>
      <c r="W225" s="276" t="s">
        <v>1067</v>
      </c>
      <c r="X225" s="242" t="s">
        <v>1068</v>
      </c>
      <c r="Y225" s="244"/>
      <c r="Z225" s="244"/>
      <c r="AA225" s="244"/>
      <c r="AB225" s="244"/>
      <c r="AC225" s="244"/>
      <c r="AD225" s="244"/>
      <c r="AE225" s="244">
        <v>45000000</v>
      </c>
      <c r="AF225" s="244"/>
      <c r="AG225" s="244"/>
      <c r="AH225" s="244">
        <f t="shared" si="4"/>
        <v>45000000</v>
      </c>
      <c r="AI225" s="281" t="s">
        <v>1056</v>
      </c>
    </row>
    <row r="226" spans="1:35" s="39" customFormat="1" ht="90" x14ac:dyDescent="0.25">
      <c r="A226" s="38">
        <v>324</v>
      </c>
      <c r="B226" s="242" t="s">
        <v>1047</v>
      </c>
      <c r="C226" s="38">
        <v>1</v>
      </c>
      <c r="D226" s="242" t="s">
        <v>139</v>
      </c>
      <c r="E226" s="38">
        <v>23</v>
      </c>
      <c r="F226" s="242" t="s">
        <v>1048</v>
      </c>
      <c r="G226" s="38">
        <v>2301</v>
      </c>
      <c r="H226" s="242" t="s">
        <v>1049</v>
      </c>
      <c r="I226" s="38">
        <v>2301</v>
      </c>
      <c r="J226" s="242" t="s">
        <v>1050</v>
      </c>
      <c r="K226" s="242" t="s">
        <v>1064</v>
      </c>
      <c r="L226" s="38">
        <v>2301042</v>
      </c>
      <c r="M226" s="242" t="s">
        <v>1073</v>
      </c>
      <c r="N226" s="38">
        <v>2301042</v>
      </c>
      <c r="O226" s="242" t="s">
        <v>1073</v>
      </c>
      <c r="P226" s="316">
        <v>230104201</v>
      </c>
      <c r="Q226" s="266" t="s">
        <v>1074</v>
      </c>
      <c r="R226" s="316">
        <v>230104201</v>
      </c>
      <c r="S226" s="266" t="s">
        <v>1074</v>
      </c>
      <c r="T226" s="328" t="s">
        <v>56</v>
      </c>
      <c r="U226" s="316">
        <v>1</v>
      </c>
      <c r="V226" s="301">
        <v>2020003630139</v>
      </c>
      <c r="W226" s="276" t="s">
        <v>1067</v>
      </c>
      <c r="X226" s="242" t="s">
        <v>1068</v>
      </c>
      <c r="Y226" s="244"/>
      <c r="Z226" s="244"/>
      <c r="AA226" s="244"/>
      <c r="AB226" s="244"/>
      <c r="AC226" s="244"/>
      <c r="AD226" s="244"/>
      <c r="AE226" s="244">
        <v>25000000</v>
      </c>
      <c r="AF226" s="244"/>
      <c r="AG226" s="244"/>
      <c r="AH226" s="244">
        <f t="shared" si="4"/>
        <v>25000000</v>
      </c>
      <c r="AI226" s="281" t="s">
        <v>1056</v>
      </c>
    </row>
    <row r="227" spans="1:35" s="39" customFormat="1" ht="105" x14ac:dyDescent="0.25">
      <c r="A227" s="38">
        <v>324</v>
      </c>
      <c r="B227" s="242" t="s">
        <v>1047</v>
      </c>
      <c r="C227" s="38">
        <v>1</v>
      </c>
      <c r="D227" s="242" t="s">
        <v>139</v>
      </c>
      <c r="E227" s="38">
        <v>23</v>
      </c>
      <c r="F227" s="242" t="s">
        <v>1048</v>
      </c>
      <c r="G227" s="38">
        <v>2302</v>
      </c>
      <c r="H227" s="242" t="s">
        <v>1075</v>
      </c>
      <c r="I227" s="38">
        <v>2302</v>
      </c>
      <c r="J227" s="242" t="s">
        <v>1076</v>
      </c>
      <c r="K227" s="242" t="s">
        <v>1051</v>
      </c>
      <c r="L227" s="38">
        <v>2302022</v>
      </c>
      <c r="M227" s="242" t="s">
        <v>1077</v>
      </c>
      <c r="N227" s="38">
        <v>2302022</v>
      </c>
      <c r="O227" s="242" t="s">
        <v>1077</v>
      </c>
      <c r="P227" s="316">
        <v>230202200</v>
      </c>
      <c r="Q227" s="266" t="s">
        <v>1078</v>
      </c>
      <c r="R227" s="316">
        <v>230202200</v>
      </c>
      <c r="S227" s="266" t="s">
        <v>1078</v>
      </c>
      <c r="T227" s="328" t="s">
        <v>148</v>
      </c>
      <c r="U227" s="316">
        <v>30</v>
      </c>
      <c r="V227" s="301">
        <v>2020003630039</v>
      </c>
      <c r="W227" s="276" t="s">
        <v>1079</v>
      </c>
      <c r="X227" s="242" t="s">
        <v>1080</v>
      </c>
      <c r="Y227" s="244"/>
      <c r="Z227" s="244"/>
      <c r="AA227" s="244"/>
      <c r="AB227" s="244"/>
      <c r="AC227" s="244"/>
      <c r="AD227" s="244"/>
      <c r="AE227" s="244">
        <v>45000000</v>
      </c>
      <c r="AF227" s="244"/>
      <c r="AG227" s="244"/>
      <c r="AH227" s="244">
        <f t="shared" si="4"/>
        <v>45000000</v>
      </c>
      <c r="AI227" s="281" t="s">
        <v>1056</v>
      </c>
    </row>
    <row r="228" spans="1:35" s="39" customFormat="1" ht="105" x14ac:dyDescent="0.25">
      <c r="A228" s="38">
        <v>324</v>
      </c>
      <c r="B228" s="242" t="s">
        <v>1047</v>
      </c>
      <c r="C228" s="38">
        <v>1</v>
      </c>
      <c r="D228" s="242" t="s">
        <v>139</v>
      </c>
      <c r="E228" s="38">
        <v>23</v>
      </c>
      <c r="F228" s="242" t="s">
        <v>1048</v>
      </c>
      <c r="G228" s="38">
        <v>2302</v>
      </c>
      <c r="H228" s="242" t="s">
        <v>1075</v>
      </c>
      <c r="I228" s="38">
        <v>2302</v>
      </c>
      <c r="J228" s="242" t="s">
        <v>1076</v>
      </c>
      <c r="K228" s="242" t="s">
        <v>1064</v>
      </c>
      <c r="L228" s="38">
        <v>2302021</v>
      </c>
      <c r="M228" s="242" t="s">
        <v>1081</v>
      </c>
      <c r="N228" s="38">
        <v>2302021</v>
      </c>
      <c r="O228" s="242" t="s">
        <v>1081</v>
      </c>
      <c r="P228" s="316">
        <v>230202100</v>
      </c>
      <c r="Q228" s="266" t="s">
        <v>1082</v>
      </c>
      <c r="R228" s="316">
        <v>230202100</v>
      </c>
      <c r="S228" s="266" t="s">
        <v>1082</v>
      </c>
      <c r="T228" s="328" t="s">
        <v>148</v>
      </c>
      <c r="U228" s="316">
        <v>10</v>
      </c>
      <c r="V228" s="301">
        <v>2020003630039</v>
      </c>
      <c r="W228" s="242" t="s">
        <v>1079</v>
      </c>
      <c r="X228" s="242" t="s">
        <v>1080</v>
      </c>
      <c r="Y228" s="244"/>
      <c r="Z228" s="244"/>
      <c r="AA228" s="244"/>
      <c r="AB228" s="244"/>
      <c r="AC228" s="244"/>
      <c r="AD228" s="244"/>
      <c r="AE228" s="244">
        <v>85000000</v>
      </c>
      <c r="AF228" s="244"/>
      <c r="AG228" s="244"/>
      <c r="AH228" s="244">
        <f t="shared" si="4"/>
        <v>85000000</v>
      </c>
      <c r="AI228" s="281" t="s">
        <v>1056</v>
      </c>
    </row>
    <row r="229" spans="1:35" s="39" customFormat="1" ht="105" x14ac:dyDescent="0.25">
      <c r="A229" s="38">
        <v>324</v>
      </c>
      <c r="B229" s="283" t="s">
        <v>1047</v>
      </c>
      <c r="C229" s="306">
        <v>1</v>
      </c>
      <c r="D229" s="242" t="s">
        <v>139</v>
      </c>
      <c r="E229" s="306">
        <v>23</v>
      </c>
      <c r="F229" s="283" t="s">
        <v>1048</v>
      </c>
      <c r="G229" s="306">
        <v>2302</v>
      </c>
      <c r="H229" s="283" t="s">
        <v>1075</v>
      </c>
      <c r="I229" s="306">
        <v>2302</v>
      </c>
      <c r="J229" s="283" t="s">
        <v>1076</v>
      </c>
      <c r="K229" s="283" t="s">
        <v>1083</v>
      </c>
      <c r="L229" s="306">
        <v>2302058</v>
      </c>
      <c r="M229" s="283" t="s">
        <v>1084</v>
      </c>
      <c r="N229" s="306">
        <v>2302058</v>
      </c>
      <c r="O229" s="283" t="s">
        <v>1084</v>
      </c>
      <c r="P229" s="324">
        <v>230205800</v>
      </c>
      <c r="Q229" s="284" t="s">
        <v>1085</v>
      </c>
      <c r="R229" s="324">
        <v>230205800</v>
      </c>
      <c r="S229" s="284" t="s">
        <v>1085</v>
      </c>
      <c r="T229" s="336" t="s">
        <v>148</v>
      </c>
      <c r="U229" s="324">
        <v>400</v>
      </c>
      <c r="V229" s="337">
        <v>2020003630039</v>
      </c>
      <c r="W229" s="285" t="s">
        <v>1079</v>
      </c>
      <c r="X229" s="283" t="s">
        <v>1080</v>
      </c>
      <c r="Y229" s="260"/>
      <c r="Z229" s="260"/>
      <c r="AA229" s="260"/>
      <c r="AB229" s="260"/>
      <c r="AC229" s="260"/>
      <c r="AD229" s="260"/>
      <c r="AE229" s="244">
        <v>35000000</v>
      </c>
      <c r="AF229" s="244"/>
      <c r="AG229" s="244"/>
      <c r="AH229" s="244">
        <f t="shared" si="4"/>
        <v>35000000</v>
      </c>
      <c r="AI229" s="286" t="s">
        <v>1056</v>
      </c>
    </row>
    <row r="230" spans="1:35" s="39" customFormat="1" ht="105" x14ac:dyDescent="0.25">
      <c r="A230" s="303">
        <v>324</v>
      </c>
      <c r="B230" s="287" t="s">
        <v>1047</v>
      </c>
      <c r="C230" s="307">
        <v>1</v>
      </c>
      <c r="D230" s="242" t="s">
        <v>139</v>
      </c>
      <c r="E230" s="307">
        <v>23</v>
      </c>
      <c r="F230" s="287" t="s">
        <v>1048</v>
      </c>
      <c r="G230" s="307">
        <v>2302</v>
      </c>
      <c r="H230" s="287" t="s">
        <v>1075</v>
      </c>
      <c r="I230" s="307">
        <v>2302</v>
      </c>
      <c r="J230" s="287" t="s">
        <v>1076</v>
      </c>
      <c r="K230" s="287" t="s">
        <v>1083</v>
      </c>
      <c r="L230" s="307">
        <v>2302068</v>
      </c>
      <c r="M230" s="287" t="s">
        <v>1086</v>
      </c>
      <c r="N230" s="307">
        <v>2302068</v>
      </c>
      <c r="O230" s="287" t="s">
        <v>1086</v>
      </c>
      <c r="P230" s="325">
        <v>230206800</v>
      </c>
      <c r="Q230" s="288" t="s">
        <v>1087</v>
      </c>
      <c r="R230" s="325">
        <v>230206800</v>
      </c>
      <c r="S230" s="288" t="s">
        <v>1087</v>
      </c>
      <c r="T230" s="338" t="s">
        <v>148</v>
      </c>
      <c r="U230" s="325">
        <v>80</v>
      </c>
      <c r="V230" s="339">
        <v>2020003630039</v>
      </c>
      <c r="W230" s="290" t="s">
        <v>1079</v>
      </c>
      <c r="X230" s="287" t="s">
        <v>1080</v>
      </c>
      <c r="Y230" s="261"/>
      <c r="Z230" s="261"/>
      <c r="AA230" s="261"/>
      <c r="AB230" s="261"/>
      <c r="AC230" s="261"/>
      <c r="AD230" s="261"/>
      <c r="AE230" s="244">
        <v>30000000</v>
      </c>
      <c r="AF230" s="244"/>
      <c r="AG230" s="244"/>
      <c r="AH230" s="244">
        <f t="shared" si="4"/>
        <v>30000000</v>
      </c>
      <c r="AI230" s="291" t="s">
        <v>1056</v>
      </c>
    </row>
    <row r="231" spans="1:35" s="39" customFormat="1" ht="105" x14ac:dyDescent="0.25">
      <c r="A231" s="303">
        <v>324</v>
      </c>
      <c r="B231" s="287" t="s">
        <v>1047</v>
      </c>
      <c r="C231" s="307">
        <v>1</v>
      </c>
      <c r="D231" s="242" t="s">
        <v>139</v>
      </c>
      <c r="E231" s="307">
        <v>23</v>
      </c>
      <c r="F231" s="287" t="s">
        <v>1048</v>
      </c>
      <c r="G231" s="307">
        <v>2302</v>
      </c>
      <c r="H231" s="287" t="s">
        <v>1075</v>
      </c>
      <c r="I231" s="307">
        <v>2302</v>
      </c>
      <c r="J231" s="287" t="s">
        <v>1076</v>
      </c>
      <c r="K231" s="287" t="s">
        <v>1083</v>
      </c>
      <c r="L231" s="307">
        <v>2302039</v>
      </c>
      <c r="M231" s="287" t="s">
        <v>1088</v>
      </c>
      <c r="N231" s="307">
        <v>2302039</v>
      </c>
      <c r="O231" s="287" t="s">
        <v>1088</v>
      </c>
      <c r="P231" s="325">
        <v>230203900</v>
      </c>
      <c r="Q231" s="288" t="s">
        <v>1089</v>
      </c>
      <c r="R231" s="325">
        <v>230203900</v>
      </c>
      <c r="S231" s="288" t="s">
        <v>1089</v>
      </c>
      <c r="T231" s="338" t="s">
        <v>148</v>
      </c>
      <c r="U231" s="325">
        <v>1</v>
      </c>
      <c r="V231" s="339">
        <v>2020003630039</v>
      </c>
      <c r="W231" s="290" t="s">
        <v>1079</v>
      </c>
      <c r="X231" s="287" t="s">
        <v>1080</v>
      </c>
      <c r="Y231" s="261"/>
      <c r="Z231" s="261"/>
      <c r="AA231" s="261"/>
      <c r="AB231" s="261"/>
      <c r="AC231" s="261"/>
      <c r="AD231" s="261"/>
      <c r="AE231" s="244">
        <v>50000000</v>
      </c>
      <c r="AF231" s="244"/>
      <c r="AG231" s="244"/>
      <c r="AH231" s="244">
        <f t="shared" si="4"/>
        <v>50000000</v>
      </c>
      <c r="AI231" s="291" t="s">
        <v>1056</v>
      </c>
    </row>
    <row r="232" spans="1:35" s="39" customFormat="1" ht="90" x14ac:dyDescent="0.25">
      <c r="A232" s="303">
        <v>324</v>
      </c>
      <c r="B232" s="287" t="s">
        <v>1047</v>
      </c>
      <c r="C232" s="307">
        <v>2</v>
      </c>
      <c r="D232" s="287" t="s">
        <v>404</v>
      </c>
      <c r="E232" s="307">
        <v>39</v>
      </c>
      <c r="F232" s="287" t="s">
        <v>1090</v>
      </c>
      <c r="G232" s="307" t="s">
        <v>1091</v>
      </c>
      <c r="H232" s="287" t="s">
        <v>1092</v>
      </c>
      <c r="I232" s="307" t="s">
        <v>1091</v>
      </c>
      <c r="J232" s="287" t="s">
        <v>1093</v>
      </c>
      <c r="K232" s="287" t="s">
        <v>1094</v>
      </c>
      <c r="L232" s="307">
        <v>3903005</v>
      </c>
      <c r="M232" s="287" t="s">
        <v>1095</v>
      </c>
      <c r="N232" s="307">
        <v>3903005</v>
      </c>
      <c r="O232" s="287" t="s">
        <v>1095</v>
      </c>
      <c r="P232" s="317" t="s">
        <v>1096</v>
      </c>
      <c r="Q232" s="288" t="s">
        <v>1097</v>
      </c>
      <c r="R232" s="317" t="s">
        <v>1096</v>
      </c>
      <c r="S232" s="288" t="s">
        <v>1097</v>
      </c>
      <c r="T232" s="338" t="s">
        <v>56</v>
      </c>
      <c r="U232" s="325">
        <v>1</v>
      </c>
      <c r="V232" s="339">
        <v>2020003630140</v>
      </c>
      <c r="W232" s="289" t="s">
        <v>1098</v>
      </c>
      <c r="X232" s="289" t="s">
        <v>1099</v>
      </c>
      <c r="Y232" s="261"/>
      <c r="Z232" s="261"/>
      <c r="AA232" s="261"/>
      <c r="AB232" s="261"/>
      <c r="AC232" s="261"/>
      <c r="AD232" s="261"/>
      <c r="AE232" s="244">
        <v>35000000</v>
      </c>
      <c r="AF232" s="244"/>
      <c r="AG232" s="244"/>
      <c r="AH232" s="244">
        <f t="shared" si="4"/>
        <v>35000000</v>
      </c>
      <c r="AI232" s="291" t="s">
        <v>1056</v>
      </c>
    </row>
    <row r="233" spans="1:35" s="39" customFormat="1" ht="90" x14ac:dyDescent="0.25">
      <c r="A233" s="303">
        <v>324</v>
      </c>
      <c r="B233" s="287" t="s">
        <v>1047</v>
      </c>
      <c r="C233" s="307">
        <v>2</v>
      </c>
      <c r="D233" s="287" t="s">
        <v>404</v>
      </c>
      <c r="E233" s="307">
        <v>39</v>
      </c>
      <c r="F233" s="287" t="s">
        <v>1090</v>
      </c>
      <c r="G233" s="307" t="s">
        <v>1091</v>
      </c>
      <c r="H233" s="287" t="s">
        <v>1092</v>
      </c>
      <c r="I233" s="307" t="s">
        <v>1091</v>
      </c>
      <c r="J233" s="287" t="s">
        <v>1093</v>
      </c>
      <c r="K233" s="287" t="s">
        <v>1094</v>
      </c>
      <c r="L233" s="307">
        <v>3903005</v>
      </c>
      <c r="M233" s="287" t="s">
        <v>1095</v>
      </c>
      <c r="N233" s="307">
        <v>3903005</v>
      </c>
      <c r="O233" s="287" t="s">
        <v>1095</v>
      </c>
      <c r="P233" s="317" t="s">
        <v>1100</v>
      </c>
      <c r="Q233" s="288" t="s">
        <v>1101</v>
      </c>
      <c r="R233" s="317" t="s">
        <v>1100</v>
      </c>
      <c r="S233" s="288" t="s">
        <v>1101</v>
      </c>
      <c r="T233" s="338" t="s">
        <v>148</v>
      </c>
      <c r="U233" s="325">
        <v>80</v>
      </c>
      <c r="V233" s="339">
        <v>2020003630140</v>
      </c>
      <c r="W233" s="290" t="s">
        <v>1098</v>
      </c>
      <c r="X233" s="287" t="s">
        <v>1099</v>
      </c>
      <c r="Y233" s="261"/>
      <c r="Z233" s="261"/>
      <c r="AA233" s="261"/>
      <c r="AB233" s="261"/>
      <c r="AC233" s="261"/>
      <c r="AD233" s="261"/>
      <c r="AE233" s="244">
        <v>30000000</v>
      </c>
      <c r="AF233" s="244"/>
      <c r="AG233" s="244"/>
      <c r="AH233" s="244">
        <f t="shared" si="4"/>
        <v>30000000</v>
      </c>
      <c r="AI233" s="291" t="s">
        <v>1056</v>
      </c>
    </row>
    <row r="234" spans="1:35" s="39" customFormat="1" ht="90" x14ac:dyDescent="0.25">
      <c r="A234" s="303">
        <v>324</v>
      </c>
      <c r="B234" s="287" t="s">
        <v>1047</v>
      </c>
      <c r="C234" s="307">
        <v>2</v>
      </c>
      <c r="D234" s="287" t="s">
        <v>404</v>
      </c>
      <c r="E234" s="307">
        <v>39</v>
      </c>
      <c r="F234" s="287" t="s">
        <v>1090</v>
      </c>
      <c r="G234" s="307" t="s">
        <v>1091</v>
      </c>
      <c r="H234" s="287" t="s">
        <v>1092</v>
      </c>
      <c r="I234" s="307" t="s">
        <v>1091</v>
      </c>
      <c r="J234" s="287" t="s">
        <v>1093</v>
      </c>
      <c r="K234" s="287" t="s">
        <v>1094</v>
      </c>
      <c r="L234" s="307">
        <v>3903005</v>
      </c>
      <c r="M234" s="287" t="s">
        <v>1095</v>
      </c>
      <c r="N234" s="307">
        <v>3903005</v>
      </c>
      <c r="O234" s="287" t="s">
        <v>1095</v>
      </c>
      <c r="P234" s="317" t="s">
        <v>1102</v>
      </c>
      <c r="Q234" s="288" t="s">
        <v>1103</v>
      </c>
      <c r="R234" s="317" t="s">
        <v>1102</v>
      </c>
      <c r="S234" s="288" t="s">
        <v>1103</v>
      </c>
      <c r="T234" s="338" t="s">
        <v>148</v>
      </c>
      <c r="U234" s="325">
        <v>80</v>
      </c>
      <c r="V234" s="339">
        <v>2020003630140</v>
      </c>
      <c r="W234" s="290" t="s">
        <v>1098</v>
      </c>
      <c r="X234" s="287" t="s">
        <v>1099</v>
      </c>
      <c r="Y234" s="261"/>
      <c r="Z234" s="261"/>
      <c r="AA234" s="261"/>
      <c r="AB234" s="261"/>
      <c r="AC234" s="261"/>
      <c r="AD234" s="255"/>
      <c r="AE234" s="244">
        <v>30000000</v>
      </c>
      <c r="AF234" s="244"/>
      <c r="AG234" s="244"/>
      <c r="AH234" s="244">
        <f t="shared" si="4"/>
        <v>30000000</v>
      </c>
      <c r="AI234" s="291" t="s">
        <v>1056</v>
      </c>
    </row>
    <row r="235" spans="1:35" s="39" customFormat="1" ht="90" x14ac:dyDescent="0.25">
      <c r="A235" s="303">
        <v>324</v>
      </c>
      <c r="B235" s="287" t="s">
        <v>1047</v>
      </c>
      <c r="C235" s="307">
        <v>2</v>
      </c>
      <c r="D235" s="287" t="s">
        <v>404</v>
      </c>
      <c r="E235" s="307">
        <v>39</v>
      </c>
      <c r="F235" s="287" t="s">
        <v>1090</v>
      </c>
      <c r="G235" s="307">
        <v>3904</v>
      </c>
      <c r="H235" s="287" t="s">
        <v>1104</v>
      </c>
      <c r="I235" s="307">
        <v>3904</v>
      </c>
      <c r="J235" s="287" t="s">
        <v>1105</v>
      </c>
      <c r="K235" s="287" t="s">
        <v>1106</v>
      </c>
      <c r="L235" s="307">
        <v>3904018</v>
      </c>
      <c r="M235" s="287" t="s">
        <v>1107</v>
      </c>
      <c r="N235" s="307">
        <v>3904018</v>
      </c>
      <c r="O235" s="287" t="s">
        <v>1107</v>
      </c>
      <c r="P235" s="317">
        <v>390401809</v>
      </c>
      <c r="Q235" s="288" t="s">
        <v>1108</v>
      </c>
      <c r="R235" s="317">
        <v>390401809</v>
      </c>
      <c r="S235" s="288" t="s">
        <v>1108</v>
      </c>
      <c r="T235" s="338" t="s">
        <v>148</v>
      </c>
      <c r="U235" s="325">
        <v>7</v>
      </c>
      <c r="V235" s="339">
        <v>2020003630040</v>
      </c>
      <c r="W235" s="290" t="s">
        <v>1109</v>
      </c>
      <c r="X235" s="287" t="s">
        <v>1110</v>
      </c>
      <c r="Y235" s="261"/>
      <c r="Z235" s="261"/>
      <c r="AA235" s="261"/>
      <c r="AB235" s="261"/>
      <c r="AC235" s="261"/>
      <c r="AD235" s="261"/>
      <c r="AE235" s="244">
        <v>25000000</v>
      </c>
      <c r="AF235" s="244"/>
      <c r="AG235" s="244"/>
      <c r="AH235" s="244">
        <f t="shared" si="4"/>
        <v>25000000</v>
      </c>
      <c r="AI235" s="291" t="s">
        <v>1056</v>
      </c>
    </row>
    <row r="236" spans="1:35" s="39" customFormat="1" ht="105" x14ac:dyDescent="0.25">
      <c r="A236" s="303">
        <v>324</v>
      </c>
      <c r="B236" s="287" t="s">
        <v>1047</v>
      </c>
      <c r="C236" s="307">
        <v>4</v>
      </c>
      <c r="D236" s="287" t="s">
        <v>46</v>
      </c>
      <c r="E236" s="307">
        <v>23</v>
      </c>
      <c r="F236" s="287" t="s">
        <v>1048</v>
      </c>
      <c r="G236" s="307">
        <v>2302</v>
      </c>
      <c r="H236" s="287" t="s">
        <v>1075</v>
      </c>
      <c r="I236" s="307">
        <v>2302</v>
      </c>
      <c r="J236" s="287" t="s">
        <v>1076</v>
      </c>
      <c r="K236" s="287" t="s">
        <v>1111</v>
      </c>
      <c r="L236" s="307">
        <v>2302003</v>
      </c>
      <c r="M236" s="287" t="s">
        <v>1112</v>
      </c>
      <c r="N236" s="307">
        <v>2302003</v>
      </c>
      <c r="O236" s="287" t="s">
        <v>1112</v>
      </c>
      <c r="P236" s="317">
        <v>230200300</v>
      </c>
      <c r="Q236" s="288" t="s">
        <v>1113</v>
      </c>
      <c r="R236" s="317">
        <v>230200300</v>
      </c>
      <c r="S236" s="288" t="s">
        <v>1113</v>
      </c>
      <c r="T236" s="338" t="s">
        <v>148</v>
      </c>
      <c r="U236" s="325">
        <v>3</v>
      </c>
      <c r="V236" s="339">
        <v>2020003630141</v>
      </c>
      <c r="W236" s="290" t="s">
        <v>1114</v>
      </c>
      <c r="X236" s="287" t="s">
        <v>1115</v>
      </c>
      <c r="Y236" s="261"/>
      <c r="Z236" s="261"/>
      <c r="AA236" s="261"/>
      <c r="AB236" s="261"/>
      <c r="AC236" s="261"/>
      <c r="AD236" s="261"/>
      <c r="AE236" s="244">
        <v>80000000</v>
      </c>
      <c r="AF236" s="244"/>
      <c r="AG236" s="244"/>
      <c r="AH236" s="244">
        <f t="shared" si="4"/>
        <v>80000000</v>
      </c>
      <c r="AI236" s="291" t="s">
        <v>1056</v>
      </c>
    </row>
    <row r="237" spans="1:35" s="39" customFormat="1" ht="105" x14ac:dyDescent="0.25">
      <c r="A237" s="303">
        <v>324</v>
      </c>
      <c r="B237" s="287" t="s">
        <v>1047</v>
      </c>
      <c r="C237" s="307">
        <v>4</v>
      </c>
      <c r="D237" s="287" t="s">
        <v>46</v>
      </c>
      <c r="E237" s="307">
        <v>23</v>
      </c>
      <c r="F237" s="287" t="s">
        <v>1048</v>
      </c>
      <c r="G237" s="307">
        <v>2302</v>
      </c>
      <c r="H237" s="287" t="s">
        <v>1075</v>
      </c>
      <c r="I237" s="307">
        <v>2302</v>
      </c>
      <c r="J237" s="287" t="s">
        <v>1076</v>
      </c>
      <c r="K237" s="287" t="s">
        <v>1111</v>
      </c>
      <c r="L237" s="307">
        <v>2302033</v>
      </c>
      <c r="M237" s="287" t="s">
        <v>1116</v>
      </c>
      <c r="N237" s="307">
        <v>2302033</v>
      </c>
      <c r="O237" s="287" t="s">
        <v>1116</v>
      </c>
      <c r="P237" s="317">
        <v>230203300</v>
      </c>
      <c r="Q237" s="288" t="s">
        <v>1117</v>
      </c>
      <c r="R237" s="317">
        <v>230203300</v>
      </c>
      <c r="S237" s="288" t="s">
        <v>1117</v>
      </c>
      <c r="T237" s="338" t="s">
        <v>56</v>
      </c>
      <c r="U237" s="325">
        <v>100</v>
      </c>
      <c r="V237" s="339">
        <v>2020003630141</v>
      </c>
      <c r="W237" s="290" t="s">
        <v>1114</v>
      </c>
      <c r="X237" s="287" t="s">
        <v>1115</v>
      </c>
      <c r="Y237" s="261"/>
      <c r="Z237" s="261"/>
      <c r="AA237" s="261"/>
      <c r="AB237" s="261"/>
      <c r="AC237" s="261"/>
      <c r="AD237" s="261"/>
      <c r="AE237" s="244">
        <v>60000000</v>
      </c>
      <c r="AF237" s="244"/>
      <c r="AG237" s="244"/>
      <c r="AH237" s="244">
        <f t="shared" si="4"/>
        <v>60000000</v>
      </c>
      <c r="AI237" s="291" t="s">
        <v>1056</v>
      </c>
    </row>
    <row r="238" spans="1:35" s="39" customFormat="1" ht="105" x14ac:dyDescent="0.25">
      <c r="A238" s="303">
        <v>324</v>
      </c>
      <c r="B238" s="287" t="s">
        <v>1047</v>
      </c>
      <c r="C238" s="307">
        <v>4</v>
      </c>
      <c r="D238" s="287" t="s">
        <v>46</v>
      </c>
      <c r="E238" s="307">
        <v>23</v>
      </c>
      <c r="F238" s="287" t="s">
        <v>1048</v>
      </c>
      <c r="G238" s="307">
        <v>2302</v>
      </c>
      <c r="H238" s="287" t="s">
        <v>1075</v>
      </c>
      <c r="I238" s="307">
        <v>2302</v>
      </c>
      <c r="J238" s="287" t="s">
        <v>1076</v>
      </c>
      <c r="K238" s="287" t="s">
        <v>1111</v>
      </c>
      <c r="L238" s="307">
        <v>2302066</v>
      </c>
      <c r="M238" s="287" t="s">
        <v>1118</v>
      </c>
      <c r="N238" s="307">
        <v>2302066</v>
      </c>
      <c r="O238" s="287" t="s">
        <v>1118</v>
      </c>
      <c r="P238" s="317">
        <v>230206600</v>
      </c>
      <c r="Q238" s="288" t="s">
        <v>1119</v>
      </c>
      <c r="R238" s="317">
        <v>230206600</v>
      </c>
      <c r="S238" s="288" t="s">
        <v>1119</v>
      </c>
      <c r="T238" s="338" t="s">
        <v>148</v>
      </c>
      <c r="U238" s="325">
        <v>60</v>
      </c>
      <c r="V238" s="339">
        <v>2020003630141</v>
      </c>
      <c r="W238" s="290" t="s">
        <v>1114</v>
      </c>
      <c r="X238" s="287" t="s">
        <v>1115</v>
      </c>
      <c r="Y238" s="261"/>
      <c r="Z238" s="261"/>
      <c r="AA238" s="261"/>
      <c r="AB238" s="261"/>
      <c r="AC238" s="261"/>
      <c r="AD238" s="261"/>
      <c r="AE238" s="244">
        <v>60000000</v>
      </c>
      <c r="AF238" s="244"/>
      <c r="AG238" s="244"/>
      <c r="AH238" s="244">
        <f t="shared" si="4"/>
        <v>60000000</v>
      </c>
      <c r="AI238" s="291" t="s">
        <v>1056</v>
      </c>
    </row>
    <row r="239" spans="1:35" s="39" customFormat="1" ht="105" x14ac:dyDescent="0.25">
      <c r="A239" s="303">
        <v>324</v>
      </c>
      <c r="B239" s="287" t="s">
        <v>1047</v>
      </c>
      <c r="C239" s="307">
        <v>4</v>
      </c>
      <c r="D239" s="287" t="s">
        <v>46</v>
      </c>
      <c r="E239" s="307">
        <v>23</v>
      </c>
      <c r="F239" s="287" t="s">
        <v>1048</v>
      </c>
      <c r="G239" s="307">
        <v>2302</v>
      </c>
      <c r="H239" s="287" t="s">
        <v>1075</v>
      </c>
      <c r="I239" s="307">
        <v>2302</v>
      </c>
      <c r="J239" s="287" t="s">
        <v>1076</v>
      </c>
      <c r="K239" s="287" t="s">
        <v>1111</v>
      </c>
      <c r="L239" s="307">
        <v>2302004</v>
      </c>
      <c r="M239" s="287" t="s">
        <v>1120</v>
      </c>
      <c r="N239" s="307">
        <v>2302004</v>
      </c>
      <c r="O239" s="287" t="s">
        <v>1120</v>
      </c>
      <c r="P239" s="317">
        <v>230200403</v>
      </c>
      <c r="Q239" s="288" t="s">
        <v>1121</v>
      </c>
      <c r="R239" s="317">
        <v>230200403</v>
      </c>
      <c r="S239" s="288" t="s">
        <v>1121</v>
      </c>
      <c r="T239" s="338" t="s">
        <v>56</v>
      </c>
      <c r="U239" s="325">
        <v>1</v>
      </c>
      <c r="V239" s="339">
        <v>2020003630141</v>
      </c>
      <c r="W239" s="290" t="s">
        <v>1114</v>
      </c>
      <c r="X239" s="287" t="s">
        <v>1115</v>
      </c>
      <c r="Y239" s="261"/>
      <c r="Z239" s="261"/>
      <c r="AA239" s="261"/>
      <c r="AB239" s="261"/>
      <c r="AC239" s="261"/>
      <c r="AD239" s="261"/>
      <c r="AE239" s="244">
        <v>35000000</v>
      </c>
      <c r="AF239" s="244"/>
      <c r="AG239" s="244"/>
      <c r="AH239" s="244">
        <f t="shared" si="4"/>
        <v>35000000</v>
      </c>
      <c r="AI239" s="291" t="s">
        <v>1056</v>
      </c>
    </row>
    <row r="240" spans="1:35" s="39" customFormat="1" ht="105" x14ac:dyDescent="0.25">
      <c r="A240" s="303">
        <v>324</v>
      </c>
      <c r="B240" s="287" t="s">
        <v>1047</v>
      </c>
      <c r="C240" s="307">
        <v>4</v>
      </c>
      <c r="D240" s="287" t="s">
        <v>46</v>
      </c>
      <c r="E240" s="307">
        <v>23</v>
      </c>
      <c r="F240" s="287" t="s">
        <v>1048</v>
      </c>
      <c r="G240" s="307">
        <v>2302</v>
      </c>
      <c r="H240" s="287" t="s">
        <v>1075</v>
      </c>
      <c r="I240" s="307">
        <v>2302</v>
      </c>
      <c r="J240" s="287" t="s">
        <v>1076</v>
      </c>
      <c r="K240" s="287" t="s">
        <v>1111</v>
      </c>
      <c r="L240" s="317">
        <v>2302007</v>
      </c>
      <c r="M240" s="287" t="s">
        <v>1122</v>
      </c>
      <c r="N240" s="307">
        <v>2302007</v>
      </c>
      <c r="O240" s="287" t="s">
        <v>1122</v>
      </c>
      <c r="P240" s="317">
        <v>230200701</v>
      </c>
      <c r="Q240" s="289" t="s">
        <v>1123</v>
      </c>
      <c r="R240" s="317">
        <v>230200701</v>
      </c>
      <c r="S240" s="288" t="s">
        <v>1123</v>
      </c>
      <c r="T240" s="338" t="s">
        <v>56</v>
      </c>
      <c r="U240" s="325">
        <v>1</v>
      </c>
      <c r="V240" s="339">
        <v>2020003630141</v>
      </c>
      <c r="W240" s="290" t="s">
        <v>1114</v>
      </c>
      <c r="X240" s="287" t="s">
        <v>1115</v>
      </c>
      <c r="Y240" s="261"/>
      <c r="Z240" s="261"/>
      <c r="AA240" s="261"/>
      <c r="AB240" s="261"/>
      <c r="AC240" s="261"/>
      <c r="AD240" s="261"/>
      <c r="AE240" s="244">
        <v>30000000</v>
      </c>
      <c r="AF240" s="244"/>
      <c r="AG240" s="244"/>
      <c r="AH240" s="244">
        <f t="shared" si="4"/>
        <v>30000000</v>
      </c>
      <c r="AI240" s="291" t="s">
        <v>1056</v>
      </c>
    </row>
    <row r="241" spans="1:35" s="39" customFormat="1" ht="105" x14ac:dyDescent="0.25">
      <c r="A241" s="303">
        <v>324</v>
      </c>
      <c r="B241" s="287" t="s">
        <v>1047</v>
      </c>
      <c r="C241" s="307">
        <v>4</v>
      </c>
      <c r="D241" s="287" t="s">
        <v>46</v>
      </c>
      <c r="E241" s="307">
        <v>23</v>
      </c>
      <c r="F241" s="287" t="s">
        <v>1048</v>
      </c>
      <c r="G241" s="307">
        <v>2302</v>
      </c>
      <c r="H241" s="287" t="s">
        <v>1075</v>
      </c>
      <c r="I241" s="307">
        <v>2302</v>
      </c>
      <c r="J241" s="287" t="s">
        <v>1076</v>
      </c>
      <c r="K241" s="287" t="s">
        <v>1111</v>
      </c>
      <c r="L241" s="307">
        <v>2302083</v>
      </c>
      <c r="M241" s="287" t="s">
        <v>85</v>
      </c>
      <c r="N241" s="307">
        <v>2302083</v>
      </c>
      <c r="O241" s="287" t="s">
        <v>85</v>
      </c>
      <c r="P241" s="317">
        <v>230208300</v>
      </c>
      <c r="Q241" s="288" t="s">
        <v>526</v>
      </c>
      <c r="R241" s="317">
        <v>230208300</v>
      </c>
      <c r="S241" s="288" t="s">
        <v>526</v>
      </c>
      <c r="T241" s="338" t="s">
        <v>56</v>
      </c>
      <c r="U241" s="325">
        <v>1</v>
      </c>
      <c r="V241" s="339">
        <v>2020003630141</v>
      </c>
      <c r="W241" s="290" t="s">
        <v>1114</v>
      </c>
      <c r="X241" s="287" t="s">
        <v>1115</v>
      </c>
      <c r="Y241" s="262"/>
      <c r="Z241" s="262"/>
      <c r="AA241" s="262"/>
      <c r="AB241" s="262"/>
      <c r="AC241" s="262"/>
      <c r="AD241" s="262"/>
      <c r="AE241" s="244">
        <f>25000000</f>
        <v>25000000</v>
      </c>
      <c r="AF241" s="244"/>
      <c r="AG241" s="244"/>
      <c r="AH241" s="244">
        <f t="shared" si="4"/>
        <v>25000000</v>
      </c>
      <c r="AI241" s="292" t="s">
        <v>1056</v>
      </c>
    </row>
    <row r="242" spans="1:35" s="39" customFormat="1" ht="75" x14ac:dyDescent="0.25">
      <c r="A242" s="38">
        <v>319</v>
      </c>
      <c r="B242" s="242" t="s">
        <v>1124</v>
      </c>
      <c r="C242" s="38">
        <v>1</v>
      </c>
      <c r="D242" s="242" t="s">
        <v>139</v>
      </c>
      <c r="E242" s="38">
        <v>43</v>
      </c>
      <c r="F242" s="242" t="s">
        <v>183</v>
      </c>
      <c r="G242" s="38">
        <v>4301</v>
      </c>
      <c r="H242" s="242" t="s">
        <v>184</v>
      </c>
      <c r="I242" s="38">
        <v>4301</v>
      </c>
      <c r="J242" s="242" t="s">
        <v>185</v>
      </c>
      <c r="K242" s="266" t="s">
        <v>1125</v>
      </c>
      <c r="L242" s="38">
        <v>4301007</v>
      </c>
      <c r="M242" s="242" t="s">
        <v>1126</v>
      </c>
      <c r="N242" s="38">
        <v>4301007</v>
      </c>
      <c r="O242" s="242" t="s">
        <v>1126</v>
      </c>
      <c r="P242" s="38">
        <v>430100701</v>
      </c>
      <c r="Q242" s="266" t="s">
        <v>1127</v>
      </c>
      <c r="R242" s="38">
        <v>430100701</v>
      </c>
      <c r="S242" s="266" t="s">
        <v>1127</v>
      </c>
      <c r="T242" s="332" t="s">
        <v>56</v>
      </c>
      <c r="U242" s="316">
        <v>12</v>
      </c>
      <c r="V242" s="301">
        <v>2020003630009</v>
      </c>
      <c r="W242" s="276" t="s">
        <v>1128</v>
      </c>
      <c r="X242" s="242" t="s">
        <v>1129</v>
      </c>
      <c r="Y242" s="244">
        <v>50000000</v>
      </c>
      <c r="Z242" s="246">
        <v>120000000</v>
      </c>
      <c r="AA242" s="244"/>
      <c r="AB242" s="244">
        <v>879887047</v>
      </c>
      <c r="AC242" s="244"/>
      <c r="AD242" s="244"/>
      <c r="AE242" s="246">
        <v>100000000</v>
      </c>
      <c r="AF242" s="246"/>
      <c r="AG242" s="244">
        <v>300000000</v>
      </c>
      <c r="AH242" s="244">
        <f t="shared" si="4"/>
        <v>1449887047</v>
      </c>
      <c r="AI242" s="281" t="s">
        <v>1130</v>
      </c>
    </row>
    <row r="243" spans="1:35" s="39" customFormat="1" ht="75" x14ac:dyDescent="0.25">
      <c r="A243" s="38">
        <v>319</v>
      </c>
      <c r="B243" s="242" t="s">
        <v>1124</v>
      </c>
      <c r="C243" s="38">
        <v>1</v>
      </c>
      <c r="D243" s="242" t="s">
        <v>139</v>
      </c>
      <c r="E243" s="38">
        <v>43</v>
      </c>
      <c r="F243" s="242" t="s">
        <v>183</v>
      </c>
      <c r="G243" s="38">
        <v>4301</v>
      </c>
      <c r="H243" s="242" t="s">
        <v>184</v>
      </c>
      <c r="I243" s="38">
        <v>4301</v>
      </c>
      <c r="J243" s="242" t="s">
        <v>185</v>
      </c>
      <c r="K243" s="266" t="s">
        <v>1125</v>
      </c>
      <c r="L243" s="38">
        <v>4301037</v>
      </c>
      <c r="M243" s="242" t="s">
        <v>1131</v>
      </c>
      <c r="N243" s="38">
        <v>4301037</v>
      </c>
      <c r="O243" s="242" t="s">
        <v>1131</v>
      </c>
      <c r="P243" s="38">
        <v>430103701</v>
      </c>
      <c r="Q243" s="266" t="s">
        <v>1132</v>
      </c>
      <c r="R243" s="38">
        <v>430103701</v>
      </c>
      <c r="S243" s="266" t="s">
        <v>1132</v>
      </c>
      <c r="T243" s="316" t="s">
        <v>56</v>
      </c>
      <c r="U243" s="316">
        <v>12</v>
      </c>
      <c r="V243" s="301">
        <v>2020003630009</v>
      </c>
      <c r="W243" s="276" t="s">
        <v>1128</v>
      </c>
      <c r="X243" s="242" t="s">
        <v>1129</v>
      </c>
      <c r="Y243" s="244">
        <v>30000000</v>
      </c>
      <c r="Z243" s="246">
        <v>142000000</v>
      </c>
      <c r="AA243" s="244"/>
      <c r="AB243" s="244"/>
      <c r="AC243" s="244"/>
      <c r="AD243" s="244"/>
      <c r="AE243" s="246">
        <v>50000000</v>
      </c>
      <c r="AF243" s="246"/>
      <c r="AG243" s="246">
        <v>200000000</v>
      </c>
      <c r="AH243" s="244">
        <f t="shared" si="4"/>
        <v>422000000</v>
      </c>
      <c r="AI243" s="281" t="s">
        <v>1130</v>
      </c>
    </row>
    <row r="244" spans="1:35" s="39" customFormat="1" ht="75" x14ac:dyDescent="0.25">
      <c r="A244" s="38">
        <v>319</v>
      </c>
      <c r="B244" s="242" t="s">
        <v>1124</v>
      </c>
      <c r="C244" s="38">
        <v>1</v>
      </c>
      <c r="D244" s="242" t="s">
        <v>139</v>
      </c>
      <c r="E244" s="38">
        <v>43</v>
      </c>
      <c r="F244" s="242" t="s">
        <v>183</v>
      </c>
      <c r="G244" s="38">
        <v>4301</v>
      </c>
      <c r="H244" s="242" t="s">
        <v>184</v>
      </c>
      <c r="I244" s="38">
        <v>4301</v>
      </c>
      <c r="J244" s="242" t="s">
        <v>185</v>
      </c>
      <c r="K244" s="266" t="s">
        <v>1125</v>
      </c>
      <c r="L244" s="38">
        <v>4301037</v>
      </c>
      <c r="M244" s="242" t="s">
        <v>1131</v>
      </c>
      <c r="N244" s="38">
        <v>4301037</v>
      </c>
      <c r="O244" s="242" t="s">
        <v>1131</v>
      </c>
      <c r="P244" s="38" t="s">
        <v>1133</v>
      </c>
      <c r="Q244" s="266" t="s">
        <v>1134</v>
      </c>
      <c r="R244" s="38" t="s">
        <v>1133</v>
      </c>
      <c r="S244" s="266" t="s">
        <v>1134</v>
      </c>
      <c r="T244" s="316" t="s">
        <v>56</v>
      </c>
      <c r="U244" s="316">
        <v>12</v>
      </c>
      <c r="V244" s="301">
        <v>2020003630009</v>
      </c>
      <c r="W244" s="276" t="s">
        <v>1128</v>
      </c>
      <c r="X244" s="242" t="s">
        <v>1129</v>
      </c>
      <c r="Y244" s="244">
        <v>150000000</v>
      </c>
      <c r="Z244" s="246">
        <v>150000000</v>
      </c>
      <c r="AA244" s="244"/>
      <c r="AB244" s="244">
        <v>80000000</v>
      </c>
      <c r="AC244" s="244"/>
      <c r="AD244" s="244"/>
      <c r="AE244" s="246">
        <v>100000000</v>
      </c>
      <c r="AF244" s="244"/>
      <c r="AG244" s="244">
        <v>500000000</v>
      </c>
      <c r="AH244" s="244">
        <f t="shared" si="4"/>
        <v>980000000</v>
      </c>
      <c r="AI244" s="281" t="s">
        <v>1130</v>
      </c>
    </row>
    <row r="245" spans="1:35" s="39" customFormat="1" ht="105" x14ac:dyDescent="0.25">
      <c r="A245" s="38">
        <v>319</v>
      </c>
      <c r="B245" s="242" t="s">
        <v>1124</v>
      </c>
      <c r="C245" s="38">
        <v>1</v>
      </c>
      <c r="D245" s="242" t="s">
        <v>139</v>
      </c>
      <c r="E245" s="38">
        <v>43</v>
      </c>
      <c r="F245" s="242" t="s">
        <v>183</v>
      </c>
      <c r="G245" s="38">
        <v>4301</v>
      </c>
      <c r="H245" s="242" t="s">
        <v>184</v>
      </c>
      <c r="I245" s="38">
        <v>4301</v>
      </c>
      <c r="J245" s="242" t="s">
        <v>185</v>
      </c>
      <c r="K245" s="266" t="s">
        <v>1125</v>
      </c>
      <c r="L245" s="316" t="s">
        <v>48</v>
      </c>
      <c r="M245" s="242" t="s">
        <v>1135</v>
      </c>
      <c r="N245" s="38">
        <v>4301006</v>
      </c>
      <c r="O245" s="242" t="s">
        <v>1136</v>
      </c>
      <c r="P245" s="316" t="s">
        <v>48</v>
      </c>
      <c r="Q245" s="266" t="s">
        <v>1137</v>
      </c>
      <c r="R245" s="38">
        <v>430100600</v>
      </c>
      <c r="S245" s="266" t="s">
        <v>1138</v>
      </c>
      <c r="T245" s="332" t="s">
        <v>56</v>
      </c>
      <c r="U245" s="316">
        <v>1</v>
      </c>
      <c r="V245" s="301">
        <v>2020003630009</v>
      </c>
      <c r="W245" s="276" t="s">
        <v>1128</v>
      </c>
      <c r="X245" s="242" t="s">
        <v>1129</v>
      </c>
      <c r="Y245" s="244"/>
      <c r="Z245" s="244">
        <v>50000000</v>
      </c>
      <c r="AA245" s="244"/>
      <c r="AB245" s="244">
        <v>6000000</v>
      </c>
      <c r="AC245" s="244"/>
      <c r="AD245" s="244"/>
      <c r="AE245" s="244"/>
      <c r="AF245" s="244"/>
      <c r="AG245" s="244"/>
      <c r="AH245" s="244">
        <f t="shared" si="4"/>
        <v>56000000</v>
      </c>
      <c r="AI245" s="281" t="s">
        <v>1130</v>
      </c>
    </row>
    <row r="246" spans="1:35" s="39" customFormat="1" ht="75" x14ac:dyDescent="0.25">
      <c r="A246" s="38">
        <v>319</v>
      </c>
      <c r="B246" s="242" t="s">
        <v>1124</v>
      </c>
      <c r="C246" s="38">
        <v>1</v>
      </c>
      <c r="D246" s="242" t="s">
        <v>139</v>
      </c>
      <c r="E246" s="38">
        <v>43</v>
      </c>
      <c r="F246" s="242" t="s">
        <v>183</v>
      </c>
      <c r="G246" s="38">
        <v>4302</v>
      </c>
      <c r="H246" s="242" t="s">
        <v>1139</v>
      </c>
      <c r="I246" s="38">
        <v>4302</v>
      </c>
      <c r="J246" s="242" t="s">
        <v>1140</v>
      </c>
      <c r="K246" s="268" t="s">
        <v>1141</v>
      </c>
      <c r="L246" s="48">
        <v>4302075</v>
      </c>
      <c r="M246" s="242" t="s">
        <v>1142</v>
      </c>
      <c r="N246" s="48">
        <v>4302075</v>
      </c>
      <c r="O246" s="242" t="s">
        <v>1142</v>
      </c>
      <c r="P246" s="316">
        <v>430207500</v>
      </c>
      <c r="Q246" s="266" t="s">
        <v>1143</v>
      </c>
      <c r="R246" s="316">
        <v>430207500</v>
      </c>
      <c r="S246" s="266" t="s">
        <v>1143</v>
      </c>
      <c r="T246" s="332" t="s">
        <v>56</v>
      </c>
      <c r="U246" s="316">
        <v>25</v>
      </c>
      <c r="V246" s="301">
        <v>2020003630010</v>
      </c>
      <c r="W246" s="276" t="s">
        <v>1144</v>
      </c>
      <c r="X246" s="276" t="s">
        <v>1145</v>
      </c>
      <c r="Y246" s="244">
        <v>1852326000</v>
      </c>
      <c r="Z246" s="246">
        <v>646783000</v>
      </c>
      <c r="AA246" s="244"/>
      <c r="AB246" s="244">
        <v>177083000</v>
      </c>
      <c r="AC246" s="244"/>
      <c r="AD246" s="244"/>
      <c r="AE246" s="246">
        <v>659464416</v>
      </c>
      <c r="AF246" s="244"/>
      <c r="AG246" s="244"/>
      <c r="AH246" s="244">
        <f t="shared" si="4"/>
        <v>3335656416</v>
      </c>
      <c r="AI246" s="281" t="s">
        <v>1130</v>
      </c>
    </row>
    <row r="247" spans="1:35" s="39" customFormat="1" ht="90" x14ac:dyDescent="0.25">
      <c r="A247" s="38">
        <v>320</v>
      </c>
      <c r="B247" s="242" t="s">
        <v>1146</v>
      </c>
      <c r="C247" s="38">
        <v>1</v>
      </c>
      <c r="D247" s="242" t="s">
        <v>139</v>
      </c>
      <c r="E247" s="38">
        <v>43</v>
      </c>
      <c r="F247" s="242" t="s">
        <v>183</v>
      </c>
      <c r="G247" s="38">
        <v>4301</v>
      </c>
      <c r="H247" s="242" t="s">
        <v>184</v>
      </c>
      <c r="I247" s="38">
        <v>4301</v>
      </c>
      <c r="J247" s="242" t="s">
        <v>185</v>
      </c>
      <c r="K247" s="242" t="s">
        <v>186</v>
      </c>
      <c r="L247" s="316" t="s">
        <v>48</v>
      </c>
      <c r="M247" s="243" t="s">
        <v>1147</v>
      </c>
      <c r="N247" s="38">
        <v>4301004</v>
      </c>
      <c r="O247" s="243" t="s">
        <v>188</v>
      </c>
      <c r="P247" s="316" t="s">
        <v>48</v>
      </c>
      <c r="Q247" s="266" t="s">
        <v>1148</v>
      </c>
      <c r="R247" s="311">
        <v>430100401</v>
      </c>
      <c r="S247" s="243" t="s">
        <v>190</v>
      </c>
      <c r="T247" s="328" t="s">
        <v>148</v>
      </c>
      <c r="U247" s="316">
        <v>3</v>
      </c>
      <c r="V247" s="301">
        <v>2020003630142</v>
      </c>
      <c r="W247" s="276" t="s">
        <v>1149</v>
      </c>
      <c r="X247" s="243" t="s">
        <v>1150</v>
      </c>
      <c r="Y247" s="244">
        <v>1600000000</v>
      </c>
      <c r="Z247" s="244"/>
      <c r="AA247" s="244"/>
      <c r="AB247" s="244"/>
      <c r="AC247" s="244"/>
      <c r="AD247" s="244"/>
      <c r="AE247" s="244"/>
      <c r="AF247" s="246"/>
      <c r="AG247" s="244"/>
      <c r="AH247" s="244">
        <f t="shared" si="4"/>
        <v>1600000000</v>
      </c>
      <c r="AI247" s="281" t="s">
        <v>1151</v>
      </c>
    </row>
    <row r="248" spans="1:35" s="39" customFormat="1" ht="60" x14ac:dyDescent="0.25">
      <c r="A248" s="38">
        <v>320</v>
      </c>
      <c r="B248" s="242" t="s">
        <v>1146</v>
      </c>
      <c r="C248" s="38">
        <v>1</v>
      </c>
      <c r="D248" s="242" t="s">
        <v>139</v>
      </c>
      <c r="E248" s="38">
        <v>22</v>
      </c>
      <c r="F248" s="242" t="s">
        <v>152</v>
      </c>
      <c r="G248" s="38">
        <v>2201</v>
      </c>
      <c r="H248" s="242" t="s">
        <v>283</v>
      </c>
      <c r="I248" s="38">
        <v>2201</v>
      </c>
      <c r="J248" s="242" t="s">
        <v>154</v>
      </c>
      <c r="K248" s="242" t="s">
        <v>155</v>
      </c>
      <c r="L248" s="316" t="s">
        <v>48</v>
      </c>
      <c r="M248" s="242" t="s">
        <v>1152</v>
      </c>
      <c r="N248" s="311">
        <v>2201062</v>
      </c>
      <c r="O248" s="242" t="s">
        <v>157</v>
      </c>
      <c r="P248" s="316" t="s">
        <v>48</v>
      </c>
      <c r="Q248" s="266" t="s">
        <v>158</v>
      </c>
      <c r="R248" s="38">
        <v>220106200</v>
      </c>
      <c r="S248" s="268" t="s">
        <v>159</v>
      </c>
      <c r="T248" s="328" t="s">
        <v>148</v>
      </c>
      <c r="U248" s="38">
        <v>15</v>
      </c>
      <c r="V248" s="301">
        <v>2020003630143</v>
      </c>
      <c r="W248" s="276" t="s">
        <v>1153</v>
      </c>
      <c r="X248" s="243" t="s">
        <v>1154</v>
      </c>
      <c r="Y248" s="244">
        <v>2211834000</v>
      </c>
      <c r="Z248" s="244"/>
      <c r="AA248" s="244"/>
      <c r="AB248" s="244"/>
      <c r="AC248" s="244"/>
      <c r="AD248" s="244"/>
      <c r="AE248" s="244"/>
      <c r="AF248" s="244"/>
      <c r="AG248" s="244"/>
      <c r="AH248" s="244">
        <f t="shared" si="4"/>
        <v>2211834000</v>
      </c>
      <c r="AI248" s="281" t="s">
        <v>1151</v>
      </c>
    </row>
    <row r="249" spans="1:35" s="39" customFormat="1" ht="60" x14ac:dyDescent="0.25">
      <c r="A249" s="38">
        <v>320</v>
      </c>
      <c r="B249" s="242" t="s">
        <v>1146</v>
      </c>
      <c r="C249" s="38">
        <v>3</v>
      </c>
      <c r="D249" s="242" t="s">
        <v>193</v>
      </c>
      <c r="E249" s="38">
        <v>24</v>
      </c>
      <c r="F249" s="242" t="s">
        <v>194</v>
      </c>
      <c r="G249" s="38">
        <v>2402</v>
      </c>
      <c r="H249" s="242" t="s">
        <v>195</v>
      </c>
      <c r="I249" s="38">
        <v>2402</v>
      </c>
      <c r="J249" s="242" t="s">
        <v>196</v>
      </c>
      <c r="K249" s="243" t="s">
        <v>1155</v>
      </c>
      <c r="L249" s="316" t="s">
        <v>48</v>
      </c>
      <c r="M249" s="242" t="s">
        <v>198</v>
      </c>
      <c r="N249" s="311">
        <v>2402041</v>
      </c>
      <c r="O249" s="242" t="s">
        <v>199</v>
      </c>
      <c r="P249" s="316" t="s">
        <v>48</v>
      </c>
      <c r="Q249" s="266" t="s">
        <v>200</v>
      </c>
      <c r="R249" s="311">
        <v>240204100</v>
      </c>
      <c r="S249" s="243" t="s">
        <v>201</v>
      </c>
      <c r="T249" s="328" t="s">
        <v>56</v>
      </c>
      <c r="U249" s="313">
        <v>70.379000000000005</v>
      </c>
      <c r="V249" s="301">
        <v>2020003630144</v>
      </c>
      <c r="W249" s="276" t="s">
        <v>1156</v>
      </c>
      <c r="X249" s="242" t="s">
        <v>1157</v>
      </c>
      <c r="Y249" s="244"/>
      <c r="Z249" s="244"/>
      <c r="AA249" s="244"/>
      <c r="AB249" s="244"/>
      <c r="AC249" s="244"/>
      <c r="AD249" s="244"/>
      <c r="AE249" s="244"/>
      <c r="AF249" s="246">
        <v>1000481000</v>
      </c>
      <c r="AG249" s="244"/>
      <c r="AH249" s="244">
        <f t="shared" si="4"/>
        <v>1000481000</v>
      </c>
      <c r="AI249" s="281" t="s">
        <v>1151</v>
      </c>
    </row>
    <row r="250" spans="1:35" s="39" customFormat="1" ht="75" x14ac:dyDescent="0.25">
      <c r="A250" s="38">
        <v>320</v>
      </c>
      <c r="B250" s="242" t="s">
        <v>1146</v>
      </c>
      <c r="C250" s="38">
        <v>3</v>
      </c>
      <c r="D250" s="242" t="s">
        <v>193</v>
      </c>
      <c r="E250" s="38">
        <v>40</v>
      </c>
      <c r="F250" s="242" t="s">
        <v>218</v>
      </c>
      <c r="G250" s="38">
        <v>4001</v>
      </c>
      <c r="H250" s="242" t="s">
        <v>219</v>
      </c>
      <c r="I250" s="38">
        <v>4001</v>
      </c>
      <c r="J250" s="242" t="s">
        <v>220</v>
      </c>
      <c r="K250" s="242" t="s">
        <v>221</v>
      </c>
      <c r="L250" s="315">
        <v>4001001</v>
      </c>
      <c r="M250" s="242" t="s">
        <v>1158</v>
      </c>
      <c r="N250" s="321">
        <v>4001001</v>
      </c>
      <c r="O250" s="242" t="s">
        <v>1158</v>
      </c>
      <c r="P250" s="316" t="s">
        <v>1159</v>
      </c>
      <c r="Q250" s="266" t="s">
        <v>1160</v>
      </c>
      <c r="R250" s="316" t="s">
        <v>1159</v>
      </c>
      <c r="S250" s="266" t="s">
        <v>1160</v>
      </c>
      <c r="T250" s="328" t="s">
        <v>148</v>
      </c>
      <c r="U250" s="316">
        <v>3</v>
      </c>
      <c r="V250" s="301">
        <v>2020003630145</v>
      </c>
      <c r="W250" s="276" t="s">
        <v>1161</v>
      </c>
      <c r="X250" s="242" t="s">
        <v>1162</v>
      </c>
      <c r="Y250" s="244"/>
      <c r="Z250" s="244"/>
      <c r="AA250" s="244"/>
      <c r="AB250" s="244"/>
      <c r="AC250" s="244"/>
      <c r="AD250" s="244"/>
      <c r="AE250" s="244"/>
      <c r="AF250" s="244">
        <v>55000000</v>
      </c>
      <c r="AG250" s="244"/>
      <c r="AH250" s="244">
        <f t="shared" si="4"/>
        <v>55000000</v>
      </c>
      <c r="AI250" s="281" t="s">
        <v>1151</v>
      </c>
    </row>
    <row r="251" spans="1:35" s="39" customFormat="1" ht="75" x14ac:dyDescent="0.25">
      <c r="A251" s="38">
        <v>320</v>
      </c>
      <c r="B251" s="242" t="s">
        <v>1146</v>
      </c>
      <c r="C251" s="38">
        <v>3</v>
      </c>
      <c r="D251" s="242" t="s">
        <v>193</v>
      </c>
      <c r="E251" s="38">
        <v>40</v>
      </c>
      <c r="F251" s="242" t="s">
        <v>218</v>
      </c>
      <c r="G251" s="38">
        <v>4001</v>
      </c>
      <c r="H251" s="242" t="s">
        <v>219</v>
      </c>
      <c r="I251" s="38">
        <v>4001</v>
      </c>
      <c r="J251" s="242" t="s">
        <v>220</v>
      </c>
      <c r="K251" s="242" t="s">
        <v>221</v>
      </c>
      <c r="L251" s="315">
        <v>4001018</v>
      </c>
      <c r="M251" s="242" t="s">
        <v>1163</v>
      </c>
      <c r="N251" s="321">
        <v>4001018</v>
      </c>
      <c r="O251" s="242" t="s">
        <v>1163</v>
      </c>
      <c r="P251" s="316" t="s">
        <v>1164</v>
      </c>
      <c r="Q251" s="266" t="s">
        <v>1165</v>
      </c>
      <c r="R251" s="316" t="s">
        <v>1164</v>
      </c>
      <c r="S251" s="266" t="s">
        <v>1165</v>
      </c>
      <c r="T251" s="316" t="s">
        <v>148</v>
      </c>
      <c r="U251" s="316">
        <v>75</v>
      </c>
      <c r="V251" s="301">
        <v>2020003630145</v>
      </c>
      <c r="W251" s="276" t="s">
        <v>1161</v>
      </c>
      <c r="X251" s="242" t="s">
        <v>1162</v>
      </c>
      <c r="Y251" s="244">
        <v>400000000</v>
      </c>
      <c r="Z251" s="244"/>
      <c r="AA251" s="244"/>
      <c r="AB251" s="244"/>
      <c r="AC251" s="244"/>
      <c r="AD251" s="244"/>
      <c r="AE251" s="244"/>
      <c r="AF251" s="244"/>
      <c r="AG251" s="244"/>
      <c r="AH251" s="244">
        <f t="shared" si="4"/>
        <v>400000000</v>
      </c>
      <c r="AI251" s="281" t="s">
        <v>1151</v>
      </c>
    </row>
    <row r="252" spans="1:35" s="39" customFormat="1" ht="75" x14ac:dyDescent="0.25">
      <c r="A252" s="38">
        <v>320</v>
      </c>
      <c r="B252" s="242" t="s">
        <v>1146</v>
      </c>
      <c r="C252" s="38">
        <v>3</v>
      </c>
      <c r="D252" s="242" t="s">
        <v>193</v>
      </c>
      <c r="E252" s="38">
        <v>40</v>
      </c>
      <c r="F252" s="242" t="s">
        <v>218</v>
      </c>
      <c r="G252" s="38">
        <v>4001</v>
      </c>
      <c r="H252" s="242" t="s">
        <v>219</v>
      </c>
      <c r="I252" s="38">
        <v>4001</v>
      </c>
      <c r="J252" s="242" t="s">
        <v>220</v>
      </c>
      <c r="K252" s="242" t="s">
        <v>221</v>
      </c>
      <c r="L252" s="315">
        <v>4001030</v>
      </c>
      <c r="M252" s="242" t="s">
        <v>1166</v>
      </c>
      <c r="N252" s="321">
        <v>4001030</v>
      </c>
      <c r="O252" s="242" t="s">
        <v>1166</v>
      </c>
      <c r="P252" s="316" t="s">
        <v>1167</v>
      </c>
      <c r="Q252" s="266" t="s">
        <v>244</v>
      </c>
      <c r="R252" s="316" t="s">
        <v>1167</v>
      </c>
      <c r="S252" s="266" t="s">
        <v>244</v>
      </c>
      <c r="T252" s="328" t="s">
        <v>148</v>
      </c>
      <c r="U252" s="316">
        <v>3</v>
      </c>
      <c r="V252" s="301">
        <v>2020003630145</v>
      </c>
      <c r="W252" s="276" t="s">
        <v>1161</v>
      </c>
      <c r="X252" s="242" t="s">
        <v>1162</v>
      </c>
      <c r="Y252" s="244"/>
      <c r="Z252" s="244"/>
      <c r="AA252" s="244"/>
      <c r="AB252" s="244"/>
      <c r="AC252" s="244"/>
      <c r="AD252" s="244"/>
      <c r="AE252" s="246"/>
      <c r="AF252" s="244">
        <v>171000000</v>
      </c>
      <c r="AG252" s="244"/>
      <c r="AH252" s="244">
        <f t="shared" si="4"/>
        <v>171000000</v>
      </c>
      <c r="AI252" s="281" t="s">
        <v>1151</v>
      </c>
    </row>
    <row r="253" spans="1:35" s="39" customFormat="1" ht="75" x14ac:dyDescent="0.25">
      <c r="A253" s="38">
        <v>320</v>
      </c>
      <c r="B253" s="242" t="s">
        <v>1146</v>
      </c>
      <c r="C253" s="38">
        <v>3</v>
      </c>
      <c r="D253" s="242" t="s">
        <v>193</v>
      </c>
      <c r="E253" s="38">
        <v>40</v>
      </c>
      <c r="F253" s="242" t="s">
        <v>218</v>
      </c>
      <c r="G253" s="38">
        <v>4001</v>
      </c>
      <c r="H253" s="242" t="s">
        <v>219</v>
      </c>
      <c r="I253" s="38">
        <v>4001</v>
      </c>
      <c r="J253" s="242" t="s">
        <v>220</v>
      </c>
      <c r="K253" s="242" t="s">
        <v>221</v>
      </c>
      <c r="L253" s="315" t="s">
        <v>1168</v>
      </c>
      <c r="M253" s="242" t="s">
        <v>224</v>
      </c>
      <c r="N253" s="321" t="s">
        <v>1168</v>
      </c>
      <c r="O253" s="242" t="s">
        <v>224</v>
      </c>
      <c r="P253" s="316">
        <v>400101500</v>
      </c>
      <c r="Q253" s="266" t="s">
        <v>224</v>
      </c>
      <c r="R253" s="316">
        <v>400101500</v>
      </c>
      <c r="S253" s="266" t="s">
        <v>224</v>
      </c>
      <c r="T253" s="328" t="s">
        <v>148</v>
      </c>
      <c r="U253" s="38">
        <v>120</v>
      </c>
      <c r="V253" s="301">
        <v>2020003630145</v>
      </c>
      <c r="W253" s="276" t="s">
        <v>1161</v>
      </c>
      <c r="X253" s="242" t="s">
        <v>1162</v>
      </c>
      <c r="Y253" s="244">
        <v>300000000</v>
      </c>
      <c r="Z253" s="244"/>
      <c r="AA253" s="244"/>
      <c r="AB253" s="244"/>
      <c r="AC253" s="244"/>
      <c r="AD253" s="244"/>
      <c r="AE253" s="246"/>
      <c r="AF253" s="244"/>
      <c r="AG253" s="244"/>
      <c r="AH253" s="244">
        <f t="shared" si="4"/>
        <v>300000000</v>
      </c>
      <c r="AI253" s="281" t="s">
        <v>1151</v>
      </c>
    </row>
    <row r="254" spans="1:35" s="39" customFormat="1" ht="75" x14ac:dyDescent="0.25">
      <c r="A254" s="38">
        <v>320</v>
      </c>
      <c r="B254" s="242" t="s">
        <v>1146</v>
      </c>
      <c r="C254" s="38">
        <v>4</v>
      </c>
      <c r="D254" s="242" t="s">
        <v>46</v>
      </c>
      <c r="E254" s="38">
        <v>45</v>
      </c>
      <c r="F254" s="267" t="s">
        <v>47</v>
      </c>
      <c r="G254" s="38" t="s">
        <v>48</v>
      </c>
      <c r="H254" s="242" t="s">
        <v>1169</v>
      </c>
      <c r="I254" s="38">
        <v>4599</v>
      </c>
      <c r="J254" s="242" t="s">
        <v>50</v>
      </c>
      <c r="K254" s="242" t="s">
        <v>51</v>
      </c>
      <c r="L254" s="315" t="s">
        <v>48</v>
      </c>
      <c r="M254" s="242" t="s">
        <v>249</v>
      </c>
      <c r="N254" s="311" t="s">
        <v>250</v>
      </c>
      <c r="O254" s="242" t="s">
        <v>159</v>
      </c>
      <c r="P254" s="316" t="s">
        <v>48</v>
      </c>
      <c r="Q254" s="242" t="s">
        <v>1170</v>
      </c>
      <c r="R254" s="311">
        <v>459901600</v>
      </c>
      <c r="S254" s="268" t="s">
        <v>159</v>
      </c>
      <c r="T254" s="328" t="s">
        <v>148</v>
      </c>
      <c r="U254" s="38">
        <v>4</v>
      </c>
      <c r="V254" s="301">
        <v>2022003630006</v>
      </c>
      <c r="W254" s="276" t="s">
        <v>1171</v>
      </c>
      <c r="X254" s="266" t="s">
        <v>253</v>
      </c>
      <c r="Y254" s="244"/>
      <c r="Z254" s="244"/>
      <c r="AA254" s="244"/>
      <c r="AB254" s="244"/>
      <c r="AC254" s="244"/>
      <c r="AD254" s="244"/>
      <c r="AE254" s="244"/>
      <c r="AF254" s="244">
        <v>500000000</v>
      </c>
      <c r="AG254" s="244"/>
      <c r="AH254" s="244">
        <f t="shared" si="4"/>
        <v>500000000</v>
      </c>
      <c r="AI254" s="281" t="s">
        <v>1151</v>
      </c>
    </row>
    <row r="255" spans="1:35" s="40" customFormat="1" ht="60" x14ac:dyDescent="0.25">
      <c r="A255" s="43">
        <v>321</v>
      </c>
      <c r="B255" s="293" t="s">
        <v>1172</v>
      </c>
      <c r="C255" s="43">
        <v>3</v>
      </c>
      <c r="D255" s="293" t="s">
        <v>193</v>
      </c>
      <c r="E255" s="43">
        <v>24</v>
      </c>
      <c r="F255" s="293" t="s">
        <v>194</v>
      </c>
      <c r="G255" s="43">
        <v>2409</v>
      </c>
      <c r="H255" s="137" t="s">
        <v>1173</v>
      </c>
      <c r="I255" s="43">
        <v>2409</v>
      </c>
      <c r="J255" s="137" t="s">
        <v>1174</v>
      </c>
      <c r="K255" s="270" t="s">
        <v>1175</v>
      </c>
      <c r="L255" s="318" t="s">
        <v>48</v>
      </c>
      <c r="M255" s="293" t="s">
        <v>1176</v>
      </c>
      <c r="N255" s="43">
        <v>2409009</v>
      </c>
      <c r="O255" s="293" t="s">
        <v>1177</v>
      </c>
      <c r="P255" s="318" t="s">
        <v>48</v>
      </c>
      <c r="Q255" s="270" t="s">
        <v>1178</v>
      </c>
      <c r="R255" s="43">
        <v>240900900</v>
      </c>
      <c r="S255" s="270" t="s">
        <v>1179</v>
      </c>
      <c r="T255" s="318" t="s">
        <v>56</v>
      </c>
      <c r="U255" s="318">
        <v>1</v>
      </c>
      <c r="V255" s="300">
        <v>2020003630149</v>
      </c>
      <c r="W255" s="294" t="s">
        <v>1180</v>
      </c>
      <c r="X255" s="293" t="s">
        <v>1181</v>
      </c>
      <c r="Y255" s="245"/>
      <c r="Z255" s="245"/>
      <c r="AA255" s="245"/>
      <c r="AB255" s="245"/>
      <c r="AC255" s="245"/>
      <c r="AD255" s="263"/>
      <c r="AE255" s="245"/>
      <c r="AF255" s="245">
        <v>30542364.719999999</v>
      </c>
      <c r="AG255" s="245"/>
      <c r="AH255" s="244">
        <f t="shared" si="4"/>
        <v>30542364.719999999</v>
      </c>
      <c r="AI255" s="295" t="s">
        <v>1182</v>
      </c>
    </row>
    <row r="256" spans="1:35" s="40" customFormat="1" ht="60" x14ac:dyDescent="0.25">
      <c r="A256" s="43">
        <v>321</v>
      </c>
      <c r="B256" s="293" t="s">
        <v>1172</v>
      </c>
      <c r="C256" s="43">
        <v>3</v>
      </c>
      <c r="D256" s="293" t="s">
        <v>193</v>
      </c>
      <c r="E256" s="43">
        <v>24</v>
      </c>
      <c r="F256" s="293" t="s">
        <v>194</v>
      </c>
      <c r="G256" s="43">
        <v>2409</v>
      </c>
      <c r="H256" s="137" t="s">
        <v>1173</v>
      </c>
      <c r="I256" s="43">
        <v>2409</v>
      </c>
      <c r="J256" s="137" t="s">
        <v>1174</v>
      </c>
      <c r="K256" s="270" t="s">
        <v>1175</v>
      </c>
      <c r="L256" s="318" t="s">
        <v>48</v>
      </c>
      <c r="M256" s="293" t="s">
        <v>1183</v>
      </c>
      <c r="N256" s="43">
        <v>2409022</v>
      </c>
      <c r="O256" s="293" t="s">
        <v>1184</v>
      </c>
      <c r="P256" s="318" t="s">
        <v>48</v>
      </c>
      <c r="Q256" s="270" t="s">
        <v>1185</v>
      </c>
      <c r="R256" s="43">
        <v>240902202</v>
      </c>
      <c r="S256" s="270" t="s">
        <v>1186</v>
      </c>
      <c r="T256" s="318" t="s">
        <v>56</v>
      </c>
      <c r="U256" s="318">
        <v>1</v>
      </c>
      <c r="V256" s="300">
        <v>2020003630149</v>
      </c>
      <c r="W256" s="294" t="s">
        <v>1180</v>
      </c>
      <c r="X256" s="293" t="s">
        <v>1181</v>
      </c>
      <c r="Y256" s="245"/>
      <c r="Z256" s="245"/>
      <c r="AA256" s="245"/>
      <c r="AB256" s="245"/>
      <c r="AC256" s="245"/>
      <c r="AD256" s="263"/>
      <c r="AE256" s="245"/>
      <c r="AF256" s="245">
        <v>47955646.380000003</v>
      </c>
      <c r="AG256" s="245"/>
      <c r="AH256" s="244">
        <f t="shared" si="4"/>
        <v>47955646.380000003</v>
      </c>
      <c r="AI256" s="295" t="s">
        <v>1182</v>
      </c>
    </row>
    <row r="257" spans="1:35" s="40" customFormat="1" ht="75" x14ac:dyDescent="0.25">
      <c r="A257" s="43">
        <v>321</v>
      </c>
      <c r="B257" s="293" t="s">
        <v>1172</v>
      </c>
      <c r="C257" s="43">
        <v>3</v>
      </c>
      <c r="D257" s="293" t="s">
        <v>193</v>
      </c>
      <c r="E257" s="43">
        <v>24</v>
      </c>
      <c r="F257" s="293" t="s">
        <v>194</v>
      </c>
      <c r="G257" s="43">
        <v>2409</v>
      </c>
      <c r="H257" s="137" t="s">
        <v>1173</v>
      </c>
      <c r="I257" s="43">
        <v>2409</v>
      </c>
      <c r="J257" s="137" t="s">
        <v>1174</v>
      </c>
      <c r="K257" s="270" t="s">
        <v>1175</v>
      </c>
      <c r="L257" s="318" t="s">
        <v>48</v>
      </c>
      <c r="M257" s="293" t="s">
        <v>1187</v>
      </c>
      <c r="N257" s="43">
        <v>2409014</v>
      </c>
      <c r="O257" s="293" t="s">
        <v>231</v>
      </c>
      <c r="P257" s="318" t="s">
        <v>48</v>
      </c>
      <c r="Q257" s="270" t="s">
        <v>1188</v>
      </c>
      <c r="R257" s="43">
        <v>240901400</v>
      </c>
      <c r="S257" s="270" t="s">
        <v>1189</v>
      </c>
      <c r="T257" s="318" t="s">
        <v>56</v>
      </c>
      <c r="U257" s="318">
        <v>1</v>
      </c>
      <c r="V257" s="300">
        <v>2020003630149</v>
      </c>
      <c r="W257" s="294" t="s">
        <v>1180</v>
      </c>
      <c r="X257" s="293" t="s">
        <v>1181</v>
      </c>
      <c r="Y257" s="245"/>
      <c r="Z257" s="245"/>
      <c r="AA257" s="245"/>
      <c r="AB257" s="245"/>
      <c r="AC257" s="245"/>
      <c r="AD257" s="263"/>
      <c r="AE257" s="245"/>
      <c r="AF257" s="245">
        <v>29925000</v>
      </c>
      <c r="AG257" s="245"/>
      <c r="AH257" s="244">
        <f t="shared" si="4"/>
        <v>29925000</v>
      </c>
      <c r="AI257" s="295" t="s">
        <v>1182</v>
      </c>
    </row>
    <row r="258" spans="1:35" s="40" customFormat="1" ht="60" x14ac:dyDescent="0.25">
      <c r="A258" s="49">
        <v>321</v>
      </c>
      <c r="B258" s="296" t="s">
        <v>1172</v>
      </c>
      <c r="C258" s="49">
        <v>3</v>
      </c>
      <c r="D258" s="296" t="s">
        <v>193</v>
      </c>
      <c r="E258" s="49">
        <v>24</v>
      </c>
      <c r="F258" s="296" t="s">
        <v>194</v>
      </c>
      <c r="G258" s="49">
        <v>2409</v>
      </c>
      <c r="H258" s="296" t="s">
        <v>1173</v>
      </c>
      <c r="I258" s="49">
        <v>2409</v>
      </c>
      <c r="J258" s="296" t="s">
        <v>1174</v>
      </c>
      <c r="K258" s="297" t="s">
        <v>1175</v>
      </c>
      <c r="L258" s="319" t="s">
        <v>48</v>
      </c>
      <c r="M258" s="296" t="s">
        <v>1190</v>
      </c>
      <c r="N258" s="49">
        <v>2409039</v>
      </c>
      <c r="O258" s="296" t="s">
        <v>1191</v>
      </c>
      <c r="P258" s="319" t="s">
        <v>48</v>
      </c>
      <c r="Q258" s="297" t="s">
        <v>1192</v>
      </c>
      <c r="R258" s="49">
        <v>240903905</v>
      </c>
      <c r="S258" s="297" t="s">
        <v>1193</v>
      </c>
      <c r="T258" s="319" t="s">
        <v>56</v>
      </c>
      <c r="U258" s="319">
        <v>1</v>
      </c>
      <c r="V258" s="340">
        <v>2020003630149</v>
      </c>
      <c r="W258" s="298" t="s">
        <v>1180</v>
      </c>
      <c r="X258" s="296" t="s">
        <v>1181</v>
      </c>
      <c r="Y258" s="264"/>
      <c r="Z258" s="264"/>
      <c r="AA258" s="264"/>
      <c r="AB258" s="264"/>
      <c r="AC258" s="264"/>
      <c r="AD258" s="265"/>
      <c r="AE258" s="245"/>
      <c r="AF258" s="245">
        <v>87160209.900000006</v>
      </c>
      <c r="AG258" s="245"/>
      <c r="AH258" s="244">
        <f t="shared" si="4"/>
        <v>87160209.900000006</v>
      </c>
      <c r="AI258" s="299" t="s">
        <v>1182</v>
      </c>
    </row>
    <row r="259" spans="1:35" s="39" customFormat="1" ht="46.5" customHeight="1" x14ac:dyDescent="0.25">
      <c r="A259" s="50" t="s">
        <v>1194</v>
      </c>
      <c r="B259" s="51"/>
      <c r="C259" s="52"/>
      <c r="D259" s="53"/>
      <c r="E259" s="53"/>
      <c r="F259" s="53"/>
      <c r="G259" s="53"/>
      <c r="H259" s="51"/>
      <c r="I259" s="51"/>
      <c r="J259" s="51"/>
      <c r="K259" s="53"/>
      <c r="L259" s="53"/>
      <c r="M259" s="53"/>
      <c r="N259" s="52"/>
      <c r="O259" s="53"/>
      <c r="P259" s="53"/>
      <c r="Q259" s="51"/>
      <c r="R259" s="53"/>
      <c r="S259" s="51"/>
      <c r="T259" s="54"/>
      <c r="U259" s="53"/>
      <c r="V259" s="55"/>
      <c r="W259" s="51"/>
      <c r="X259" s="51"/>
      <c r="Y259" s="47">
        <f>SUBTOTAL(9,Y7:Y258)</f>
        <v>22693438000</v>
      </c>
      <c r="Z259" s="47">
        <f t="shared" ref="Z259:AH259" si="5">SUBTOTAL(9,Z7:Z258)</f>
        <v>6283101000</v>
      </c>
      <c r="AA259" s="47">
        <f t="shared" si="5"/>
        <v>7561747000</v>
      </c>
      <c r="AB259" s="47">
        <f t="shared" si="5"/>
        <v>50344973647</v>
      </c>
      <c r="AC259" s="47">
        <f t="shared" si="5"/>
        <v>209377760000</v>
      </c>
      <c r="AD259" s="47">
        <f t="shared" si="5"/>
        <v>4059617000</v>
      </c>
      <c r="AE259" s="47">
        <f t="shared" si="5"/>
        <v>31595375847</v>
      </c>
      <c r="AF259" s="47">
        <f t="shared" si="5"/>
        <v>6667834221</v>
      </c>
      <c r="AG259" s="47">
        <f t="shared" si="5"/>
        <v>15374840000</v>
      </c>
      <c r="AH259" s="345">
        <f t="shared" si="5"/>
        <v>353958686715.00006</v>
      </c>
      <c r="AI259" s="346"/>
    </row>
    <row r="260" spans="1:35" x14ac:dyDescent="0.2">
      <c r="C260" s="60"/>
      <c r="I260" s="56"/>
    </row>
    <row r="261" spans="1:35" x14ac:dyDescent="0.2">
      <c r="C261" s="60"/>
      <c r="I261" s="56"/>
    </row>
    <row r="262" spans="1:35" ht="37.5" customHeight="1" x14ac:dyDescent="0.2">
      <c r="C262" s="60"/>
      <c r="I262" s="56"/>
    </row>
    <row r="263" spans="1:35" x14ac:dyDescent="0.2">
      <c r="C263" s="60"/>
      <c r="I263" s="56"/>
    </row>
    <row r="264" spans="1:35" x14ac:dyDescent="0.2">
      <c r="C264" s="60"/>
      <c r="I264" s="56"/>
    </row>
    <row r="265" spans="1:35" x14ac:dyDescent="0.2">
      <c r="C265" s="60"/>
      <c r="I265" s="56"/>
    </row>
    <row r="266" spans="1:35" x14ac:dyDescent="0.2">
      <c r="C266" s="60"/>
      <c r="I266" s="56"/>
    </row>
    <row r="267" spans="1:35" x14ac:dyDescent="0.2">
      <c r="C267" s="60"/>
      <c r="I267" s="56"/>
    </row>
    <row r="268" spans="1:35" x14ac:dyDescent="0.2">
      <c r="C268" s="60"/>
      <c r="I268" s="56"/>
    </row>
    <row r="269" spans="1:35" x14ac:dyDescent="0.2">
      <c r="C269" s="60"/>
      <c r="I269" s="56"/>
    </row>
    <row r="270" spans="1:35" x14ac:dyDescent="0.2">
      <c r="C270" s="60"/>
      <c r="I270" s="56"/>
    </row>
    <row r="271" spans="1:35" x14ac:dyDescent="0.2">
      <c r="C271" s="60"/>
      <c r="I271" s="56"/>
    </row>
    <row r="272" spans="1:35" x14ac:dyDescent="0.2">
      <c r="C272" s="60"/>
      <c r="I272" s="56"/>
    </row>
    <row r="273" spans="3:9" x14ac:dyDescent="0.2">
      <c r="C273" s="60"/>
      <c r="I273" s="56"/>
    </row>
    <row r="274" spans="3:9" x14ac:dyDescent="0.2">
      <c r="C274" s="60"/>
      <c r="I274" s="56"/>
    </row>
    <row r="275" spans="3:9" x14ac:dyDescent="0.2">
      <c r="C275" s="60"/>
      <c r="I275" s="56"/>
    </row>
    <row r="276" spans="3:9" x14ac:dyDescent="0.2">
      <c r="C276" s="60"/>
      <c r="I276" s="56"/>
    </row>
    <row r="277" spans="3:9" x14ac:dyDescent="0.2">
      <c r="C277" s="60"/>
      <c r="I277" s="56"/>
    </row>
    <row r="278" spans="3:9" x14ac:dyDescent="0.2">
      <c r="C278" s="60"/>
      <c r="I278" s="56"/>
    </row>
    <row r="279" spans="3:9" x14ac:dyDescent="0.2">
      <c r="C279" s="60"/>
      <c r="I279" s="56"/>
    </row>
    <row r="280" spans="3:9" x14ac:dyDescent="0.2">
      <c r="C280" s="60"/>
      <c r="I280" s="56"/>
    </row>
    <row r="281" spans="3:9" x14ac:dyDescent="0.2">
      <c r="C281" s="60"/>
      <c r="I281" s="56"/>
    </row>
    <row r="282" spans="3:9" x14ac:dyDescent="0.2">
      <c r="C282" s="60"/>
      <c r="I282" s="56"/>
    </row>
    <row r="283" spans="3:9" x14ac:dyDescent="0.2">
      <c r="C283" s="60"/>
      <c r="I283" s="56"/>
    </row>
    <row r="284" spans="3:9" x14ac:dyDescent="0.2">
      <c r="C284" s="60"/>
      <c r="I284" s="56"/>
    </row>
    <row r="285" spans="3:9" x14ac:dyDescent="0.2">
      <c r="C285" s="60"/>
      <c r="I285" s="56"/>
    </row>
    <row r="286" spans="3:9" x14ac:dyDescent="0.2">
      <c r="C286" s="60"/>
      <c r="I286" s="56"/>
    </row>
    <row r="287" spans="3:9" x14ac:dyDescent="0.2">
      <c r="C287" s="60"/>
      <c r="I287" s="56"/>
    </row>
    <row r="288" spans="3:9" x14ac:dyDescent="0.2">
      <c r="C288" s="60"/>
      <c r="I288" s="56"/>
    </row>
    <row r="289" spans="3:9" x14ac:dyDescent="0.2">
      <c r="C289" s="60"/>
      <c r="I289" s="56"/>
    </row>
    <row r="290" spans="3:9" x14ac:dyDescent="0.2">
      <c r="C290" s="60"/>
      <c r="I290" s="56"/>
    </row>
    <row r="291" spans="3:9" x14ac:dyDescent="0.2">
      <c r="C291" s="60"/>
      <c r="I291" s="56"/>
    </row>
    <row r="292" spans="3:9" x14ac:dyDescent="0.2">
      <c r="C292" s="60"/>
      <c r="I292" s="56"/>
    </row>
    <row r="293" spans="3:9" x14ac:dyDescent="0.2">
      <c r="C293" s="60"/>
      <c r="I293" s="56"/>
    </row>
    <row r="294" spans="3:9" x14ac:dyDescent="0.2">
      <c r="C294" s="60"/>
      <c r="I294" s="56"/>
    </row>
    <row r="295" spans="3:9" x14ac:dyDescent="0.2">
      <c r="C295" s="60"/>
      <c r="I295" s="56"/>
    </row>
    <row r="296" spans="3:9" x14ac:dyDescent="0.2">
      <c r="C296" s="60"/>
      <c r="I296" s="56"/>
    </row>
    <row r="297" spans="3:9" x14ac:dyDescent="0.2">
      <c r="C297" s="60"/>
      <c r="I297" s="56"/>
    </row>
    <row r="298" spans="3:9" x14ac:dyDescent="0.2">
      <c r="C298" s="60"/>
      <c r="I298" s="56"/>
    </row>
    <row r="299" spans="3:9" x14ac:dyDescent="0.2">
      <c r="C299" s="60"/>
      <c r="I299" s="56"/>
    </row>
    <row r="300" spans="3:9" x14ac:dyDescent="0.2">
      <c r="C300" s="60"/>
      <c r="I300" s="56"/>
    </row>
    <row r="301" spans="3:9" x14ac:dyDescent="0.2">
      <c r="C301" s="60"/>
      <c r="I301" s="56"/>
    </row>
    <row r="302" spans="3:9" x14ac:dyDescent="0.2">
      <c r="C302" s="60"/>
      <c r="I302" s="56"/>
    </row>
    <row r="303" spans="3:9" x14ac:dyDescent="0.2">
      <c r="C303" s="60"/>
      <c r="I303" s="56"/>
    </row>
    <row r="304" spans="3:9" x14ac:dyDescent="0.2">
      <c r="C304" s="60"/>
      <c r="I304" s="56"/>
    </row>
    <row r="305" spans="3:9" x14ac:dyDescent="0.2">
      <c r="C305" s="60"/>
      <c r="I305" s="56"/>
    </row>
    <row r="306" spans="3:9" x14ac:dyDescent="0.2">
      <c r="C306" s="60"/>
      <c r="I306" s="56"/>
    </row>
    <row r="307" spans="3:9" x14ac:dyDescent="0.2">
      <c r="C307" s="60"/>
    </row>
    <row r="308" spans="3:9" x14ac:dyDescent="0.2">
      <c r="C308" s="60"/>
    </row>
    <row r="309" spans="3:9" x14ac:dyDescent="0.2">
      <c r="C309" s="60"/>
    </row>
    <row r="310" spans="3:9" x14ac:dyDescent="0.2">
      <c r="C310" s="60"/>
    </row>
    <row r="311" spans="3:9" x14ac:dyDescent="0.2">
      <c r="C311" s="60"/>
    </row>
    <row r="312" spans="3:9" x14ac:dyDescent="0.2">
      <c r="C312" s="60"/>
    </row>
    <row r="313" spans="3:9" x14ac:dyDescent="0.2">
      <c r="C313" s="60"/>
    </row>
    <row r="314" spans="3:9" x14ac:dyDescent="0.2">
      <c r="C314" s="60"/>
    </row>
    <row r="315" spans="3:9" x14ac:dyDescent="0.2">
      <c r="C315" s="60"/>
    </row>
    <row r="316" spans="3:9" x14ac:dyDescent="0.2">
      <c r="C316" s="60"/>
    </row>
    <row r="317" spans="3:9" x14ac:dyDescent="0.2">
      <c r="C317" s="60"/>
    </row>
    <row r="318" spans="3:9" x14ac:dyDescent="0.2">
      <c r="C318" s="60"/>
    </row>
    <row r="319" spans="3:9" x14ac:dyDescent="0.2">
      <c r="C319" s="60"/>
    </row>
    <row r="320" spans="3:9" x14ac:dyDescent="0.2">
      <c r="C320" s="60"/>
    </row>
    <row r="321" spans="3:3" x14ac:dyDescent="0.2">
      <c r="C321" s="60"/>
    </row>
    <row r="322" spans="3:3" x14ac:dyDescent="0.2">
      <c r="C322" s="60"/>
    </row>
    <row r="323" spans="3:3" x14ac:dyDescent="0.2">
      <c r="C323" s="60"/>
    </row>
    <row r="324" spans="3:3" x14ac:dyDescent="0.2">
      <c r="C324" s="60"/>
    </row>
    <row r="325" spans="3:3" x14ac:dyDescent="0.2">
      <c r="C325" s="60"/>
    </row>
    <row r="326" spans="3:3" x14ac:dyDescent="0.2">
      <c r="C326" s="60"/>
    </row>
    <row r="327" spans="3:3" x14ac:dyDescent="0.2">
      <c r="C327" s="60"/>
    </row>
    <row r="328" spans="3:3" x14ac:dyDescent="0.2">
      <c r="C328" s="60"/>
    </row>
    <row r="329" spans="3:3" x14ac:dyDescent="0.2">
      <c r="C329" s="60"/>
    </row>
    <row r="330" spans="3:3" x14ac:dyDescent="0.2">
      <c r="C330" s="60"/>
    </row>
    <row r="331" spans="3:3" x14ac:dyDescent="0.2">
      <c r="C331" s="60"/>
    </row>
    <row r="332" spans="3:3" x14ac:dyDescent="0.2">
      <c r="C332" s="60"/>
    </row>
    <row r="333" spans="3:3" x14ac:dyDescent="0.2">
      <c r="C333" s="60"/>
    </row>
    <row r="334" spans="3:3" x14ac:dyDescent="0.2">
      <c r="C334" s="60"/>
    </row>
    <row r="335" spans="3:3" x14ac:dyDescent="0.2">
      <c r="C335" s="60"/>
    </row>
    <row r="336" spans="3:3" x14ac:dyDescent="0.2">
      <c r="C336" s="60"/>
    </row>
    <row r="337" spans="3:3" x14ac:dyDescent="0.2">
      <c r="C337" s="60"/>
    </row>
    <row r="338" spans="3:3" x14ac:dyDescent="0.2">
      <c r="C338" s="60"/>
    </row>
    <row r="339" spans="3:3" x14ac:dyDescent="0.2">
      <c r="C339" s="60"/>
    </row>
    <row r="340" spans="3:3" x14ac:dyDescent="0.2">
      <c r="C340" s="60"/>
    </row>
    <row r="341" spans="3:3" x14ac:dyDescent="0.2">
      <c r="C341" s="60"/>
    </row>
    <row r="342" spans="3:3" x14ac:dyDescent="0.2">
      <c r="C342" s="60"/>
    </row>
    <row r="343" spans="3:3" x14ac:dyDescent="0.2">
      <c r="C343" s="60"/>
    </row>
    <row r="344" spans="3:3" x14ac:dyDescent="0.2">
      <c r="C344" s="60"/>
    </row>
    <row r="345" spans="3:3" x14ac:dyDescent="0.2">
      <c r="C345" s="60"/>
    </row>
    <row r="346" spans="3:3" x14ac:dyDescent="0.2">
      <c r="C346" s="60"/>
    </row>
    <row r="347" spans="3:3" x14ac:dyDescent="0.2">
      <c r="C347" s="60"/>
    </row>
    <row r="348" spans="3:3" x14ac:dyDescent="0.2">
      <c r="C348" s="60"/>
    </row>
    <row r="349" spans="3:3" x14ac:dyDescent="0.2">
      <c r="C349" s="60"/>
    </row>
    <row r="350" spans="3:3" x14ac:dyDescent="0.2">
      <c r="C350" s="60"/>
    </row>
    <row r="351" spans="3:3" x14ac:dyDescent="0.2">
      <c r="C351" s="60"/>
    </row>
    <row r="352" spans="3:3" x14ac:dyDescent="0.2">
      <c r="C352" s="60"/>
    </row>
    <row r="353" spans="3:3" x14ac:dyDescent="0.2">
      <c r="C353" s="60"/>
    </row>
    <row r="354" spans="3:3" x14ac:dyDescent="0.2">
      <c r="C354" s="60"/>
    </row>
    <row r="355" spans="3:3" x14ac:dyDescent="0.2">
      <c r="C355" s="60"/>
    </row>
    <row r="356" spans="3:3" x14ac:dyDescent="0.2">
      <c r="C356" s="60"/>
    </row>
    <row r="357" spans="3:3" x14ac:dyDescent="0.2">
      <c r="C357" s="60"/>
    </row>
    <row r="358" spans="3:3" x14ac:dyDescent="0.2">
      <c r="C358" s="60"/>
    </row>
    <row r="359" spans="3:3" x14ac:dyDescent="0.2">
      <c r="C359" s="60"/>
    </row>
    <row r="360" spans="3:3" x14ac:dyDescent="0.2">
      <c r="C360" s="60"/>
    </row>
    <row r="361" spans="3:3" x14ac:dyDescent="0.2">
      <c r="C361" s="60"/>
    </row>
    <row r="362" spans="3:3" x14ac:dyDescent="0.2">
      <c r="C362" s="60"/>
    </row>
    <row r="363" spans="3:3" x14ac:dyDescent="0.2">
      <c r="C363" s="60"/>
    </row>
    <row r="364" spans="3:3" x14ac:dyDescent="0.2">
      <c r="C364" s="60"/>
    </row>
    <row r="365" spans="3:3" x14ac:dyDescent="0.2">
      <c r="C365" s="60"/>
    </row>
    <row r="366" spans="3:3" x14ac:dyDescent="0.2">
      <c r="C366" s="60"/>
    </row>
    <row r="367" spans="3:3" x14ac:dyDescent="0.2">
      <c r="C367" s="60"/>
    </row>
    <row r="368" spans="3:3" x14ac:dyDescent="0.2">
      <c r="C368" s="60"/>
    </row>
    <row r="369" spans="3:3" x14ac:dyDescent="0.2">
      <c r="C369" s="60"/>
    </row>
    <row r="370" spans="3:3" x14ac:dyDescent="0.2">
      <c r="C370" s="60"/>
    </row>
    <row r="371" spans="3:3" x14ac:dyDescent="0.2">
      <c r="C371" s="60"/>
    </row>
    <row r="372" spans="3:3" x14ac:dyDescent="0.2">
      <c r="C372" s="60"/>
    </row>
    <row r="373" spans="3:3" x14ac:dyDescent="0.2">
      <c r="C373" s="60"/>
    </row>
    <row r="374" spans="3:3" x14ac:dyDescent="0.2">
      <c r="C374" s="60"/>
    </row>
    <row r="375" spans="3:3" x14ac:dyDescent="0.2">
      <c r="C375" s="60"/>
    </row>
    <row r="376" spans="3:3" x14ac:dyDescent="0.2">
      <c r="C376" s="60"/>
    </row>
    <row r="377" spans="3:3" x14ac:dyDescent="0.2">
      <c r="C377" s="60"/>
    </row>
    <row r="378" spans="3:3" x14ac:dyDescent="0.2">
      <c r="C378" s="60"/>
    </row>
    <row r="379" spans="3:3" x14ac:dyDescent="0.2">
      <c r="C379" s="60"/>
    </row>
    <row r="380" spans="3:3" x14ac:dyDescent="0.2">
      <c r="C380" s="60"/>
    </row>
    <row r="381" spans="3:3" x14ac:dyDescent="0.2">
      <c r="C381" s="60"/>
    </row>
    <row r="382" spans="3:3" x14ac:dyDescent="0.2">
      <c r="C382" s="60"/>
    </row>
    <row r="383" spans="3:3" x14ac:dyDescent="0.2">
      <c r="C383" s="60"/>
    </row>
    <row r="384" spans="3:3" x14ac:dyDescent="0.2">
      <c r="C384" s="60"/>
    </row>
    <row r="385" spans="3:3" x14ac:dyDescent="0.2">
      <c r="C385" s="60"/>
    </row>
    <row r="386" spans="3:3" x14ac:dyDescent="0.2">
      <c r="C386" s="60"/>
    </row>
    <row r="387" spans="3:3" x14ac:dyDescent="0.2">
      <c r="C387" s="60"/>
    </row>
    <row r="388" spans="3:3" x14ac:dyDescent="0.2">
      <c r="C388" s="60"/>
    </row>
    <row r="389" spans="3:3" x14ac:dyDescent="0.2">
      <c r="C389" s="60"/>
    </row>
    <row r="390" spans="3:3" x14ac:dyDescent="0.2">
      <c r="C390" s="60"/>
    </row>
    <row r="391" spans="3:3" x14ac:dyDescent="0.2">
      <c r="C391" s="60"/>
    </row>
    <row r="392" spans="3:3" x14ac:dyDescent="0.2">
      <c r="C392" s="60"/>
    </row>
    <row r="393" spans="3:3" x14ac:dyDescent="0.2">
      <c r="C393" s="60"/>
    </row>
    <row r="394" spans="3:3" x14ac:dyDescent="0.2">
      <c r="C394" s="60"/>
    </row>
    <row r="395" spans="3:3" x14ac:dyDescent="0.2">
      <c r="C395" s="60"/>
    </row>
    <row r="396" spans="3:3" x14ac:dyDescent="0.2">
      <c r="C396" s="60"/>
    </row>
    <row r="397" spans="3:3" x14ac:dyDescent="0.2">
      <c r="C397" s="60"/>
    </row>
    <row r="398" spans="3:3" x14ac:dyDescent="0.2">
      <c r="C398" s="60"/>
    </row>
    <row r="399" spans="3:3" x14ac:dyDescent="0.2">
      <c r="C399" s="60"/>
    </row>
    <row r="400" spans="3:3" x14ac:dyDescent="0.2">
      <c r="C400" s="60"/>
    </row>
    <row r="401" spans="3:3" x14ac:dyDescent="0.2">
      <c r="C401" s="60"/>
    </row>
    <row r="402" spans="3:3" x14ac:dyDescent="0.2">
      <c r="C402" s="60"/>
    </row>
    <row r="403" spans="3:3" x14ac:dyDescent="0.2">
      <c r="C403" s="60"/>
    </row>
    <row r="404" spans="3:3" x14ac:dyDescent="0.2">
      <c r="C404" s="60"/>
    </row>
    <row r="405" spans="3:3" x14ac:dyDescent="0.2">
      <c r="C405" s="60"/>
    </row>
    <row r="406" spans="3:3" x14ac:dyDescent="0.2">
      <c r="C406" s="60"/>
    </row>
    <row r="407" spans="3:3" x14ac:dyDescent="0.2">
      <c r="C407" s="60"/>
    </row>
    <row r="408" spans="3:3" x14ac:dyDescent="0.2">
      <c r="C408" s="60"/>
    </row>
    <row r="409" spans="3:3" x14ac:dyDescent="0.2">
      <c r="C409" s="60"/>
    </row>
    <row r="410" spans="3:3" x14ac:dyDescent="0.2">
      <c r="C410" s="60"/>
    </row>
    <row r="411" spans="3:3" x14ac:dyDescent="0.2">
      <c r="C411" s="60"/>
    </row>
    <row r="412" spans="3:3" x14ac:dyDescent="0.2">
      <c r="C412" s="60"/>
    </row>
    <row r="413" spans="3:3" x14ac:dyDescent="0.2">
      <c r="C413" s="60"/>
    </row>
    <row r="414" spans="3:3" x14ac:dyDescent="0.2">
      <c r="C414" s="60"/>
    </row>
    <row r="415" spans="3:3" x14ac:dyDescent="0.2">
      <c r="C415" s="60"/>
    </row>
    <row r="416" spans="3:3" x14ac:dyDescent="0.2">
      <c r="C416" s="60"/>
    </row>
    <row r="417" spans="3:3" x14ac:dyDescent="0.2">
      <c r="C417" s="60"/>
    </row>
    <row r="418" spans="3:3" x14ac:dyDescent="0.2">
      <c r="C418" s="60"/>
    </row>
    <row r="419" spans="3:3" x14ac:dyDescent="0.2">
      <c r="C419" s="60"/>
    </row>
    <row r="420" spans="3:3" x14ac:dyDescent="0.2">
      <c r="C420" s="60"/>
    </row>
    <row r="421" spans="3:3" x14ac:dyDescent="0.2">
      <c r="C421" s="60"/>
    </row>
    <row r="422" spans="3:3" x14ac:dyDescent="0.2">
      <c r="C422" s="60"/>
    </row>
    <row r="423" spans="3:3" x14ac:dyDescent="0.2">
      <c r="C423" s="60"/>
    </row>
    <row r="424" spans="3:3" x14ac:dyDescent="0.2">
      <c r="C424" s="60"/>
    </row>
    <row r="425" spans="3:3" x14ac:dyDescent="0.2">
      <c r="C425" s="60"/>
    </row>
    <row r="426" spans="3:3" x14ac:dyDescent="0.2">
      <c r="C426" s="60"/>
    </row>
    <row r="427" spans="3:3" x14ac:dyDescent="0.2">
      <c r="C427" s="60"/>
    </row>
    <row r="428" spans="3:3" x14ac:dyDescent="0.2">
      <c r="C428" s="60"/>
    </row>
    <row r="429" spans="3:3" x14ac:dyDescent="0.2">
      <c r="C429" s="60"/>
    </row>
    <row r="430" spans="3:3" x14ac:dyDescent="0.2">
      <c r="C430" s="60"/>
    </row>
    <row r="431" spans="3:3" x14ac:dyDescent="0.2">
      <c r="C431" s="60"/>
    </row>
    <row r="432" spans="3:3" x14ac:dyDescent="0.2">
      <c r="C432" s="60"/>
    </row>
    <row r="433" spans="3:3" x14ac:dyDescent="0.2">
      <c r="C433" s="60"/>
    </row>
    <row r="434" spans="3:3" x14ac:dyDescent="0.2">
      <c r="C434" s="60"/>
    </row>
    <row r="435" spans="3:3" x14ac:dyDescent="0.2">
      <c r="C435" s="60"/>
    </row>
    <row r="436" spans="3:3" x14ac:dyDescent="0.2">
      <c r="C436" s="60"/>
    </row>
    <row r="437" spans="3:3" x14ac:dyDescent="0.2">
      <c r="C437" s="60"/>
    </row>
    <row r="438" spans="3:3" x14ac:dyDescent="0.2">
      <c r="C438" s="60"/>
    </row>
    <row r="439" spans="3:3" x14ac:dyDescent="0.2">
      <c r="C439" s="60"/>
    </row>
    <row r="440" spans="3:3" x14ac:dyDescent="0.2">
      <c r="C440" s="60"/>
    </row>
    <row r="441" spans="3:3" x14ac:dyDescent="0.2">
      <c r="C441" s="60"/>
    </row>
    <row r="442" spans="3:3" x14ac:dyDescent="0.2">
      <c r="C442" s="60"/>
    </row>
    <row r="443" spans="3:3" x14ac:dyDescent="0.2">
      <c r="C443" s="60"/>
    </row>
    <row r="444" spans="3:3" x14ac:dyDescent="0.2">
      <c r="C444" s="60"/>
    </row>
    <row r="445" spans="3:3" x14ac:dyDescent="0.2">
      <c r="C445" s="60"/>
    </row>
    <row r="446" spans="3:3" x14ac:dyDescent="0.2">
      <c r="C446" s="60"/>
    </row>
    <row r="447" spans="3:3" x14ac:dyDescent="0.2">
      <c r="C447" s="60"/>
    </row>
    <row r="448" spans="3:3" x14ac:dyDescent="0.2">
      <c r="C448" s="60"/>
    </row>
    <row r="449" spans="3:3" x14ac:dyDescent="0.2">
      <c r="C449" s="60"/>
    </row>
    <row r="450" spans="3:3" x14ac:dyDescent="0.2">
      <c r="C450" s="60"/>
    </row>
    <row r="451" spans="3:3" x14ac:dyDescent="0.2">
      <c r="C451" s="60"/>
    </row>
    <row r="452" spans="3:3" x14ac:dyDescent="0.2">
      <c r="C452" s="60"/>
    </row>
    <row r="453" spans="3:3" x14ac:dyDescent="0.2">
      <c r="C453" s="60"/>
    </row>
    <row r="454" spans="3:3" x14ac:dyDescent="0.2">
      <c r="C454" s="60"/>
    </row>
    <row r="455" spans="3:3" x14ac:dyDescent="0.2">
      <c r="C455" s="60"/>
    </row>
    <row r="456" spans="3:3" x14ac:dyDescent="0.2">
      <c r="C456" s="60"/>
    </row>
    <row r="457" spans="3:3" x14ac:dyDescent="0.2">
      <c r="C457" s="60"/>
    </row>
    <row r="458" spans="3:3" x14ac:dyDescent="0.2">
      <c r="C458" s="60"/>
    </row>
    <row r="459" spans="3:3" x14ac:dyDescent="0.2">
      <c r="C459" s="60"/>
    </row>
    <row r="460" spans="3:3" x14ac:dyDescent="0.2">
      <c r="C460" s="60"/>
    </row>
    <row r="461" spans="3:3" x14ac:dyDescent="0.2">
      <c r="C461" s="60"/>
    </row>
    <row r="462" spans="3:3" x14ac:dyDescent="0.2">
      <c r="C462" s="60"/>
    </row>
    <row r="463" spans="3:3" x14ac:dyDescent="0.2">
      <c r="C463" s="60"/>
    </row>
    <row r="464" spans="3:3" x14ac:dyDescent="0.2">
      <c r="C464" s="60"/>
    </row>
    <row r="465" spans="3:3" x14ac:dyDescent="0.2">
      <c r="C465" s="60"/>
    </row>
    <row r="466" spans="3:3" x14ac:dyDescent="0.2">
      <c r="C466" s="60"/>
    </row>
    <row r="467" spans="3:3" x14ac:dyDescent="0.2">
      <c r="C467" s="60"/>
    </row>
    <row r="468" spans="3:3" x14ac:dyDescent="0.2">
      <c r="C468" s="60"/>
    </row>
    <row r="469" spans="3:3" x14ac:dyDescent="0.2">
      <c r="C469" s="60"/>
    </row>
    <row r="470" spans="3:3" x14ac:dyDescent="0.2">
      <c r="C470" s="60"/>
    </row>
    <row r="471" spans="3:3" x14ac:dyDescent="0.2">
      <c r="C471" s="60"/>
    </row>
    <row r="472" spans="3:3" x14ac:dyDescent="0.2">
      <c r="C472" s="60"/>
    </row>
    <row r="473" spans="3:3" x14ac:dyDescent="0.2">
      <c r="C473" s="60"/>
    </row>
    <row r="474" spans="3:3" x14ac:dyDescent="0.2">
      <c r="C474" s="60"/>
    </row>
    <row r="475" spans="3:3" x14ac:dyDescent="0.2">
      <c r="C475" s="60"/>
    </row>
    <row r="476" spans="3:3" x14ac:dyDescent="0.2">
      <c r="C476" s="60"/>
    </row>
    <row r="477" spans="3:3" x14ac:dyDescent="0.2">
      <c r="C477" s="60"/>
    </row>
    <row r="478" spans="3:3" x14ac:dyDescent="0.2">
      <c r="C478" s="60"/>
    </row>
    <row r="479" spans="3:3" x14ac:dyDescent="0.2">
      <c r="C479" s="60"/>
    </row>
    <row r="480" spans="3:3" x14ac:dyDescent="0.2">
      <c r="C480" s="60"/>
    </row>
    <row r="481" spans="3:3" x14ac:dyDescent="0.2">
      <c r="C481" s="60"/>
    </row>
    <row r="482" spans="3:3" x14ac:dyDescent="0.2">
      <c r="C482" s="60"/>
    </row>
    <row r="483" spans="3:3" x14ac:dyDescent="0.2">
      <c r="C483" s="60"/>
    </row>
    <row r="484" spans="3:3" x14ac:dyDescent="0.2">
      <c r="C484" s="60"/>
    </row>
    <row r="485" spans="3:3" x14ac:dyDescent="0.2">
      <c r="C485" s="60"/>
    </row>
    <row r="486" spans="3:3" x14ac:dyDescent="0.2">
      <c r="C486" s="60"/>
    </row>
    <row r="487" spans="3:3" x14ac:dyDescent="0.2">
      <c r="C487" s="60"/>
    </row>
    <row r="488" spans="3:3" x14ac:dyDescent="0.2">
      <c r="C488" s="60"/>
    </row>
    <row r="489" spans="3:3" x14ac:dyDescent="0.2">
      <c r="C489" s="60"/>
    </row>
    <row r="490" spans="3:3" x14ac:dyDescent="0.2">
      <c r="C490" s="60"/>
    </row>
    <row r="491" spans="3:3" x14ac:dyDescent="0.2">
      <c r="C491" s="60"/>
    </row>
    <row r="492" spans="3:3" x14ac:dyDescent="0.2">
      <c r="C492" s="60"/>
    </row>
    <row r="493" spans="3:3" x14ac:dyDescent="0.2">
      <c r="C493" s="60"/>
    </row>
    <row r="494" spans="3:3" x14ac:dyDescent="0.2">
      <c r="C494" s="60"/>
    </row>
    <row r="495" spans="3:3" x14ac:dyDescent="0.2">
      <c r="C495" s="60"/>
    </row>
    <row r="496" spans="3:3" x14ac:dyDescent="0.2">
      <c r="C496" s="60"/>
    </row>
    <row r="497" spans="3:3" x14ac:dyDescent="0.2">
      <c r="C497" s="60"/>
    </row>
    <row r="498" spans="3:3" x14ac:dyDescent="0.2">
      <c r="C498" s="60"/>
    </row>
    <row r="499" spans="3:3" x14ac:dyDescent="0.2">
      <c r="C499" s="60"/>
    </row>
    <row r="500" spans="3:3" x14ac:dyDescent="0.2">
      <c r="C500" s="60"/>
    </row>
    <row r="501" spans="3:3" x14ac:dyDescent="0.2">
      <c r="C501" s="60"/>
    </row>
    <row r="502" spans="3:3" x14ac:dyDescent="0.2">
      <c r="C502" s="60"/>
    </row>
    <row r="503" spans="3:3" x14ac:dyDescent="0.2">
      <c r="C503" s="60"/>
    </row>
    <row r="504" spans="3:3" x14ac:dyDescent="0.2">
      <c r="C504" s="60"/>
    </row>
    <row r="505" spans="3:3" x14ac:dyDescent="0.2">
      <c r="C505" s="60"/>
    </row>
    <row r="506" spans="3:3" x14ac:dyDescent="0.2">
      <c r="C506" s="60"/>
    </row>
    <row r="507" spans="3:3" x14ac:dyDescent="0.2">
      <c r="C507" s="60"/>
    </row>
    <row r="508" spans="3:3" x14ac:dyDescent="0.2">
      <c r="C508" s="60"/>
    </row>
    <row r="509" spans="3:3" x14ac:dyDescent="0.2">
      <c r="C509" s="60"/>
    </row>
    <row r="510" spans="3:3" x14ac:dyDescent="0.2">
      <c r="C510" s="60"/>
    </row>
    <row r="511" spans="3:3" x14ac:dyDescent="0.2">
      <c r="C511" s="60"/>
    </row>
    <row r="512" spans="3:3" x14ac:dyDescent="0.2">
      <c r="C512" s="60"/>
    </row>
    <row r="513" spans="3:3" x14ac:dyDescent="0.2">
      <c r="C513" s="60"/>
    </row>
    <row r="514" spans="3:3" x14ac:dyDescent="0.2">
      <c r="C514" s="60"/>
    </row>
    <row r="515" spans="3:3" x14ac:dyDescent="0.2">
      <c r="C515" s="60"/>
    </row>
    <row r="516" spans="3:3" x14ac:dyDescent="0.2">
      <c r="C516" s="60"/>
    </row>
    <row r="517" spans="3:3" x14ac:dyDescent="0.2">
      <c r="C517" s="60"/>
    </row>
    <row r="518" spans="3:3" x14ac:dyDescent="0.2">
      <c r="C518" s="60"/>
    </row>
    <row r="519" spans="3:3" x14ac:dyDescent="0.2">
      <c r="C519" s="60"/>
    </row>
    <row r="520" spans="3:3" x14ac:dyDescent="0.2">
      <c r="C520" s="60"/>
    </row>
    <row r="521" spans="3:3" x14ac:dyDescent="0.2">
      <c r="C521" s="60"/>
    </row>
    <row r="522" spans="3:3" x14ac:dyDescent="0.2">
      <c r="C522" s="60"/>
    </row>
    <row r="523" spans="3:3" x14ac:dyDescent="0.2">
      <c r="C523" s="60"/>
    </row>
    <row r="524" spans="3:3" x14ac:dyDescent="0.2">
      <c r="C524" s="60"/>
    </row>
    <row r="525" spans="3:3" x14ac:dyDescent="0.2">
      <c r="C525" s="60"/>
    </row>
    <row r="526" spans="3:3" x14ac:dyDescent="0.2">
      <c r="C526" s="60"/>
    </row>
    <row r="527" spans="3:3" x14ac:dyDescent="0.2">
      <c r="C527" s="60"/>
    </row>
    <row r="528" spans="3:3" x14ac:dyDescent="0.2">
      <c r="C528" s="60"/>
    </row>
    <row r="529" spans="3:3" x14ac:dyDescent="0.2">
      <c r="C529" s="60"/>
    </row>
    <row r="530" spans="3:3" x14ac:dyDescent="0.2">
      <c r="C530" s="60"/>
    </row>
    <row r="531" spans="3:3" x14ac:dyDescent="0.2">
      <c r="C531" s="60"/>
    </row>
    <row r="532" spans="3:3" x14ac:dyDescent="0.2">
      <c r="C532" s="60"/>
    </row>
    <row r="533" spans="3:3" x14ac:dyDescent="0.2">
      <c r="C533" s="60"/>
    </row>
    <row r="534" spans="3:3" x14ac:dyDescent="0.2">
      <c r="C534" s="60"/>
    </row>
    <row r="535" spans="3:3" x14ac:dyDescent="0.2">
      <c r="C535" s="60"/>
    </row>
    <row r="536" spans="3:3" x14ac:dyDescent="0.2">
      <c r="C536" s="60"/>
    </row>
    <row r="537" spans="3:3" x14ac:dyDescent="0.2">
      <c r="C537" s="60"/>
    </row>
    <row r="538" spans="3:3" x14ac:dyDescent="0.2">
      <c r="C538" s="60"/>
    </row>
    <row r="539" spans="3:3" x14ac:dyDescent="0.2">
      <c r="C539" s="60"/>
    </row>
    <row r="540" spans="3:3" x14ac:dyDescent="0.2">
      <c r="C540" s="60"/>
    </row>
    <row r="541" spans="3:3" x14ac:dyDescent="0.2">
      <c r="C541" s="60"/>
    </row>
    <row r="542" spans="3:3" x14ac:dyDescent="0.2">
      <c r="C542" s="60"/>
    </row>
    <row r="543" spans="3:3" x14ac:dyDescent="0.2">
      <c r="C543" s="60"/>
    </row>
    <row r="544" spans="3:3" x14ac:dyDescent="0.2">
      <c r="C544" s="60"/>
    </row>
    <row r="545" spans="3:3" x14ac:dyDescent="0.2">
      <c r="C545" s="60"/>
    </row>
    <row r="546" spans="3:3" x14ac:dyDescent="0.2">
      <c r="C546" s="60"/>
    </row>
    <row r="547" spans="3:3" x14ac:dyDescent="0.2">
      <c r="C547" s="60"/>
    </row>
    <row r="548" spans="3:3" x14ac:dyDescent="0.2">
      <c r="C548" s="60"/>
    </row>
    <row r="549" spans="3:3" x14ac:dyDescent="0.2">
      <c r="C549" s="60"/>
    </row>
    <row r="550" spans="3:3" x14ac:dyDescent="0.2">
      <c r="C550" s="60"/>
    </row>
    <row r="551" spans="3:3" x14ac:dyDescent="0.2">
      <c r="C551" s="60"/>
    </row>
    <row r="552" spans="3:3" x14ac:dyDescent="0.2">
      <c r="C552" s="60"/>
    </row>
    <row r="553" spans="3:3" x14ac:dyDescent="0.2">
      <c r="C553" s="60"/>
    </row>
    <row r="554" spans="3:3" x14ac:dyDescent="0.2">
      <c r="C554" s="60"/>
    </row>
    <row r="555" spans="3:3" x14ac:dyDescent="0.2">
      <c r="C555" s="60"/>
    </row>
    <row r="556" spans="3:3" x14ac:dyDescent="0.2">
      <c r="C556" s="60"/>
    </row>
    <row r="557" spans="3:3" x14ac:dyDescent="0.2">
      <c r="C557" s="60"/>
    </row>
    <row r="558" spans="3:3" x14ac:dyDescent="0.2">
      <c r="C558" s="60"/>
    </row>
    <row r="559" spans="3:3" x14ac:dyDescent="0.2">
      <c r="C559" s="60"/>
    </row>
    <row r="560" spans="3:3" x14ac:dyDescent="0.2">
      <c r="C560" s="60"/>
    </row>
    <row r="561" spans="3:3" x14ac:dyDescent="0.2">
      <c r="C561" s="60"/>
    </row>
    <row r="562" spans="3:3" x14ac:dyDescent="0.2">
      <c r="C562" s="60"/>
    </row>
    <row r="563" spans="3:3" x14ac:dyDescent="0.2">
      <c r="C563" s="60"/>
    </row>
    <row r="564" spans="3:3" x14ac:dyDescent="0.2">
      <c r="C564" s="60"/>
    </row>
    <row r="565" spans="3:3" x14ac:dyDescent="0.2">
      <c r="C565" s="60"/>
    </row>
    <row r="566" spans="3:3" x14ac:dyDescent="0.2">
      <c r="C566" s="60"/>
    </row>
    <row r="567" spans="3:3" x14ac:dyDescent="0.2">
      <c r="C567" s="60"/>
    </row>
    <row r="568" spans="3:3" x14ac:dyDescent="0.2">
      <c r="C568" s="60"/>
    </row>
    <row r="569" spans="3:3" x14ac:dyDescent="0.2">
      <c r="C569" s="60"/>
    </row>
    <row r="570" spans="3:3" x14ac:dyDescent="0.2">
      <c r="C570" s="60"/>
    </row>
    <row r="571" spans="3:3" x14ac:dyDescent="0.2">
      <c r="C571" s="60"/>
    </row>
    <row r="572" spans="3:3" x14ac:dyDescent="0.2">
      <c r="C572" s="60"/>
    </row>
    <row r="573" spans="3:3" x14ac:dyDescent="0.2">
      <c r="C573" s="60"/>
    </row>
    <row r="574" spans="3:3" x14ac:dyDescent="0.2">
      <c r="C574" s="60"/>
    </row>
    <row r="575" spans="3:3" x14ac:dyDescent="0.2">
      <c r="C575" s="60"/>
    </row>
    <row r="576" spans="3:3" x14ac:dyDescent="0.2">
      <c r="C576" s="60"/>
    </row>
    <row r="577" spans="3:3" x14ac:dyDescent="0.2">
      <c r="C577" s="60"/>
    </row>
    <row r="578" spans="3:3" x14ac:dyDescent="0.2">
      <c r="C578" s="60"/>
    </row>
    <row r="579" spans="3:3" x14ac:dyDescent="0.2">
      <c r="C579" s="60"/>
    </row>
    <row r="580" spans="3:3" x14ac:dyDescent="0.2">
      <c r="C580" s="60"/>
    </row>
    <row r="581" spans="3:3" x14ac:dyDescent="0.2">
      <c r="C581" s="60"/>
    </row>
    <row r="582" spans="3:3" x14ac:dyDescent="0.2">
      <c r="C582" s="60"/>
    </row>
    <row r="583" spans="3:3" x14ac:dyDescent="0.2">
      <c r="C583" s="60"/>
    </row>
    <row r="584" spans="3:3" x14ac:dyDescent="0.2">
      <c r="C584" s="60"/>
    </row>
    <row r="585" spans="3:3" x14ac:dyDescent="0.2">
      <c r="C585" s="60"/>
    </row>
    <row r="586" spans="3:3" x14ac:dyDescent="0.2">
      <c r="C586" s="60"/>
    </row>
    <row r="587" spans="3:3" x14ac:dyDescent="0.2">
      <c r="C587" s="60"/>
    </row>
    <row r="588" spans="3:3" x14ac:dyDescent="0.2">
      <c r="C588" s="60"/>
    </row>
    <row r="589" spans="3:3" x14ac:dyDescent="0.2">
      <c r="C589" s="60"/>
    </row>
    <row r="590" spans="3:3" x14ac:dyDescent="0.2">
      <c r="C590" s="60"/>
    </row>
    <row r="591" spans="3:3" x14ac:dyDescent="0.2">
      <c r="C591" s="60"/>
    </row>
    <row r="592" spans="3:3" x14ac:dyDescent="0.2">
      <c r="C592" s="60"/>
    </row>
    <row r="593" spans="3:3" x14ac:dyDescent="0.2">
      <c r="C593" s="60"/>
    </row>
    <row r="594" spans="3:3" x14ac:dyDescent="0.2">
      <c r="C594" s="60"/>
    </row>
    <row r="595" spans="3:3" x14ac:dyDescent="0.2">
      <c r="C595" s="60"/>
    </row>
    <row r="596" spans="3:3" x14ac:dyDescent="0.2">
      <c r="C596" s="60"/>
    </row>
    <row r="597" spans="3:3" x14ac:dyDescent="0.2">
      <c r="C597" s="60"/>
    </row>
    <row r="598" spans="3:3" x14ac:dyDescent="0.2">
      <c r="C598" s="60"/>
    </row>
    <row r="599" spans="3:3" x14ac:dyDescent="0.2">
      <c r="C599" s="60"/>
    </row>
    <row r="600" spans="3:3" x14ac:dyDescent="0.2">
      <c r="C600" s="60"/>
    </row>
    <row r="601" spans="3:3" x14ac:dyDescent="0.2">
      <c r="C601" s="60"/>
    </row>
    <row r="602" spans="3:3" x14ac:dyDescent="0.2">
      <c r="C602" s="60"/>
    </row>
    <row r="603" spans="3:3" x14ac:dyDescent="0.2">
      <c r="C603" s="60"/>
    </row>
    <row r="604" spans="3:3" x14ac:dyDescent="0.2">
      <c r="C604" s="60"/>
    </row>
    <row r="605" spans="3:3" x14ac:dyDescent="0.2">
      <c r="C605" s="60"/>
    </row>
    <row r="606" spans="3:3" x14ac:dyDescent="0.2">
      <c r="C606" s="60"/>
    </row>
    <row r="607" spans="3:3" x14ac:dyDescent="0.2">
      <c r="C607" s="60"/>
    </row>
    <row r="608" spans="3:3" x14ac:dyDescent="0.2">
      <c r="C608" s="60"/>
    </row>
    <row r="609" spans="3:3" x14ac:dyDescent="0.2">
      <c r="C609" s="60"/>
    </row>
    <row r="610" spans="3:3" x14ac:dyDescent="0.2">
      <c r="C610" s="60"/>
    </row>
    <row r="611" spans="3:3" x14ac:dyDescent="0.2">
      <c r="C611" s="60"/>
    </row>
    <row r="612" spans="3:3" x14ac:dyDescent="0.2">
      <c r="C612" s="60"/>
    </row>
    <row r="613" spans="3:3" x14ac:dyDescent="0.2">
      <c r="C613" s="60"/>
    </row>
    <row r="614" spans="3:3" x14ac:dyDescent="0.2">
      <c r="C614" s="60"/>
    </row>
    <row r="615" spans="3:3" x14ac:dyDescent="0.2">
      <c r="C615" s="60"/>
    </row>
    <row r="616" spans="3:3" x14ac:dyDescent="0.2">
      <c r="C616" s="60"/>
    </row>
    <row r="617" spans="3:3" x14ac:dyDescent="0.2">
      <c r="C617" s="60"/>
    </row>
    <row r="618" spans="3:3" x14ac:dyDescent="0.2">
      <c r="C618" s="60"/>
    </row>
    <row r="619" spans="3:3" x14ac:dyDescent="0.2">
      <c r="C619" s="60"/>
    </row>
    <row r="620" spans="3:3" x14ac:dyDescent="0.2">
      <c r="C620" s="60"/>
    </row>
    <row r="621" spans="3:3" x14ac:dyDescent="0.2">
      <c r="C621" s="60"/>
    </row>
    <row r="622" spans="3:3" x14ac:dyDescent="0.2">
      <c r="C622" s="60"/>
    </row>
    <row r="623" spans="3:3" x14ac:dyDescent="0.2">
      <c r="C623" s="60"/>
    </row>
    <row r="624" spans="3:3" x14ac:dyDescent="0.2">
      <c r="C624" s="60"/>
    </row>
    <row r="625" spans="3:3" x14ac:dyDescent="0.2">
      <c r="C625" s="60"/>
    </row>
    <row r="626" spans="3:3" x14ac:dyDescent="0.2">
      <c r="C626" s="60"/>
    </row>
    <row r="627" spans="3:3" x14ac:dyDescent="0.2">
      <c r="C627" s="60"/>
    </row>
    <row r="628" spans="3:3" x14ac:dyDescent="0.2">
      <c r="C628" s="60"/>
    </row>
    <row r="629" spans="3:3" x14ac:dyDescent="0.2">
      <c r="C629" s="60"/>
    </row>
    <row r="630" spans="3:3" x14ac:dyDescent="0.2">
      <c r="C630" s="60"/>
    </row>
    <row r="631" spans="3:3" x14ac:dyDescent="0.2">
      <c r="C631" s="60"/>
    </row>
    <row r="632" spans="3:3" x14ac:dyDescent="0.2">
      <c r="C632" s="60"/>
    </row>
    <row r="633" spans="3:3" x14ac:dyDescent="0.2">
      <c r="C633" s="60"/>
    </row>
    <row r="634" spans="3:3" x14ac:dyDescent="0.2">
      <c r="C634" s="60"/>
    </row>
    <row r="635" spans="3:3" x14ac:dyDescent="0.2">
      <c r="C635" s="60"/>
    </row>
    <row r="636" spans="3:3" x14ac:dyDescent="0.2">
      <c r="C636" s="60"/>
    </row>
    <row r="637" spans="3:3" x14ac:dyDescent="0.2">
      <c r="C637" s="60"/>
    </row>
    <row r="638" spans="3:3" x14ac:dyDescent="0.2">
      <c r="C638" s="60"/>
    </row>
    <row r="639" spans="3:3" x14ac:dyDescent="0.2">
      <c r="C639" s="60"/>
    </row>
    <row r="640" spans="3:3" x14ac:dyDescent="0.2">
      <c r="C640" s="60"/>
    </row>
    <row r="641" spans="3:3" x14ac:dyDescent="0.2">
      <c r="C641" s="60"/>
    </row>
    <row r="642" spans="3:3" x14ac:dyDescent="0.2">
      <c r="C642" s="60"/>
    </row>
    <row r="643" spans="3:3" x14ac:dyDescent="0.2">
      <c r="C643" s="60"/>
    </row>
    <row r="644" spans="3:3" x14ac:dyDescent="0.2">
      <c r="C644" s="60"/>
    </row>
    <row r="645" spans="3:3" x14ac:dyDescent="0.2">
      <c r="C645" s="60"/>
    </row>
    <row r="646" spans="3:3" x14ac:dyDescent="0.2">
      <c r="C646" s="60"/>
    </row>
    <row r="647" spans="3:3" x14ac:dyDescent="0.2">
      <c r="C647" s="60"/>
    </row>
    <row r="648" spans="3:3" x14ac:dyDescent="0.2">
      <c r="C648" s="60"/>
    </row>
    <row r="649" spans="3:3" x14ac:dyDescent="0.2">
      <c r="C649" s="60"/>
    </row>
    <row r="650" spans="3:3" x14ac:dyDescent="0.2">
      <c r="C650" s="60"/>
    </row>
    <row r="651" spans="3:3" x14ac:dyDescent="0.2">
      <c r="C651" s="60"/>
    </row>
    <row r="652" spans="3:3" x14ac:dyDescent="0.2">
      <c r="C652" s="60"/>
    </row>
    <row r="653" spans="3:3" x14ac:dyDescent="0.2">
      <c r="C653" s="60"/>
    </row>
    <row r="654" spans="3:3" x14ac:dyDescent="0.2">
      <c r="C654" s="60"/>
    </row>
    <row r="655" spans="3:3" x14ac:dyDescent="0.2">
      <c r="C655" s="60"/>
    </row>
    <row r="656" spans="3:3" x14ac:dyDescent="0.2">
      <c r="C656" s="60"/>
    </row>
    <row r="657" spans="3:3" x14ac:dyDescent="0.2">
      <c r="C657" s="60"/>
    </row>
    <row r="658" spans="3:3" x14ac:dyDescent="0.2">
      <c r="C658" s="60"/>
    </row>
    <row r="659" spans="3:3" x14ac:dyDescent="0.2">
      <c r="C659" s="60"/>
    </row>
    <row r="660" spans="3:3" x14ac:dyDescent="0.2">
      <c r="C660" s="60"/>
    </row>
    <row r="661" spans="3:3" x14ac:dyDescent="0.2">
      <c r="C661" s="60"/>
    </row>
    <row r="662" spans="3:3" x14ac:dyDescent="0.2">
      <c r="C662" s="60"/>
    </row>
    <row r="663" spans="3:3" x14ac:dyDescent="0.2">
      <c r="C663" s="60"/>
    </row>
    <row r="664" spans="3:3" x14ac:dyDescent="0.2">
      <c r="C664" s="60"/>
    </row>
    <row r="665" spans="3:3" x14ac:dyDescent="0.2">
      <c r="C665" s="60"/>
    </row>
    <row r="666" spans="3:3" x14ac:dyDescent="0.2">
      <c r="C666" s="60"/>
    </row>
    <row r="667" spans="3:3" x14ac:dyDescent="0.2">
      <c r="C667" s="60"/>
    </row>
    <row r="668" spans="3:3" x14ac:dyDescent="0.2">
      <c r="C668" s="60"/>
    </row>
    <row r="669" spans="3:3" x14ac:dyDescent="0.2">
      <c r="C669" s="60"/>
    </row>
    <row r="670" spans="3:3" x14ac:dyDescent="0.2">
      <c r="C670" s="60"/>
    </row>
    <row r="671" spans="3:3" x14ac:dyDescent="0.2">
      <c r="C671" s="60"/>
    </row>
    <row r="672" spans="3:3" x14ac:dyDescent="0.2">
      <c r="C672" s="60"/>
    </row>
    <row r="673" spans="3:3" x14ac:dyDescent="0.2">
      <c r="C673" s="60"/>
    </row>
    <row r="674" spans="3:3" x14ac:dyDescent="0.2">
      <c r="C674" s="60"/>
    </row>
    <row r="675" spans="3:3" x14ac:dyDescent="0.2">
      <c r="C675" s="60"/>
    </row>
    <row r="676" spans="3:3" x14ac:dyDescent="0.2">
      <c r="C676" s="60"/>
    </row>
    <row r="677" spans="3:3" x14ac:dyDescent="0.2">
      <c r="C677" s="60"/>
    </row>
    <row r="678" spans="3:3" x14ac:dyDescent="0.2">
      <c r="C678" s="60"/>
    </row>
    <row r="679" spans="3:3" x14ac:dyDescent="0.2">
      <c r="C679" s="60"/>
    </row>
    <row r="680" spans="3:3" x14ac:dyDescent="0.2">
      <c r="C680" s="60"/>
    </row>
    <row r="681" spans="3:3" x14ac:dyDescent="0.2">
      <c r="C681" s="60"/>
    </row>
    <row r="682" spans="3:3" x14ac:dyDescent="0.2">
      <c r="C682" s="60"/>
    </row>
    <row r="683" spans="3:3" x14ac:dyDescent="0.2">
      <c r="C683" s="60"/>
    </row>
    <row r="684" spans="3:3" x14ac:dyDescent="0.2">
      <c r="C684" s="60"/>
    </row>
    <row r="685" spans="3:3" x14ac:dyDescent="0.2">
      <c r="C685" s="60"/>
    </row>
    <row r="686" spans="3:3" x14ac:dyDescent="0.2">
      <c r="C686" s="60"/>
    </row>
    <row r="687" spans="3:3" x14ac:dyDescent="0.2">
      <c r="C687" s="60"/>
    </row>
    <row r="688" spans="3:3" x14ac:dyDescent="0.2">
      <c r="C688" s="60"/>
    </row>
    <row r="689" spans="3:3" x14ac:dyDescent="0.2">
      <c r="C689" s="60"/>
    </row>
    <row r="690" spans="3:3" x14ac:dyDescent="0.2">
      <c r="C690" s="60"/>
    </row>
    <row r="691" spans="3:3" x14ac:dyDescent="0.2">
      <c r="C691" s="60"/>
    </row>
    <row r="692" spans="3:3" x14ac:dyDescent="0.2">
      <c r="C692" s="60"/>
    </row>
    <row r="693" spans="3:3" x14ac:dyDescent="0.2">
      <c r="C693" s="60"/>
    </row>
    <row r="694" spans="3:3" x14ac:dyDescent="0.2">
      <c r="C694" s="60"/>
    </row>
    <row r="695" spans="3:3" x14ac:dyDescent="0.2">
      <c r="C695" s="60"/>
    </row>
    <row r="696" spans="3:3" x14ac:dyDescent="0.2">
      <c r="C696" s="60"/>
    </row>
    <row r="697" spans="3:3" x14ac:dyDescent="0.2">
      <c r="C697" s="60"/>
    </row>
    <row r="698" spans="3:3" x14ac:dyDescent="0.2">
      <c r="C698" s="60"/>
    </row>
    <row r="699" spans="3:3" x14ac:dyDescent="0.2">
      <c r="C699" s="60"/>
    </row>
    <row r="700" spans="3:3" x14ac:dyDescent="0.2">
      <c r="C700" s="60"/>
    </row>
    <row r="701" spans="3:3" x14ac:dyDescent="0.2">
      <c r="C701" s="60"/>
    </row>
    <row r="702" spans="3:3" x14ac:dyDescent="0.2">
      <c r="C702" s="60"/>
    </row>
    <row r="703" spans="3:3" x14ac:dyDescent="0.2">
      <c r="C703" s="60"/>
    </row>
    <row r="704" spans="3:3" x14ac:dyDescent="0.2">
      <c r="C704" s="60"/>
    </row>
    <row r="705" spans="3:3" x14ac:dyDescent="0.2">
      <c r="C705" s="60"/>
    </row>
    <row r="706" spans="3:3" x14ac:dyDescent="0.2">
      <c r="C706" s="60"/>
    </row>
    <row r="707" spans="3:3" x14ac:dyDescent="0.2">
      <c r="C707" s="60"/>
    </row>
    <row r="708" spans="3:3" x14ac:dyDescent="0.2">
      <c r="C708" s="60"/>
    </row>
    <row r="709" spans="3:3" x14ac:dyDescent="0.2">
      <c r="C709" s="60"/>
    </row>
    <row r="710" spans="3:3" x14ac:dyDescent="0.2">
      <c r="C710" s="60"/>
    </row>
    <row r="711" spans="3:3" x14ac:dyDescent="0.2">
      <c r="C711" s="60"/>
    </row>
    <row r="712" spans="3:3" x14ac:dyDescent="0.2">
      <c r="C712" s="60"/>
    </row>
    <row r="713" spans="3:3" x14ac:dyDescent="0.2">
      <c r="C713" s="60"/>
    </row>
    <row r="714" spans="3:3" x14ac:dyDescent="0.2">
      <c r="C714" s="60"/>
    </row>
    <row r="715" spans="3:3" x14ac:dyDescent="0.2">
      <c r="C715" s="60"/>
    </row>
    <row r="716" spans="3:3" x14ac:dyDescent="0.2">
      <c r="C716" s="60"/>
    </row>
    <row r="717" spans="3:3" x14ac:dyDescent="0.2">
      <c r="C717" s="60"/>
    </row>
    <row r="718" spans="3:3" x14ac:dyDescent="0.2">
      <c r="C718" s="60"/>
    </row>
    <row r="719" spans="3:3" x14ac:dyDescent="0.2">
      <c r="C719" s="60"/>
    </row>
    <row r="720" spans="3:3" x14ac:dyDescent="0.2">
      <c r="C720" s="60"/>
    </row>
    <row r="721" spans="3:3" x14ac:dyDescent="0.2">
      <c r="C721" s="60"/>
    </row>
    <row r="722" spans="3:3" x14ac:dyDescent="0.2">
      <c r="C722" s="60"/>
    </row>
    <row r="723" spans="3:3" x14ac:dyDescent="0.2">
      <c r="C723" s="60"/>
    </row>
    <row r="724" spans="3:3" x14ac:dyDescent="0.2">
      <c r="C724" s="60"/>
    </row>
    <row r="725" spans="3:3" x14ac:dyDescent="0.2">
      <c r="C725" s="60"/>
    </row>
    <row r="726" spans="3:3" x14ac:dyDescent="0.2">
      <c r="C726" s="60"/>
    </row>
    <row r="727" spans="3:3" x14ac:dyDescent="0.2">
      <c r="C727" s="60"/>
    </row>
    <row r="728" spans="3:3" x14ac:dyDescent="0.2">
      <c r="C728" s="60"/>
    </row>
    <row r="729" spans="3:3" x14ac:dyDescent="0.2">
      <c r="C729" s="60"/>
    </row>
    <row r="730" spans="3:3" x14ac:dyDescent="0.2">
      <c r="C730" s="60"/>
    </row>
    <row r="731" spans="3:3" x14ac:dyDescent="0.2">
      <c r="C731" s="60"/>
    </row>
    <row r="732" spans="3:3" x14ac:dyDescent="0.2">
      <c r="C732" s="60"/>
    </row>
    <row r="733" spans="3:3" x14ac:dyDescent="0.2">
      <c r="C733" s="60"/>
    </row>
    <row r="734" spans="3:3" x14ac:dyDescent="0.2">
      <c r="C734" s="60"/>
    </row>
    <row r="735" spans="3:3" x14ac:dyDescent="0.2">
      <c r="C735" s="60"/>
    </row>
    <row r="736" spans="3:3" x14ac:dyDescent="0.2">
      <c r="C736" s="60"/>
    </row>
    <row r="737" spans="3:3" x14ac:dyDescent="0.2">
      <c r="C737" s="60"/>
    </row>
    <row r="738" spans="3:3" x14ac:dyDescent="0.2">
      <c r="C738" s="60"/>
    </row>
    <row r="739" spans="3:3" x14ac:dyDescent="0.2">
      <c r="C739" s="60"/>
    </row>
    <row r="740" spans="3:3" x14ac:dyDescent="0.2">
      <c r="C740" s="60"/>
    </row>
    <row r="741" spans="3:3" x14ac:dyDescent="0.2">
      <c r="C741" s="60"/>
    </row>
    <row r="742" spans="3:3" x14ac:dyDescent="0.2">
      <c r="C742" s="60"/>
    </row>
    <row r="743" spans="3:3" x14ac:dyDescent="0.2">
      <c r="C743" s="60"/>
    </row>
    <row r="744" spans="3:3" x14ac:dyDescent="0.2">
      <c r="C744" s="60"/>
    </row>
    <row r="745" spans="3:3" x14ac:dyDescent="0.2">
      <c r="C745" s="60"/>
    </row>
    <row r="746" spans="3:3" x14ac:dyDescent="0.2">
      <c r="C746" s="60"/>
    </row>
    <row r="747" spans="3:3" x14ac:dyDescent="0.2">
      <c r="C747" s="60"/>
    </row>
    <row r="748" spans="3:3" x14ac:dyDescent="0.2">
      <c r="C748" s="60"/>
    </row>
    <row r="749" spans="3:3" x14ac:dyDescent="0.2">
      <c r="C749" s="60"/>
    </row>
    <row r="750" spans="3:3" x14ac:dyDescent="0.2">
      <c r="C750" s="60"/>
    </row>
    <row r="751" spans="3:3" x14ac:dyDescent="0.2">
      <c r="C751" s="60"/>
    </row>
    <row r="752" spans="3:3" x14ac:dyDescent="0.2">
      <c r="C752" s="60"/>
    </row>
    <row r="753" spans="3:3" x14ac:dyDescent="0.2">
      <c r="C753" s="60"/>
    </row>
    <row r="754" spans="3:3" x14ac:dyDescent="0.2">
      <c r="C754" s="60"/>
    </row>
    <row r="755" spans="3:3" x14ac:dyDescent="0.2">
      <c r="C755" s="60"/>
    </row>
    <row r="756" spans="3:3" x14ac:dyDescent="0.2">
      <c r="C756" s="60"/>
    </row>
    <row r="757" spans="3:3" x14ac:dyDescent="0.2">
      <c r="C757" s="60"/>
    </row>
    <row r="758" spans="3:3" x14ac:dyDescent="0.2">
      <c r="C758" s="60"/>
    </row>
    <row r="759" spans="3:3" x14ac:dyDescent="0.2">
      <c r="C759" s="60"/>
    </row>
    <row r="760" spans="3:3" x14ac:dyDescent="0.2">
      <c r="C760" s="60"/>
    </row>
    <row r="761" spans="3:3" x14ac:dyDescent="0.2">
      <c r="C761" s="60"/>
    </row>
    <row r="762" spans="3:3" x14ac:dyDescent="0.2">
      <c r="C762" s="60"/>
    </row>
    <row r="763" spans="3:3" x14ac:dyDescent="0.2">
      <c r="C763" s="60"/>
    </row>
    <row r="764" spans="3:3" x14ac:dyDescent="0.2">
      <c r="C764" s="60"/>
    </row>
    <row r="765" spans="3:3" x14ac:dyDescent="0.2">
      <c r="C765" s="60"/>
    </row>
    <row r="766" spans="3:3" x14ac:dyDescent="0.2">
      <c r="C766" s="60"/>
    </row>
    <row r="767" spans="3:3" x14ac:dyDescent="0.2">
      <c r="C767" s="60"/>
    </row>
    <row r="768" spans="3:3" x14ac:dyDescent="0.2">
      <c r="C768" s="60"/>
    </row>
    <row r="769" spans="3:3" x14ac:dyDescent="0.2">
      <c r="C769" s="60"/>
    </row>
    <row r="770" spans="3:3" x14ac:dyDescent="0.2">
      <c r="C770" s="60"/>
    </row>
    <row r="771" spans="3:3" x14ac:dyDescent="0.2">
      <c r="C771" s="60"/>
    </row>
    <row r="772" spans="3:3" x14ac:dyDescent="0.2">
      <c r="C772" s="60"/>
    </row>
    <row r="773" spans="3:3" x14ac:dyDescent="0.2">
      <c r="C773" s="60"/>
    </row>
    <row r="774" spans="3:3" x14ac:dyDescent="0.2">
      <c r="C774" s="60"/>
    </row>
    <row r="775" spans="3:3" x14ac:dyDescent="0.2">
      <c r="C775" s="60"/>
    </row>
    <row r="776" spans="3:3" x14ac:dyDescent="0.2">
      <c r="C776" s="60"/>
    </row>
  </sheetData>
  <mergeCells count="12">
    <mergeCell ref="V5:X5"/>
    <mergeCell ref="C1:AE1"/>
    <mergeCell ref="C2:AE2"/>
    <mergeCell ref="C3:AE3"/>
    <mergeCell ref="P5:S5"/>
    <mergeCell ref="T5:U5"/>
    <mergeCell ref="Y5:AG5"/>
    <mergeCell ref="A5:B5"/>
    <mergeCell ref="C5:D5"/>
    <mergeCell ref="E5:F5"/>
    <mergeCell ref="G5:K5"/>
    <mergeCell ref="L5:O5"/>
  </mergeCells>
  <conditionalFormatting sqref="P116">
    <cfRule type="duplicateValues" dxfId="98" priority="71"/>
    <cfRule type="duplicateValues" dxfId="97" priority="72"/>
  </conditionalFormatting>
  <conditionalFormatting sqref="P117">
    <cfRule type="duplicateValues" dxfId="96" priority="70"/>
    <cfRule type="duplicateValues" dxfId="95" priority="69"/>
  </conditionalFormatting>
  <conditionalFormatting sqref="P142">
    <cfRule type="duplicateValues" dxfId="94" priority="62"/>
    <cfRule type="duplicateValues" dxfId="93" priority="61"/>
  </conditionalFormatting>
  <conditionalFormatting sqref="P160">
    <cfRule type="duplicateValues" dxfId="92" priority="53"/>
  </conditionalFormatting>
  <conditionalFormatting sqref="P161">
    <cfRule type="duplicateValues" dxfId="91" priority="52"/>
  </conditionalFormatting>
  <conditionalFormatting sqref="P162">
    <cfRule type="duplicateValues" dxfId="90" priority="51"/>
  </conditionalFormatting>
  <conditionalFormatting sqref="P163">
    <cfRule type="duplicateValues" dxfId="89" priority="50"/>
  </conditionalFormatting>
  <conditionalFormatting sqref="P164">
    <cfRule type="duplicateValues" dxfId="88" priority="49"/>
    <cfRule type="duplicateValues" dxfId="87" priority="48"/>
    <cfRule type="duplicateValues" dxfId="86" priority="47"/>
  </conditionalFormatting>
  <conditionalFormatting sqref="P168">
    <cfRule type="duplicateValues" dxfId="85" priority="31"/>
    <cfRule type="duplicateValues" dxfId="84" priority="32"/>
  </conditionalFormatting>
  <conditionalFormatting sqref="P169">
    <cfRule type="duplicateValues" dxfId="83" priority="3"/>
    <cfRule type="duplicateValues" dxfId="82" priority="4"/>
  </conditionalFormatting>
  <conditionalFormatting sqref="P170">
    <cfRule type="duplicateValues" dxfId="81" priority="29"/>
    <cfRule type="duplicateValues" dxfId="80" priority="30"/>
  </conditionalFormatting>
  <conditionalFormatting sqref="P171">
    <cfRule type="duplicateValues" dxfId="79" priority="27"/>
    <cfRule type="duplicateValues" dxfId="78" priority="28"/>
  </conditionalFormatting>
  <conditionalFormatting sqref="P176">
    <cfRule type="duplicateValues" dxfId="77" priority="25"/>
    <cfRule type="duplicateValues" dxfId="76" priority="26"/>
  </conditionalFormatting>
  <conditionalFormatting sqref="P177">
    <cfRule type="duplicateValues" dxfId="75" priority="23"/>
    <cfRule type="duplicateValues" dxfId="74" priority="24"/>
  </conditionalFormatting>
  <conditionalFormatting sqref="P178">
    <cfRule type="duplicateValues" dxfId="73" priority="21"/>
    <cfRule type="duplicateValues" dxfId="72" priority="22"/>
  </conditionalFormatting>
  <conditionalFormatting sqref="P179">
    <cfRule type="duplicateValues" dxfId="71" priority="19"/>
    <cfRule type="duplicateValues" dxfId="70" priority="20"/>
  </conditionalFormatting>
  <conditionalFormatting sqref="P197">
    <cfRule type="duplicateValues" dxfId="69" priority="11"/>
  </conditionalFormatting>
  <conditionalFormatting sqref="P205">
    <cfRule type="duplicateValues" dxfId="68" priority="9"/>
    <cfRule type="duplicateValues" dxfId="67" priority="10"/>
  </conditionalFormatting>
  <conditionalFormatting sqref="P210">
    <cfRule type="duplicateValues" dxfId="66" priority="5"/>
    <cfRule type="duplicateValues" dxfId="65" priority="6"/>
  </conditionalFormatting>
  <conditionalFormatting sqref="R116">
    <cfRule type="duplicateValues" dxfId="64" priority="68"/>
    <cfRule type="duplicateValues" dxfId="63" priority="67"/>
  </conditionalFormatting>
  <conditionalFormatting sqref="R117">
    <cfRule type="duplicateValues" dxfId="62" priority="66"/>
    <cfRule type="duplicateValues" dxfId="61" priority="65"/>
  </conditionalFormatting>
  <conditionalFormatting sqref="R142">
    <cfRule type="duplicateValues" dxfId="60" priority="63"/>
    <cfRule type="duplicateValues" dxfId="59" priority="64"/>
  </conditionalFormatting>
  <conditionalFormatting sqref="R160">
    <cfRule type="duplicateValues" dxfId="58" priority="59"/>
  </conditionalFormatting>
  <conditionalFormatting sqref="R161">
    <cfRule type="duplicateValues" dxfId="57" priority="58"/>
  </conditionalFormatting>
  <conditionalFormatting sqref="R162">
    <cfRule type="duplicateValues" dxfId="56" priority="60"/>
  </conditionalFormatting>
  <conditionalFormatting sqref="R163">
    <cfRule type="duplicateValues" dxfId="55" priority="57"/>
  </conditionalFormatting>
  <conditionalFormatting sqref="R164">
    <cfRule type="duplicateValues" dxfId="54" priority="54"/>
    <cfRule type="duplicateValues" dxfId="53" priority="56"/>
    <cfRule type="duplicateValues" dxfId="52" priority="55"/>
  </conditionalFormatting>
  <conditionalFormatting sqref="R168">
    <cfRule type="duplicateValues" dxfId="51" priority="46"/>
    <cfRule type="duplicateValues" dxfId="50" priority="45"/>
  </conditionalFormatting>
  <conditionalFormatting sqref="R169">
    <cfRule type="duplicateValues" dxfId="49" priority="1"/>
    <cfRule type="duplicateValues" dxfId="48" priority="2"/>
  </conditionalFormatting>
  <conditionalFormatting sqref="R170">
    <cfRule type="duplicateValues" dxfId="47" priority="43"/>
    <cfRule type="duplicateValues" dxfId="46" priority="44"/>
  </conditionalFormatting>
  <conditionalFormatting sqref="R171">
    <cfRule type="duplicateValues" dxfId="45" priority="41"/>
    <cfRule type="duplicateValues" dxfId="44" priority="42"/>
  </conditionalFormatting>
  <conditionalFormatting sqref="R176">
    <cfRule type="duplicateValues" dxfId="43" priority="40"/>
    <cfRule type="duplicateValues" dxfId="42" priority="39"/>
  </conditionalFormatting>
  <conditionalFormatting sqref="R177">
    <cfRule type="duplicateValues" dxfId="41" priority="37"/>
    <cfRule type="duplicateValues" dxfId="40" priority="38"/>
  </conditionalFormatting>
  <conditionalFormatting sqref="R178">
    <cfRule type="duplicateValues" dxfId="39" priority="35"/>
    <cfRule type="duplicateValues" dxfId="38" priority="36"/>
  </conditionalFormatting>
  <conditionalFormatting sqref="R179">
    <cfRule type="duplicateValues" dxfId="37" priority="33"/>
    <cfRule type="duplicateValues" dxfId="36" priority="34"/>
  </conditionalFormatting>
  <conditionalFormatting sqref="R197">
    <cfRule type="duplicateValues" dxfId="35" priority="18"/>
  </conditionalFormatting>
  <conditionalFormatting sqref="R205">
    <cfRule type="duplicateValues" dxfId="34" priority="17"/>
    <cfRule type="duplicateValues" dxfId="33" priority="16"/>
  </conditionalFormatting>
  <conditionalFormatting sqref="R210">
    <cfRule type="duplicateValues" dxfId="32" priority="13"/>
    <cfRule type="duplicateValues" dxfId="31" priority="1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6"/>
  <sheetViews>
    <sheetView showGridLines="0" zoomScale="80" zoomScaleNormal="80" workbookViewId="0">
      <selection sqref="A1:E3"/>
    </sheetView>
  </sheetViews>
  <sheetFormatPr baseColWidth="10" defaultColWidth="11.42578125" defaultRowHeight="15" x14ac:dyDescent="0.2"/>
  <cols>
    <col min="1" max="1" width="17.5703125" style="60" customWidth="1"/>
    <col min="2" max="2" width="11" style="60" customWidth="1"/>
    <col min="3" max="3" width="13.140625" style="60" customWidth="1"/>
    <col min="4" max="4" width="49.85546875" style="61" customWidth="1"/>
    <col min="5" max="5" width="34.42578125" style="61" customWidth="1"/>
    <col min="6" max="6" width="20.5703125" style="63" bestFit="1" customWidth="1"/>
    <col min="7" max="7" width="22.28515625" style="63" customWidth="1"/>
    <col min="8" max="16384" width="11.42578125" style="6"/>
  </cols>
  <sheetData>
    <row r="1" spans="1:7" ht="21" customHeight="1" x14ac:dyDescent="0.2">
      <c r="A1" s="363" t="s">
        <v>1421</v>
      </c>
      <c r="B1" s="363"/>
      <c r="C1" s="363"/>
      <c r="D1" s="363"/>
      <c r="E1" s="363"/>
      <c r="F1" s="66"/>
    </row>
    <row r="2" spans="1:7" ht="21" customHeight="1" x14ac:dyDescent="0.2">
      <c r="A2" s="363"/>
      <c r="B2" s="363"/>
      <c r="C2" s="363"/>
      <c r="D2" s="363"/>
      <c r="E2" s="363"/>
      <c r="F2" s="66"/>
    </row>
    <row r="3" spans="1:7" ht="21" customHeight="1" x14ac:dyDescent="0.2">
      <c r="A3" s="363"/>
      <c r="B3" s="363"/>
      <c r="C3" s="363"/>
      <c r="D3" s="363"/>
      <c r="E3" s="363"/>
      <c r="F3" s="66"/>
    </row>
    <row r="4" spans="1:7" ht="9.75" customHeight="1" x14ac:dyDescent="0.2">
      <c r="A4" s="15"/>
      <c r="B4" s="17"/>
      <c r="C4" s="17"/>
      <c r="D4" s="17"/>
      <c r="E4" s="17"/>
    </row>
    <row r="5" spans="1:7" s="27" customFormat="1" ht="45.75" customHeight="1" x14ac:dyDescent="0.25">
      <c r="A5" s="210" t="s">
        <v>9</v>
      </c>
      <c r="B5" s="210" t="s">
        <v>10</v>
      </c>
      <c r="C5" s="364" t="s">
        <v>1383</v>
      </c>
      <c r="D5" s="364"/>
      <c r="E5" s="209" t="s">
        <v>1195</v>
      </c>
      <c r="F5" s="69"/>
      <c r="G5" s="69"/>
    </row>
    <row r="6" spans="1:7" s="75" customFormat="1" ht="24" customHeight="1" x14ac:dyDescent="0.25">
      <c r="A6" s="211" t="s">
        <v>1196</v>
      </c>
      <c r="B6" s="212"/>
      <c r="C6" s="212"/>
      <c r="D6" s="172"/>
      <c r="E6" s="213">
        <f>E7</f>
        <v>223644454.75999999</v>
      </c>
      <c r="F6" s="74"/>
      <c r="G6" s="74"/>
    </row>
    <row r="7" spans="1:7" s="75" customFormat="1" ht="24" customHeight="1" x14ac:dyDescent="0.25">
      <c r="A7" s="76">
        <v>4</v>
      </c>
      <c r="B7" s="77" t="s">
        <v>1197</v>
      </c>
      <c r="C7" s="77"/>
      <c r="D7" s="77"/>
      <c r="E7" s="78">
        <f>E8</f>
        <v>223644454.75999999</v>
      </c>
      <c r="F7" s="74"/>
      <c r="G7" s="74"/>
    </row>
    <row r="8" spans="1:7" ht="24" customHeight="1" x14ac:dyDescent="0.2">
      <c r="A8" s="79"/>
      <c r="B8" s="80">
        <v>45</v>
      </c>
      <c r="C8" s="81" t="s">
        <v>47</v>
      </c>
      <c r="D8" s="82"/>
      <c r="E8" s="83">
        <f>SUM(E9:E10)</f>
        <v>223644454.75999999</v>
      </c>
    </row>
    <row r="9" spans="1:7" ht="70.5" customHeight="1" x14ac:dyDescent="0.2">
      <c r="A9" s="84"/>
      <c r="B9" s="49"/>
      <c r="C9" s="85">
        <v>4502</v>
      </c>
      <c r="D9" s="86" t="s">
        <v>67</v>
      </c>
      <c r="E9" s="87">
        <f>'POAI 2024 INICIAL'!AH10</f>
        <v>43500000</v>
      </c>
    </row>
    <row r="10" spans="1:7" ht="61.5" customHeight="1" x14ac:dyDescent="0.2">
      <c r="A10" s="88"/>
      <c r="B10" s="89"/>
      <c r="C10" s="90">
        <v>4599</v>
      </c>
      <c r="D10" s="91" t="s">
        <v>50</v>
      </c>
      <c r="E10" s="92">
        <f>SUM('POAI 2024 INICIAL'!AH7:AH9)</f>
        <v>180144454.75999999</v>
      </c>
    </row>
    <row r="11" spans="1:7" s="75" customFormat="1" ht="24" customHeight="1" x14ac:dyDescent="0.25">
      <c r="A11" s="93" t="s">
        <v>1198</v>
      </c>
      <c r="B11" s="94"/>
      <c r="C11" s="94"/>
      <c r="D11" s="95"/>
      <c r="E11" s="96">
        <f>E12</f>
        <v>1499246787</v>
      </c>
      <c r="F11" s="74"/>
      <c r="G11" s="74"/>
    </row>
    <row r="12" spans="1:7" ht="24" customHeight="1" x14ac:dyDescent="0.2">
      <c r="A12" s="97">
        <v>4</v>
      </c>
      <c r="B12" s="98" t="s">
        <v>1197</v>
      </c>
      <c r="C12" s="98"/>
      <c r="D12" s="98"/>
      <c r="E12" s="99">
        <f>E13</f>
        <v>1499246787</v>
      </c>
    </row>
    <row r="13" spans="1:7" ht="24" customHeight="1" x14ac:dyDescent="0.2">
      <c r="A13" s="79"/>
      <c r="B13" s="80">
        <v>45</v>
      </c>
      <c r="C13" s="81" t="s">
        <v>47</v>
      </c>
      <c r="D13" s="82"/>
      <c r="E13" s="83">
        <f>SUM(E14:E15)</f>
        <v>1499246787</v>
      </c>
    </row>
    <row r="14" spans="1:7" ht="56.25" customHeight="1" x14ac:dyDescent="0.2">
      <c r="A14" s="100"/>
      <c r="B14" s="101"/>
      <c r="C14" s="85">
        <v>4502</v>
      </c>
      <c r="D14" s="86" t="s">
        <v>67</v>
      </c>
      <c r="E14" s="87">
        <f>SUM('POAI 2024 INICIAL'!AH11:AH11)</f>
        <v>200000000</v>
      </c>
      <c r="F14" s="6"/>
      <c r="G14" s="6"/>
    </row>
    <row r="15" spans="1:7" ht="56.25" customHeight="1" x14ac:dyDescent="0.2">
      <c r="A15" s="89"/>
      <c r="B15" s="102"/>
      <c r="C15" s="85">
        <v>4599</v>
      </c>
      <c r="D15" s="91" t="s">
        <v>50</v>
      </c>
      <c r="E15" s="87">
        <f>SUM('POAI 2024 INICIAL'!AH12:AH22)</f>
        <v>1299246787</v>
      </c>
      <c r="F15" s="6"/>
      <c r="G15" s="6"/>
    </row>
    <row r="16" spans="1:7" ht="24" customHeight="1" x14ac:dyDescent="0.2"/>
    <row r="17" spans="1:5" ht="32.25" customHeight="1" x14ac:dyDescent="0.2">
      <c r="A17" s="93" t="s">
        <v>1199</v>
      </c>
      <c r="B17" s="94"/>
      <c r="C17" s="94"/>
      <c r="D17" s="95"/>
      <c r="E17" s="96">
        <f>E18</f>
        <v>3309256833.3499999</v>
      </c>
    </row>
    <row r="18" spans="1:5" ht="24" customHeight="1" x14ac:dyDescent="0.2">
      <c r="A18" s="97">
        <v>4</v>
      </c>
      <c r="B18" s="98" t="s">
        <v>1197</v>
      </c>
      <c r="C18" s="98"/>
      <c r="D18" s="98"/>
      <c r="E18" s="99">
        <f>E19</f>
        <v>3309256833.3499999</v>
      </c>
    </row>
    <row r="19" spans="1:5" ht="24" customHeight="1" x14ac:dyDescent="0.2">
      <c r="A19" s="79"/>
      <c r="B19" s="80">
        <v>45</v>
      </c>
      <c r="C19" s="81" t="s">
        <v>47</v>
      </c>
      <c r="D19" s="82"/>
      <c r="E19" s="83">
        <f>E20</f>
        <v>3309256833.3499999</v>
      </c>
    </row>
    <row r="20" spans="1:5" ht="70.5" customHeight="1" x14ac:dyDescent="0.2">
      <c r="A20" s="89"/>
      <c r="B20" s="103"/>
      <c r="C20" s="104">
        <v>4599</v>
      </c>
      <c r="D20" s="91" t="s">
        <v>50</v>
      </c>
      <c r="E20" s="87">
        <f>'POAI 2024 INICIAL'!AH23+'POAI 2024 INICIAL'!AH24</f>
        <v>3309256833.3499999</v>
      </c>
    </row>
    <row r="21" spans="1:5" ht="25.5" customHeight="1" x14ac:dyDescent="0.2">
      <c r="A21" s="70" t="s">
        <v>1200</v>
      </c>
      <c r="B21" s="71"/>
      <c r="C21" s="71"/>
      <c r="D21" s="72"/>
      <c r="E21" s="73">
        <f>E22+E35+E43</f>
        <v>16113091909.380001</v>
      </c>
    </row>
    <row r="22" spans="1:5" ht="18" customHeight="1" x14ac:dyDescent="0.2">
      <c r="A22" s="76">
        <v>1</v>
      </c>
      <c r="B22" s="77" t="s">
        <v>1201</v>
      </c>
      <c r="C22" s="77"/>
      <c r="D22" s="77"/>
      <c r="E22" s="78">
        <f>E23+E25+E27+E29+E33+E31</f>
        <v>8969723000</v>
      </c>
    </row>
    <row r="23" spans="1:5" ht="24" customHeight="1" x14ac:dyDescent="0.2">
      <c r="A23" s="79"/>
      <c r="B23" s="80">
        <v>12</v>
      </c>
      <c r="C23" s="81" t="s">
        <v>1202</v>
      </c>
      <c r="D23" s="82"/>
      <c r="E23" s="83">
        <f>E24</f>
        <v>100000000</v>
      </c>
    </row>
    <row r="24" spans="1:5" ht="33.75" customHeight="1" x14ac:dyDescent="0.2">
      <c r="A24" s="100"/>
      <c r="B24" s="103"/>
      <c r="C24" s="108">
        <v>1202</v>
      </c>
      <c r="D24" s="86" t="s">
        <v>1381</v>
      </c>
      <c r="E24" s="87">
        <f>'POAI 2024 INICIAL'!AH25</f>
        <v>100000000</v>
      </c>
    </row>
    <row r="25" spans="1:5" ht="18.75" customHeight="1" x14ac:dyDescent="0.2">
      <c r="A25" s="100"/>
      <c r="B25" s="80">
        <v>19</v>
      </c>
      <c r="C25" s="109" t="s">
        <v>140</v>
      </c>
      <c r="D25" s="110"/>
      <c r="E25" s="83">
        <f>E26</f>
        <v>30000000</v>
      </c>
    </row>
    <row r="26" spans="1:5" ht="32.25" customHeight="1" x14ac:dyDescent="0.2">
      <c r="A26" s="100"/>
      <c r="B26" s="111"/>
      <c r="C26" s="108">
        <v>1903</v>
      </c>
      <c r="D26" s="86" t="s">
        <v>1382</v>
      </c>
      <c r="E26" s="112">
        <f>SUM('POAI 2024 INICIAL'!AH42)</f>
        <v>30000000</v>
      </c>
    </row>
    <row r="27" spans="1:5" ht="20.25" customHeight="1" x14ac:dyDescent="0.2">
      <c r="A27" s="113"/>
      <c r="B27" s="114">
        <v>22</v>
      </c>
      <c r="C27" s="115" t="s">
        <v>152</v>
      </c>
      <c r="D27" s="116"/>
      <c r="E27" s="83">
        <f>E28</f>
        <v>3539723000</v>
      </c>
    </row>
    <row r="28" spans="1:5" ht="48" customHeight="1" x14ac:dyDescent="0.2">
      <c r="A28" s="100"/>
      <c r="B28" s="103"/>
      <c r="C28" s="108">
        <v>2201</v>
      </c>
      <c r="D28" s="86" t="s">
        <v>154</v>
      </c>
      <c r="E28" s="87">
        <f>'POAI 2024 INICIAL'!AH26</f>
        <v>3539723000</v>
      </c>
    </row>
    <row r="29" spans="1:5" ht="17.25" customHeight="1" x14ac:dyDescent="0.2">
      <c r="A29" s="113"/>
      <c r="B29" s="114">
        <v>33</v>
      </c>
      <c r="C29" s="117" t="s">
        <v>162</v>
      </c>
      <c r="D29" s="118"/>
      <c r="E29" s="83">
        <f>E30</f>
        <v>100000000</v>
      </c>
    </row>
    <row r="30" spans="1:5" ht="42.75" customHeight="1" x14ac:dyDescent="0.2">
      <c r="A30" s="100"/>
      <c r="B30" s="103"/>
      <c r="C30" s="108">
        <v>3301</v>
      </c>
      <c r="D30" s="86" t="s">
        <v>164</v>
      </c>
      <c r="E30" s="87">
        <f>'POAI 2024 INICIAL'!AH27</f>
        <v>100000000</v>
      </c>
    </row>
    <row r="31" spans="1:5" ht="18" customHeight="1" x14ac:dyDescent="0.2">
      <c r="A31" s="100"/>
      <c r="B31" s="114">
        <v>41</v>
      </c>
      <c r="C31" s="81" t="s">
        <v>172</v>
      </c>
      <c r="D31" s="118"/>
      <c r="E31" s="83">
        <f>E32</f>
        <v>3000000000</v>
      </c>
    </row>
    <row r="32" spans="1:5" ht="57" customHeight="1" x14ac:dyDescent="0.2">
      <c r="A32" s="100"/>
      <c r="B32" s="103"/>
      <c r="C32" s="108">
        <v>4104</v>
      </c>
      <c r="D32" s="86" t="s">
        <v>174</v>
      </c>
      <c r="E32" s="87">
        <f>SUM('POAI 2024 INICIAL'!AH28)</f>
        <v>3000000000</v>
      </c>
    </row>
    <row r="33" spans="1:7" ht="16.5" customHeight="1" x14ac:dyDescent="0.2">
      <c r="A33" s="113"/>
      <c r="B33" s="114">
        <v>43</v>
      </c>
      <c r="C33" s="81" t="s">
        <v>183</v>
      </c>
      <c r="D33" s="81"/>
      <c r="E33" s="83">
        <f>E34</f>
        <v>2200000000</v>
      </c>
    </row>
    <row r="34" spans="1:7" ht="65.25" customHeight="1" x14ac:dyDescent="0.2">
      <c r="A34" s="89"/>
      <c r="B34" s="103"/>
      <c r="C34" s="108">
        <v>4301</v>
      </c>
      <c r="D34" s="86" t="s">
        <v>185</v>
      </c>
      <c r="E34" s="87">
        <f>'POAI 2024 INICIAL'!AH29</f>
        <v>2200000000</v>
      </c>
      <c r="F34" s="6"/>
      <c r="G34" s="6"/>
    </row>
    <row r="35" spans="1:7" ht="24" customHeight="1" x14ac:dyDescent="0.2">
      <c r="A35" s="218">
        <v>3</v>
      </c>
      <c r="B35" s="228" t="s">
        <v>1203</v>
      </c>
      <c r="C35" s="227"/>
      <c r="D35" s="77"/>
      <c r="E35" s="78">
        <f>E36+E38+E40</f>
        <v>6993368909.3800001</v>
      </c>
      <c r="F35" s="6"/>
      <c r="G35" s="6"/>
    </row>
    <row r="36" spans="1:7" ht="24" customHeight="1" x14ac:dyDescent="0.2">
      <c r="A36" s="221"/>
      <c r="B36" s="229">
        <v>24</v>
      </c>
      <c r="C36" s="223" t="s">
        <v>194</v>
      </c>
      <c r="D36" s="152"/>
      <c r="E36" s="83">
        <f>E37</f>
        <v>607956000</v>
      </c>
    </row>
    <row r="37" spans="1:7" ht="35.25" customHeight="1" x14ac:dyDescent="0.2">
      <c r="A37" s="43"/>
      <c r="B37" s="230"/>
      <c r="C37" s="43">
        <v>2402</v>
      </c>
      <c r="D37" s="140" t="s">
        <v>196</v>
      </c>
      <c r="E37" s="87">
        <f>SUM('POAI 2024 INICIAL'!AH30)</f>
        <v>607956000</v>
      </c>
      <c r="F37" s="6"/>
      <c r="G37" s="6"/>
    </row>
    <row r="38" spans="1:7" ht="24" customHeight="1" x14ac:dyDescent="0.2">
      <c r="A38" s="221"/>
      <c r="B38" s="229">
        <v>32</v>
      </c>
      <c r="C38" s="223" t="s">
        <v>204</v>
      </c>
      <c r="D38" s="152"/>
      <c r="E38" s="83">
        <f>E39</f>
        <v>490000000</v>
      </c>
    </row>
    <row r="39" spans="1:7" ht="36" customHeight="1" x14ac:dyDescent="0.2">
      <c r="A39" s="43"/>
      <c r="B39" s="230"/>
      <c r="C39" s="43">
        <v>3205</v>
      </c>
      <c r="D39" s="140" t="s">
        <v>206</v>
      </c>
      <c r="E39" s="87">
        <f>'POAI 2024 INICIAL'!AH31+'POAI 2024 INICIAL'!AH32</f>
        <v>490000000</v>
      </c>
      <c r="F39" s="6"/>
      <c r="G39" s="6"/>
    </row>
    <row r="40" spans="1:7" ht="24" customHeight="1" x14ac:dyDescent="0.2">
      <c r="A40" s="221"/>
      <c r="B40" s="229">
        <v>40</v>
      </c>
      <c r="C40" s="223" t="s">
        <v>1204</v>
      </c>
      <c r="D40" s="118"/>
      <c r="E40" s="83">
        <f>SUM(E41:E42)</f>
        <v>5895412909.3800001</v>
      </c>
    </row>
    <row r="41" spans="1:7" ht="40.5" customHeight="1" x14ac:dyDescent="0.2">
      <c r="A41" s="43"/>
      <c r="B41" s="230"/>
      <c r="C41" s="43">
        <v>4001</v>
      </c>
      <c r="D41" s="140" t="s">
        <v>1384</v>
      </c>
      <c r="E41" s="87">
        <f>'POAI 2024 INICIAL'!AH33</f>
        <v>335795909.38</v>
      </c>
      <c r="F41" s="6"/>
      <c r="G41" s="6"/>
    </row>
    <row r="42" spans="1:7" ht="48" customHeight="1" x14ac:dyDescent="0.2">
      <c r="A42" s="43"/>
      <c r="B42" s="230"/>
      <c r="C42" s="43">
        <v>4003</v>
      </c>
      <c r="D42" s="140" t="s">
        <v>1385</v>
      </c>
      <c r="E42" s="87">
        <f>SUM('POAI 2024 INICIAL'!AH34:AH39)</f>
        <v>5559617000</v>
      </c>
      <c r="F42" s="6"/>
      <c r="G42" s="6"/>
    </row>
    <row r="43" spans="1:7" ht="24" customHeight="1" x14ac:dyDescent="0.2">
      <c r="A43" s="97">
        <v>4</v>
      </c>
      <c r="B43" s="98" t="s">
        <v>1197</v>
      </c>
      <c r="C43" s="98"/>
      <c r="D43" s="77"/>
      <c r="E43" s="78">
        <f>E44</f>
        <v>150000000</v>
      </c>
      <c r="F43" s="6"/>
      <c r="G43" s="6"/>
    </row>
    <row r="44" spans="1:7" ht="24" customHeight="1" x14ac:dyDescent="0.2">
      <c r="A44" s="119"/>
      <c r="B44" s="120">
        <v>45</v>
      </c>
      <c r="C44" s="81" t="s">
        <v>47</v>
      </c>
      <c r="D44" s="118"/>
      <c r="E44" s="83">
        <f>SUM(E45:E46)</f>
        <v>150000000</v>
      </c>
    </row>
    <row r="45" spans="1:7" ht="45.75" customHeight="1" x14ac:dyDescent="0.2">
      <c r="A45" s="108"/>
      <c r="B45" s="108"/>
      <c r="C45" s="108">
        <v>4502</v>
      </c>
      <c r="D45" s="86" t="s">
        <v>67</v>
      </c>
      <c r="E45" s="87">
        <f>'POAI 2024 INICIAL'!AH41</f>
        <v>50000000</v>
      </c>
      <c r="F45" s="6"/>
      <c r="G45" s="6"/>
    </row>
    <row r="46" spans="1:7" ht="53.25" customHeight="1" x14ac:dyDescent="0.2">
      <c r="A46" s="121"/>
      <c r="B46" s="121"/>
      <c r="C46" s="121">
        <v>4599</v>
      </c>
      <c r="D46" s="91" t="s">
        <v>50</v>
      </c>
      <c r="E46" s="122">
        <f>SUM('POAI 2024 INICIAL'!AH40:AH40)</f>
        <v>100000000</v>
      </c>
    </row>
    <row r="47" spans="1:7" ht="24" customHeight="1" x14ac:dyDescent="0.2">
      <c r="A47" s="214" t="s">
        <v>1205</v>
      </c>
      <c r="B47" s="215"/>
      <c r="C47" s="215"/>
      <c r="D47" s="216"/>
      <c r="E47" s="217">
        <f>E48+E60+E65</f>
        <v>3956772619.6399999</v>
      </c>
    </row>
    <row r="48" spans="1:7" ht="24" customHeight="1" x14ac:dyDescent="0.2">
      <c r="A48" s="218">
        <v>1</v>
      </c>
      <c r="B48" s="219" t="s">
        <v>1201</v>
      </c>
      <c r="C48" s="219"/>
      <c r="D48" s="219"/>
      <c r="E48" s="220">
        <f>E49+E53+E55+E58</f>
        <v>3046968000</v>
      </c>
    </row>
    <row r="49" spans="1:7" ht="24" customHeight="1" x14ac:dyDescent="0.2">
      <c r="A49" s="221"/>
      <c r="B49" s="222">
        <v>12</v>
      </c>
      <c r="C49" s="223" t="s">
        <v>140</v>
      </c>
      <c r="D49" s="224"/>
      <c r="E49" s="225">
        <f>SUM(E50:E52)</f>
        <v>160000000</v>
      </c>
    </row>
    <row r="50" spans="1:7" ht="34.5" customHeight="1" x14ac:dyDescent="0.2">
      <c r="A50" s="43"/>
      <c r="B50" s="43"/>
      <c r="C50" s="43">
        <v>1202</v>
      </c>
      <c r="D50" s="137" t="s">
        <v>1381</v>
      </c>
      <c r="E50" s="138">
        <f>'POAI 2024 INICIAL'!AH43</f>
        <v>80000000</v>
      </c>
    </row>
    <row r="51" spans="1:7" ht="36.75" customHeight="1" x14ac:dyDescent="0.2">
      <c r="A51" s="43"/>
      <c r="B51" s="43"/>
      <c r="C51" s="43">
        <v>1203</v>
      </c>
      <c r="D51" s="137" t="s">
        <v>1386</v>
      </c>
      <c r="E51" s="138">
        <f>'POAI 2024 INICIAL'!AH44</f>
        <v>40000000</v>
      </c>
    </row>
    <row r="52" spans="1:7" ht="46.5" customHeight="1" x14ac:dyDescent="0.2">
      <c r="A52" s="43"/>
      <c r="B52" s="43"/>
      <c r="C52" s="43">
        <v>1206</v>
      </c>
      <c r="D52" s="137" t="s">
        <v>1387</v>
      </c>
      <c r="E52" s="138">
        <f>'POAI 2024 INICIAL'!AH45</f>
        <v>40000000</v>
      </c>
    </row>
    <row r="53" spans="1:7" ht="24" customHeight="1" x14ac:dyDescent="0.2">
      <c r="A53" s="221"/>
      <c r="B53" s="222">
        <v>22</v>
      </c>
      <c r="C53" s="222" t="s">
        <v>152</v>
      </c>
      <c r="D53" s="224"/>
      <c r="E53" s="225">
        <f>E54</f>
        <v>60000000</v>
      </c>
    </row>
    <row r="54" spans="1:7" ht="51.75" customHeight="1" x14ac:dyDescent="0.2">
      <c r="A54" s="43"/>
      <c r="B54" s="43"/>
      <c r="C54" s="43">
        <v>2201</v>
      </c>
      <c r="D54" s="137" t="s">
        <v>154</v>
      </c>
      <c r="E54" s="138">
        <f>'POAI 2024 INICIAL'!AH46</f>
        <v>60000000</v>
      </c>
    </row>
    <row r="55" spans="1:7" ht="24" customHeight="1" x14ac:dyDescent="0.2">
      <c r="A55" s="43"/>
      <c r="B55" s="222">
        <v>41</v>
      </c>
      <c r="C55" s="223" t="s">
        <v>289</v>
      </c>
      <c r="D55" s="224"/>
      <c r="E55" s="225">
        <f>SUM(E56:E57)</f>
        <v>285000000</v>
      </c>
    </row>
    <row r="56" spans="1:7" ht="33" customHeight="1" x14ac:dyDescent="0.2">
      <c r="A56" s="43"/>
      <c r="B56" s="43"/>
      <c r="C56" s="43">
        <v>4101</v>
      </c>
      <c r="D56" s="137" t="s">
        <v>1388</v>
      </c>
      <c r="E56" s="138">
        <f>'POAI 2024 INICIAL'!AH47+'POAI 2024 INICIAL'!AH48+'POAI 2024 INICIAL'!AH49+'POAI 2024 INICIAL'!AH50+'POAI 2024 INICIAL'!AH51</f>
        <v>260000000</v>
      </c>
    </row>
    <row r="57" spans="1:7" ht="48.75" customHeight="1" x14ac:dyDescent="0.2">
      <c r="A57" s="43"/>
      <c r="B57" s="43"/>
      <c r="C57" s="43">
        <v>4103</v>
      </c>
      <c r="D57" s="137" t="s">
        <v>1389</v>
      </c>
      <c r="E57" s="138">
        <f>'POAI 2024 INICIAL'!AH52</f>
        <v>25000000</v>
      </c>
      <c r="F57" s="6"/>
      <c r="G57" s="6"/>
    </row>
    <row r="58" spans="1:7" ht="24" customHeight="1" x14ac:dyDescent="0.2">
      <c r="A58" s="221"/>
      <c r="B58" s="222">
        <v>45</v>
      </c>
      <c r="C58" s="223" t="s">
        <v>47</v>
      </c>
      <c r="D58" s="224"/>
      <c r="E58" s="225">
        <f>E59</f>
        <v>2541968000</v>
      </c>
    </row>
    <row r="59" spans="1:7" ht="36" customHeight="1" x14ac:dyDescent="0.2">
      <c r="A59" s="43"/>
      <c r="B59" s="43"/>
      <c r="C59" s="43">
        <v>4501</v>
      </c>
      <c r="D59" s="137" t="s">
        <v>1390</v>
      </c>
      <c r="E59" s="138">
        <f>'POAI 2024 INICIAL'!AH53+'POAI 2024 INICIAL'!AH54</f>
        <v>2541968000</v>
      </c>
      <c r="F59" s="6"/>
      <c r="G59" s="6"/>
    </row>
    <row r="60" spans="1:7" ht="30" customHeight="1" x14ac:dyDescent="0.2">
      <c r="A60" s="218">
        <v>3</v>
      </c>
      <c r="B60" s="219" t="s">
        <v>1203</v>
      </c>
      <c r="C60" s="219"/>
      <c r="D60" s="219"/>
      <c r="E60" s="220">
        <f>E61+E63</f>
        <v>395000000</v>
      </c>
      <c r="F60" s="6"/>
      <c r="G60" s="6"/>
    </row>
    <row r="61" spans="1:7" ht="24" customHeight="1" x14ac:dyDescent="0.2">
      <c r="A61" s="221"/>
      <c r="B61" s="222">
        <v>32</v>
      </c>
      <c r="C61" s="223" t="s">
        <v>204</v>
      </c>
      <c r="D61" s="224"/>
      <c r="E61" s="225">
        <f>E62</f>
        <v>100000000</v>
      </c>
    </row>
    <row r="62" spans="1:7" ht="46.5" customHeight="1" x14ac:dyDescent="0.2">
      <c r="A62" s="43"/>
      <c r="B62" s="43"/>
      <c r="C62" s="43">
        <v>3205</v>
      </c>
      <c r="D62" s="137" t="s">
        <v>1391</v>
      </c>
      <c r="E62" s="138">
        <f>'POAI 2024 INICIAL'!AH55</f>
        <v>100000000</v>
      </c>
      <c r="F62" s="6"/>
      <c r="G62" s="6"/>
    </row>
    <row r="63" spans="1:7" ht="24" customHeight="1" x14ac:dyDescent="0.2">
      <c r="A63" s="221"/>
      <c r="B63" s="222">
        <v>45</v>
      </c>
      <c r="C63" s="223" t="s">
        <v>47</v>
      </c>
      <c r="D63" s="224"/>
      <c r="E63" s="225">
        <f>E64</f>
        <v>295000000</v>
      </c>
    </row>
    <row r="64" spans="1:7" ht="44.25" customHeight="1" x14ac:dyDescent="0.2">
      <c r="A64" s="43"/>
      <c r="B64" s="43"/>
      <c r="C64" s="43">
        <v>4503</v>
      </c>
      <c r="D64" s="137" t="s">
        <v>1392</v>
      </c>
      <c r="E64" s="138">
        <f>'POAI 2024 INICIAL'!AH56+'POAI 2024 INICIAL'!AH57+'POAI 2024 INICIAL'!AH58</f>
        <v>295000000</v>
      </c>
      <c r="F64" s="6"/>
      <c r="G64" s="6"/>
    </row>
    <row r="65" spans="1:7" ht="24" customHeight="1" x14ac:dyDescent="0.2">
      <c r="A65" s="218">
        <v>4</v>
      </c>
      <c r="B65" s="219" t="s">
        <v>1197</v>
      </c>
      <c r="C65" s="219"/>
      <c r="D65" s="219"/>
      <c r="E65" s="220">
        <f>E66</f>
        <v>514804619.63999999</v>
      </c>
      <c r="F65" s="6"/>
      <c r="G65" s="6"/>
    </row>
    <row r="66" spans="1:7" ht="24" customHeight="1" x14ac:dyDescent="0.2">
      <c r="A66" s="221"/>
      <c r="B66" s="222">
        <v>45</v>
      </c>
      <c r="C66" s="223" t="s">
        <v>47</v>
      </c>
      <c r="D66" s="224"/>
      <c r="E66" s="225">
        <f>E67</f>
        <v>514804619.63999999</v>
      </c>
    </row>
    <row r="67" spans="1:7" ht="54.75" customHeight="1" x14ac:dyDescent="0.2">
      <c r="A67" s="43"/>
      <c r="B67" s="43"/>
      <c r="C67" s="43">
        <v>4502</v>
      </c>
      <c r="D67" s="86" t="s">
        <v>67</v>
      </c>
      <c r="E67" s="184">
        <f>'POAI 2024 INICIAL'!AH59+'POAI 2024 INICIAL'!AH60+'POAI 2024 INICIAL'!AH61+'POAI 2024 INICIAL'!AH62+'POAI 2024 INICIAL'!AH63</f>
        <v>514804619.63999999</v>
      </c>
      <c r="F67" s="6"/>
      <c r="G67" s="6"/>
    </row>
    <row r="68" spans="1:7" ht="25.5" customHeight="1" x14ac:dyDescent="0.2">
      <c r="A68" s="221"/>
      <c r="B68" s="221"/>
      <c r="C68" s="363"/>
      <c r="D68" s="363"/>
      <c r="E68" s="231"/>
      <c r="F68" s="6"/>
      <c r="G68" s="6"/>
    </row>
    <row r="69" spans="1:7" ht="30.75" customHeight="1" x14ac:dyDescent="0.2">
      <c r="A69" s="214" t="s">
        <v>1206</v>
      </c>
      <c r="B69" s="215"/>
      <c r="C69" s="215"/>
      <c r="D69" s="216"/>
      <c r="E69" s="217">
        <f>E70</f>
        <v>4645909784.1999998</v>
      </c>
      <c r="F69" s="6"/>
      <c r="G69" s="6"/>
    </row>
    <row r="70" spans="1:7" ht="28.5" customHeight="1" x14ac:dyDescent="0.2">
      <c r="A70" s="218">
        <v>1</v>
      </c>
      <c r="B70" s="219" t="s">
        <v>1201</v>
      </c>
      <c r="C70" s="219"/>
      <c r="D70" s="219"/>
      <c r="E70" s="220">
        <f>E71</f>
        <v>4645909784.1999998</v>
      </c>
      <c r="F70" s="6"/>
      <c r="G70" s="6"/>
    </row>
    <row r="71" spans="1:7" ht="28.5" customHeight="1" x14ac:dyDescent="0.2">
      <c r="A71" s="221"/>
      <c r="B71" s="222">
        <v>33</v>
      </c>
      <c r="C71" s="226" t="s">
        <v>162</v>
      </c>
      <c r="D71" s="224"/>
      <c r="E71" s="225">
        <f>SUM(E72:E73)</f>
        <v>4645909784.1999998</v>
      </c>
    </row>
    <row r="72" spans="1:7" ht="46.5" customHeight="1" x14ac:dyDescent="0.2">
      <c r="A72" s="43"/>
      <c r="B72" s="43"/>
      <c r="C72" s="43">
        <v>3301</v>
      </c>
      <c r="D72" s="137" t="s">
        <v>1393</v>
      </c>
      <c r="E72" s="138">
        <f>SUM('POAI 2024 INICIAL'!AH64:AH71)</f>
        <v>4402050784.1999998</v>
      </c>
      <c r="F72" s="6"/>
      <c r="G72" s="6"/>
    </row>
    <row r="73" spans="1:7" ht="51" customHeight="1" x14ac:dyDescent="0.2">
      <c r="A73" s="43"/>
      <c r="B73" s="43"/>
      <c r="C73" s="43">
        <v>3302</v>
      </c>
      <c r="D73" s="137" t="s">
        <v>1394</v>
      </c>
      <c r="E73" s="184">
        <f>'POAI 2024 INICIAL'!AH72+'POAI 2024 INICIAL'!AH73</f>
        <v>243859000</v>
      </c>
      <c r="F73" s="6"/>
      <c r="G73" s="6"/>
    </row>
    <row r="74" spans="1:7" s="107" customFormat="1" x14ac:dyDescent="0.2">
      <c r="F74" s="106"/>
      <c r="G74" s="106"/>
    </row>
    <row r="75" spans="1:7" ht="32.25" customHeight="1" x14ac:dyDescent="0.2">
      <c r="A75" s="70" t="s">
        <v>1207</v>
      </c>
      <c r="B75" s="71"/>
      <c r="C75" s="71"/>
      <c r="D75" s="72"/>
      <c r="E75" s="73">
        <f>E76</f>
        <v>2244120951.4499998</v>
      </c>
      <c r="F75" s="6"/>
      <c r="G75" s="6"/>
    </row>
    <row r="76" spans="1:7" ht="24" customHeight="1" x14ac:dyDescent="0.2">
      <c r="A76" s="76">
        <v>2</v>
      </c>
      <c r="B76" s="77" t="s">
        <v>1208</v>
      </c>
      <c r="C76" s="77"/>
      <c r="D76" s="77"/>
      <c r="E76" s="78">
        <f>E77+E79</f>
        <v>2244120951.4499998</v>
      </c>
      <c r="F76" s="6"/>
      <c r="G76" s="6"/>
    </row>
    <row r="77" spans="1:7" ht="24" customHeight="1" x14ac:dyDescent="0.2">
      <c r="A77" s="119"/>
      <c r="B77" s="120">
        <v>35</v>
      </c>
      <c r="C77" s="81" t="s">
        <v>405</v>
      </c>
      <c r="D77" s="118"/>
      <c r="E77" s="83">
        <f>E78</f>
        <v>1774120951.45</v>
      </c>
    </row>
    <row r="78" spans="1:7" ht="53.25" customHeight="1" x14ac:dyDescent="0.2">
      <c r="A78" s="100"/>
      <c r="B78" s="103"/>
      <c r="C78" s="104">
        <v>3502</v>
      </c>
      <c r="D78" s="86" t="s">
        <v>1395</v>
      </c>
      <c r="E78" s="87">
        <f>'POAI 2024 INICIAL'!AH74+'POAI 2024 INICIAL'!AH75+'POAI 2024 INICIAL'!AH76+'POAI 2024 INICIAL'!AH77</f>
        <v>1774120951.45</v>
      </c>
      <c r="F78" s="6"/>
      <c r="G78" s="6"/>
    </row>
    <row r="79" spans="1:7" ht="24" customHeight="1" x14ac:dyDescent="0.2">
      <c r="A79" s="113"/>
      <c r="B79" s="114">
        <v>36</v>
      </c>
      <c r="C79" s="117" t="s">
        <v>429</v>
      </c>
      <c r="D79" s="118"/>
      <c r="E79" s="83">
        <f>E80</f>
        <v>470000000</v>
      </c>
    </row>
    <row r="80" spans="1:7" ht="53.25" customHeight="1" x14ac:dyDescent="0.2">
      <c r="A80" s="89"/>
      <c r="B80" s="103"/>
      <c r="C80" s="104">
        <v>3602</v>
      </c>
      <c r="D80" s="86" t="s">
        <v>1396</v>
      </c>
      <c r="E80" s="87">
        <f>SUM('POAI 2024 INICIAL'!AH78:AH81)</f>
        <v>470000000</v>
      </c>
      <c r="F80" s="6"/>
      <c r="G80" s="6"/>
    </row>
    <row r="81" spans="1:7" s="107" customFormat="1" ht="27.75" customHeight="1" x14ac:dyDescent="0.2">
      <c r="A81" s="221"/>
      <c r="B81" s="221"/>
      <c r="C81" s="363"/>
      <c r="D81" s="363"/>
      <c r="E81" s="231"/>
    </row>
    <row r="82" spans="1:7" ht="20.25" customHeight="1" x14ac:dyDescent="0.2">
      <c r="A82" s="70" t="s">
        <v>1209</v>
      </c>
      <c r="B82" s="71"/>
      <c r="C82" s="71"/>
      <c r="D82" s="72"/>
      <c r="E82" s="73">
        <f>E83+E94</f>
        <v>5259947534.9499998</v>
      </c>
    </row>
    <row r="83" spans="1:7" ht="23.25" customHeight="1" x14ac:dyDescent="0.2">
      <c r="A83" s="76">
        <v>2</v>
      </c>
      <c r="B83" s="77" t="s">
        <v>1208</v>
      </c>
      <c r="C83" s="77"/>
      <c r="D83" s="77"/>
      <c r="E83" s="78">
        <f>E84+E92</f>
        <v>2533712654</v>
      </c>
      <c r="F83" s="128"/>
    </row>
    <row r="84" spans="1:7" ht="24" customHeight="1" x14ac:dyDescent="0.2">
      <c r="A84" s="119"/>
      <c r="B84" s="120">
        <v>17</v>
      </c>
      <c r="C84" s="81" t="s">
        <v>447</v>
      </c>
      <c r="D84" s="118"/>
      <c r="E84" s="83">
        <f>SUM(E85:E91)</f>
        <v>2377712654</v>
      </c>
    </row>
    <row r="85" spans="1:7" ht="51" customHeight="1" x14ac:dyDescent="0.2">
      <c r="A85" s="100"/>
      <c r="B85" s="101"/>
      <c r="C85" s="103">
        <v>1702</v>
      </c>
      <c r="D85" s="86" t="s">
        <v>1397</v>
      </c>
      <c r="E85" s="87">
        <f>'POAI 2024 INICIAL'!AH82+'POAI 2024 INICIAL'!AH83+'POAI 2024 INICIAL'!AH84+'POAI 2024 INICIAL'!AH85+'POAI 2024 INICIAL'!AH86+'POAI 2024 INICIAL'!AH87+'POAI 2024 INICIAL'!AH88+'POAI 2024 INICIAL'!AH89+'POAI 2024 INICIAL'!AH90+'POAI 2024 INICIAL'!AH91+'POAI 2024 INICIAL'!AH92</f>
        <v>1458000000</v>
      </c>
      <c r="F85" s="128"/>
    </row>
    <row r="86" spans="1:7" ht="50.25" customHeight="1" x14ac:dyDescent="0.2">
      <c r="A86" s="100"/>
      <c r="B86" s="125"/>
      <c r="C86" s="103">
        <v>1703</v>
      </c>
      <c r="D86" s="86" t="s">
        <v>1398</v>
      </c>
      <c r="E86" s="87">
        <f>'POAI 2024 INICIAL'!AH93</f>
        <v>65712654</v>
      </c>
      <c r="F86" s="128"/>
      <c r="G86" s="6"/>
    </row>
    <row r="87" spans="1:7" ht="44.25" customHeight="1" x14ac:dyDescent="0.2">
      <c r="A87" s="100"/>
      <c r="B87" s="125"/>
      <c r="C87" s="103">
        <v>1704</v>
      </c>
      <c r="D87" s="86" t="s">
        <v>1399</v>
      </c>
      <c r="E87" s="87">
        <f>'POAI 2024 INICIAL'!AH94+'POAI 2024 INICIAL'!AH95</f>
        <v>153000000</v>
      </c>
      <c r="F87" s="128"/>
      <c r="G87" s="6"/>
    </row>
    <row r="88" spans="1:7" ht="35.25" customHeight="1" x14ac:dyDescent="0.2">
      <c r="A88" s="100"/>
      <c r="B88" s="125"/>
      <c r="C88" s="103">
        <v>1706</v>
      </c>
      <c r="D88" s="86" t="s">
        <v>1400</v>
      </c>
      <c r="E88" s="87">
        <f>'POAI 2024 INICIAL'!AH96</f>
        <v>110000000</v>
      </c>
      <c r="F88" s="128"/>
      <c r="G88" s="6"/>
    </row>
    <row r="89" spans="1:7" ht="48.75" customHeight="1" x14ac:dyDescent="0.2">
      <c r="A89" s="100"/>
      <c r="B89" s="125"/>
      <c r="C89" s="103">
        <v>1707</v>
      </c>
      <c r="D89" s="86" t="s">
        <v>1401</v>
      </c>
      <c r="E89" s="87">
        <f>'POAI 2024 INICIAL'!AH97</f>
        <v>143000000</v>
      </c>
      <c r="F89" s="128"/>
      <c r="G89" s="6"/>
    </row>
    <row r="90" spans="1:7" ht="38.25" customHeight="1" x14ac:dyDescent="0.2">
      <c r="A90" s="100"/>
      <c r="B90" s="125"/>
      <c r="C90" s="103">
        <v>1708</v>
      </c>
      <c r="D90" s="86" t="s">
        <v>1402</v>
      </c>
      <c r="E90" s="87">
        <f>'POAI 2024 INICIAL'!AH98+'POAI 2024 INICIAL'!AH99</f>
        <v>130000000</v>
      </c>
      <c r="F90" s="128"/>
    </row>
    <row r="91" spans="1:7" ht="34.5" customHeight="1" x14ac:dyDescent="0.2">
      <c r="A91" s="100"/>
      <c r="B91" s="102"/>
      <c r="C91" s="103">
        <v>1709</v>
      </c>
      <c r="D91" s="86" t="s">
        <v>1403</v>
      </c>
      <c r="E91" s="87">
        <f>'POAI 2024 INICIAL'!AH100+'POAI 2024 INICIAL'!AH101+'POAI 2024 INICIAL'!AH102</f>
        <v>318000000</v>
      </c>
      <c r="F91" s="128"/>
    </row>
    <row r="92" spans="1:7" ht="24" customHeight="1" x14ac:dyDescent="0.2">
      <c r="A92" s="113"/>
      <c r="B92" s="124">
        <v>35</v>
      </c>
      <c r="C92" s="81" t="s">
        <v>405</v>
      </c>
      <c r="D92" s="82"/>
      <c r="E92" s="83">
        <f>E93</f>
        <v>156000000</v>
      </c>
    </row>
    <row r="93" spans="1:7" ht="48" customHeight="1" x14ac:dyDescent="0.2">
      <c r="A93" s="89"/>
      <c r="B93" s="103"/>
      <c r="C93" s="108">
        <v>3502</v>
      </c>
      <c r="D93" s="86" t="s">
        <v>1404</v>
      </c>
      <c r="E93" s="87">
        <f>'POAI 2024 INICIAL'!AH103+'POAI 2024 INICIAL'!AH104</f>
        <v>156000000</v>
      </c>
      <c r="F93" s="128"/>
    </row>
    <row r="94" spans="1:7" ht="24" customHeight="1" x14ac:dyDescent="0.2">
      <c r="A94" s="76">
        <v>3</v>
      </c>
      <c r="B94" s="77" t="s">
        <v>1203</v>
      </c>
      <c r="C94" s="77"/>
      <c r="D94" s="77"/>
      <c r="E94" s="78">
        <f>E95</f>
        <v>2726234880.9499998</v>
      </c>
      <c r="F94" s="128"/>
    </row>
    <row r="95" spans="1:7" ht="24" customHeight="1" x14ac:dyDescent="0.2">
      <c r="A95" s="119"/>
      <c r="B95" s="120">
        <v>32</v>
      </c>
      <c r="C95" s="81" t="s">
        <v>204</v>
      </c>
      <c r="D95" s="118"/>
      <c r="E95" s="83">
        <f>SUM(E96:E100)</f>
        <v>2726234880.9499998</v>
      </c>
    </row>
    <row r="96" spans="1:7" ht="52.5" customHeight="1" x14ac:dyDescent="0.2">
      <c r="A96" s="84"/>
      <c r="B96" s="49"/>
      <c r="C96" s="103" t="s">
        <v>549</v>
      </c>
      <c r="D96" s="86" t="s">
        <v>1405</v>
      </c>
      <c r="E96" s="87">
        <f>'POAI 2024 INICIAL'!AH105+'POAI 2024 INICIAL'!AH106</f>
        <v>152000000</v>
      </c>
      <c r="F96" s="129"/>
      <c r="G96" s="6"/>
    </row>
    <row r="97" spans="1:7" ht="52.5" customHeight="1" x14ac:dyDescent="0.2">
      <c r="A97" s="84"/>
      <c r="B97" s="100"/>
      <c r="C97" s="103">
        <v>3202</v>
      </c>
      <c r="D97" s="86" t="s">
        <v>1406</v>
      </c>
      <c r="E97" s="87">
        <f>'POAI 2024 INICIAL'!AH107+'POAI 2024 INICIAL'!AH108+'POAI 2024 INICIAL'!AH109+'POAI 2024 INICIAL'!AH110+'POAI 2024 INICIAL'!AH111</f>
        <v>1559234880</v>
      </c>
      <c r="F97" s="129"/>
      <c r="G97" s="6"/>
    </row>
    <row r="98" spans="1:7" ht="52.5" customHeight="1" x14ac:dyDescent="0.2">
      <c r="A98" s="84"/>
      <c r="B98" s="100"/>
      <c r="C98" s="103" t="s">
        <v>585</v>
      </c>
      <c r="D98" s="86" t="s">
        <v>1407</v>
      </c>
      <c r="E98" s="87">
        <f>'POAI 2024 INICIAL'!AH112</f>
        <v>168000000</v>
      </c>
      <c r="F98" s="129"/>
      <c r="G98" s="6"/>
    </row>
    <row r="99" spans="1:7" ht="52.5" customHeight="1" x14ac:dyDescent="0.2">
      <c r="A99" s="84"/>
      <c r="B99" s="100"/>
      <c r="C99" s="103">
        <v>3205</v>
      </c>
      <c r="D99" s="86" t="s">
        <v>1408</v>
      </c>
      <c r="E99" s="87">
        <f>'POAI 2024 INICIAL'!AH113+'POAI 2024 INICIAL'!AH114+'POAI 2024 INICIAL'!AH115</f>
        <v>380000000</v>
      </c>
      <c r="F99" s="129"/>
      <c r="G99" s="6"/>
    </row>
    <row r="100" spans="1:7" ht="52.5" customHeight="1" x14ac:dyDescent="0.2">
      <c r="A100" s="88"/>
      <c r="B100" s="89"/>
      <c r="C100" s="103" t="s">
        <v>603</v>
      </c>
      <c r="D100" s="86" t="s">
        <v>1409</v>
      </c>
      <c r="E100" s="87">
        <f>'POAI 2024 INICIAL'!AH116+'POAI 2024 INICIAL'!AH117+'POAI 2024 INICIAL'!AH118</f>
        <v>467000000.94999999</v>
      </c>
      <c r="F100" s="129"/>
      <c r="G100" s="6"/>
    </row>
    <row r="101" spans="1:7" s="107" customFormat="1" x14ac:dyDescent="0.2">
      <c r="A101" s="60"/>
      <c r="B101" s="60"/>
      <c r="C101" s="60"/>
      <c r="D101" s="61"/>
      <c r="E101" s="105"/>
      <c r="F101" s="106"/>
      <c r="G101" s="106"/>
    </row>
    <row r="102" spans="1:7" s="107" customFormat="1" ht="22.5" customHeight="1" x14ac:dyDescent="0.2">
      <c r="A102" s="221"/>
      <c r="B102" s="221"/>
      <c r="C102" s="363"/>
      <c r="D102" s="363"/>
      <c r="E102" s="231"/>
    </row>
    <row r="103" spans="1:7" ht="24" customHeight="1" x14ac:dyDescent="0.2">
      <c r="A103" s="70" t="s">
        <v>1210</v>
      </c>
      <c r="B103" s="71"/>
      <c r="C103" s="71"/>
      <c r="D103" s="72"/>
      <c r="E103" s="73">
        <f>E104</f>
        <v>703002887.27999997</v>
      </c>
    </row>
    <row r="104" spans="1:7" ht="24" customHeight="1" x14ac:dyDescent="0.2">
      <c r="A104" s="76">
        <v>4</v>
      </c>
      <c r="B104" s="77" t="s">
        <v>1197</v>
      </c>
      <c r="C104" s="77"/>
      <c r="D104" s="77"/>
      <c r="E104" s="78">
        <f>E105</f>
        <v>703002887.27999997</v>
      </c>
    </row>
    <row r="105" spans="1:7" ht="24" customHeight="1" x14ac:dyDescent="0.2">
      <c r="A105" s="119"/>
      <c r="B105" s="120">
        <v>45</v>
      </c>
      <c r="C105" s="81" t="s">
        <v>47</v>
      </c>
      <c r="D105" s="118"/>
      <c r="E105" s="83">
        <f>SUM(E106:E107)</f>
        <v>703002887.27999997</v>
      </c>
    </row>
    <row r="106" spans="1:7" s="130" customFormat="1" ht="74.25" customHeight="1" x14ac:dyDescent="0.25">
      <c r="A106" s="84"/>
      <c r="B106" s="49"/>
      <c r="C106" s="103">
        <v>4502</v>
      </c>
      <c r="D106" s="86" t="s">
        <v>1410</v>
      </c>
      <c r="E106" s="87">
        <f>'POAI 2024 INICIAL'!AH121</f>
        <v>153002887.28</v>
      </c>
    </row>
    <row r="107" spans="1:7" ht="54.75" customHeight="1" x14ac:dyDescent="0.2">
      <c r="A107" s="88"/>
      <c r="B107" s="89"/>
      <c r="C107" s="103">
        <v>4599</v>
      </c>
      <c r="D107" s="241" t="s">
        <v>50</v>
      </c>
      <c r="E107" s="126">
        <f>SUM('POAI 2024 INICIAL'!AH119,'POAI 2024 INICIAL'!AH120)</f>
        <v>550000000</v>
      </c>
      <c r="F107" s="6"/>
      <c r="G107" s="6"/>
    </row>
    <row r="108" spans="1:7" s="107" customFormat="1" x14ac:dyDescent="0.2">
      <c r="A108" s="60"/>
      <c r="B108" s="131"/>
      <c r="C108" s="111"/>
      <c r="D108" s="132"/>
      <c r="E108" s="133"/>
      <c r="F108" s="106"/>
      <c r="G108" s="106"/>
    </row>
    <row r="109" spans="1:7" ht="32.25" customHeight="1" x14ac:dyDescent="0.2">
      <c r="A109" s="70" t="s">
        <v>1211</v>
      </c>
      <c r="B109" s="71"/>
      <c r="C109" s="71"/>
      <c r="D109" s="72"/>
      <c r="E109" s="73">
        <f>E110</f>
        <v>230618601918.75</v>
      </c>
      <c r="F109" s="6"/>
      <c r="G109" s="6"/>
    </row>
    <row r="110" spans="1:7" ht="30" customHeight="1" x14ac:dyDescent="0.2">
      <c r="A110" s="76">
        <v>1</v>
      </c>
      <c r="B110" s="77" t="s">
        <v>1201</v>
      </c>
      <c r="C110" s="77"/>
      <c r="D110" s="77"/>
      <c r="E110" s="78">
        <f>E111</f>
        <v>230618601918.75</v>
      </c>
      <c r="F110" s="6"/>
      <c r="G110" s="6"/>
    </row>
    <row r="111" spans="1:7" ht="33.75" customHeight="1" x14ac:dyDescent="0.2">
      <c r="A111" s="119"/>
      <c r="B111" s="120">
        <v>22</v>
      </c>
      <c r="C111" s="127" t="s">
        <v>152</v>
      </c>
      <c r="D111" s="118"/>
      <c r="E111" s="83">
        <f>SUM(E112:E113)</f>
        <v>230618601918.75</v>
      </c>
    </row>
    <row r="112" spans="1:7" ht="55.5" customHeight="1" x14ac:dyDescent="0.2">
      <c r="A112" s="100"/>
      <c r="B112" s="101"/>
      <c r="C112" s="85">
        <v>2201</v>
      </c>
      <c r="D112" s="38" t="s">
        <v>154</v>
      </c>
      <c r="E112" s="126">
        <f>SUM('POAI 2024 INICIAL'!AH122:AH135)</f>
        <v>230368601918.75</v>
      </c>
      <c r="F112" s="6"/>
      <c r="G112" s="6"/>
    </row>
    <row r="113" spans="1:7" ht="55.5" customHeight="1" x14ac:dyDescent="0.2">
      <c r="A113" s="89"/>
      <c r="B113" s="102"/>
      <c r="C113" s="103">
        <v>2202</v>
      </c>
      <c r="D113" s="38" t="s">
        <v>684</v>
      </c>
      <c r="E113" s="87">
        <f>'POAI 2024 INICIAL'!AH136</f>
        <v>250000000</v>
      </c>
      <c r="F113" s="6"/>
      <c r="G113" s="6"/>
    </row>
    <row r="114" spans="1:7" s="107" customFormat="1" x14ac:dyDescent="0.2">
      <c r="A114" s="60"/>
      <c r="B114" s="60"/>
      <c r="C114" s="60"/>
      <c r="D114" s="61"/>
      <c r="E114" s="105"/>
      <c r="F114" s="106"/>
      <c r="G114" s="106"/>
    </row>
    <row r="115" spans="1:7" s="107" customFormat="1" ht="24" customHeight="1" x14ac:dyDescent="0.2">
      <c r="A115" s="70" t="s">
        <v>1212</v>
      </c>
      <c r="B115" s="71"/>
      <c r="C115" s="71"/>
      <c r="D115" s="72"/>
      <c r="E115" s="73">
        <f>E116+E125+E130</f>
        <v>8449873038.3999996</v>
      </c>
      <c r="F115" s="106"/>
      <c r="G115" s="106"/>
    </row>
    <row r="116" spans="1:7" s="107" customFormat="1" ht="24" customHeight="1" x14ac:dyDescent="0.2">
      <c r="A116" s="76">
        <v>1</v>
      </c>
      <c r="B116" s="77" t="s">
        <v>1201</v>
      </c>
      <c r="C116" s="77"/>
      <c r="D116" s="77"/>
      <c r="E116" s="78">
        <f>E117+E119+E121</f>
        <v>7899873038.3999996</v>
      </c>
      <c r="F116" s="106"/>
      <c r="G116" s="106"/>
    </row>
    <row r="117" spans="1:7" ht="24" customHeight="1" x14ac:dyDescent="0.2">
      <c r="A117" s="119"/>
      <c r="B117" s="120">
        <v>19</v>
      </c>
      <c r="C117" s="81" t="s">
        <v>258</v>
      </c>
      <c r="D117" s="118"/>
      <c r="E117" s="83">
        <f>E118</f>
        <v>140000000</v>
      </c>
    </row>
    <row r="118" spans="1:7" s="107" customFormat="1" ht="36" customHeight="1" x14ac:dyDescent="0.2">
      <c r="A118" s="100"/>
      <c r="B118" s="103"/>
      <c r="C118" s="108">
        <v>1905</v>
      </c>
      <c r="D118" s="134" t="s">
        <v>1412</v>
      </c>
      <c r="E118" s="87">
        <f>'POAI 2024 INICIAL'!AH137+'POAI 2024 INICIAL'!AH138</f>
        <v>140000000</v>
      </c>
    </row>
    <row r="119" spans="1:7" ht="24" customHeight="1" x14ac:dyDescent="0.2">
      <c r="A119" s="113"/>
      <c r="B119" s="114">
        <v>33</v>
      </c>
      <c r="C119" s="117" t="s">
        <v>162</v>
      </c>
      <c r="D119" s="118"/>
      <c r="E119" s="83">
        <f>E120</f>
        <v>35000000</v>
      </c>
    </row>
    <row r="120" spans="1:7" s="107" customFormat="1" ht="51.75" customHeight="1" x14ac:dyDescent="0.2">
      <c r="A120" s="100"/>
      <c r="B120" s="103"/>
      <c r="C120" s="108">
        <v>3301</v>
      </c>
      <c r="D120" s="86" t="s">
        <v>1393</v>
      </c>
      <c r="E120" s="87">
        <f>'POAI 2024 INICIAL'!AH139</f>
        <v>35000000</v>
      </c>
    </row>
    <row r="121" spans="1:7" ht="24" customHeight="1" x14ac:dyDescent="0.2">
      <c r="A121" s="113"/>
      <c r="B121" s="80">
        <v>41</v>
      </c>
      <c r="C121" s="81" t="s">
        <v>708</v>
      </c>
      <c r="D121" s="82"/>
      <c r="E121" s="83">
        <f>SUM(E122:E124)</f>
        <v>7724873038.3999996</v>
      </c>
    </row>
    <row r="122" spans="1:7" s="107" customFormat="1" ht="53.25" customHeight="1" x14ac:dyDescent="0.2">
      <c r="A122" s="84"/>
      <c r="B122" s="49"/>
      <c r="C122" s="103">
        <v>4102</v>
      </c>
      <c r="D122" s="38" t="s">
        <v>710</v>
      </c>
      <c r="E122" s="87">
        <f>'POAI 2024 INICIAL'!AH140+'POAI 2024 INICIAL'!AH141+'POAI 2024 INICIAL'!AH142+'POAI 2024 INICIAL'!AH143+'POAI 2024 INICIAL'!AH144+'POAI 2024 INICIAL'!AH145+'POAI 2024 INICIAL'!AH146+'POAI 2024 INICIAL'!AH147+'POAI 2024 INICIAL'!AH148</f>
        <v>822200000</v>
      </c>
    </row>
    <row r="123" spans="1:7" s="107" customFormat="1" ht="48.75" customHeight="1" x14ac:dyDescent="0.2">
      <c r="A123" s="84"/>
      <c r="B123" s="100"/>
      <c r="C123" s="103">
        <v>4103</v>
      </c>
      <c r="D123" s="38" t="s">
        <v>308</v>
      </c>
      <c r="E123" s="87">
        <f>'POAI 2024 INICIAL'!AH149+'POAI 2024 INICIAL'!AH150+'POAI 2024 INICIAL'!AH151+'POAI 2024 INICIAL'!AH152+'POAI 2024 INICIAL'!AH153+'POAI 2024 INICIAL'!AH154+'POAI 2024 INICIAL'!AH155</f>
        <v>391000000</v>
      </c>
    </row>
    <row r="124" spans="1:7" s="107" customFormat="1" ht="51.75" customHeight="1" x14ac:dyDescent="0.2">
      <c r="A124" s="88"/>
      <c r="B124" s="89"/>
      <c r="C124" s="103">
        <v>4104</v>
      </c>
      <c r="D124" s="86" t="s">
        <v>174</v>
      </c>
      <c r="E124" s="87">
        <f>'POAI 2024 INICIAL'!AH156+'POAI 2024 INICIAL'!AH157+'POAI 2024 INICIAL'!AH158+'POAI 2024 INICIAL'!AH159+'POAI 2024 INICIAL'!AH160</f>
        <v>6511673038.3999996</v>
      </c>
    </row>
    <row r="125" spans="1:7" s="107" customFormat="1" ht="24" customHeight="1" x14ac:dyDescent="0.2">
      <c r="A125" s="76">
        <v>2</v>
      </c>
      <c r="B125" s="77" t="s">
        <v>1208</v>
      </c>
      <c r="C125" s="77"/>
      <c r="D125" s="77"/>
      <c r="E125" s="78">
        <f>E126+E128</f>
        <v>105000000</v>
      </c>
      <c r="F125" s="106"/>
      <c r="G125" s="106"/>
    </row>
    <row r="126" spans="1:7" ht="24" customHeight="1" x14ac:dyDescent="0.2">
      <c r="A126" s="119"/>
      <c r="B126" s="120">
        <v>17</v>
      </c>
      <c r="C126" s="81" t="s">
        <v>447</v>
      </c>
      <c r="D126" s="118"/>
      <c r="E126" s="83">
        <f>E127</f>
        <v>60000000</v>
      </c>
    </row>
    <row r="127" spans="1:7" s="107" customFormat="1" ht="51.75" customHeight="1" x14ac:dyDescent="0.2">
      <c r="A127" s="100"/>
      <c r="B127" s="103"/>
      <c r="C127" s="108">
        <v>1702</v>
      </c>
      <c r="D127" s="86" t="s">
        <v>1397</v>
      </c>
      <c r="E127" s="87">
        <f>'POAI 2024 INICIAL'!AH161</f>
        <v>60000000</v>
      </c>
    </row>
    <row r="128" spans="1:7" ht="25.5" customHeight="1" x14ac:dyDescent="0.2">
      <c r="A128" s="113"/>
      <c r="B128" s="114">
        <v>36</v>
      </c>
      <c r="C128" s="117" t="s">
        <v>429</v>
      </c>
      <c r="D128" s="118"/>
      <c r="E128" s="83">
        <f>E129</f>
        <v>45000000</v>
      </c>
    </row>
    <row r="129" spans="1:7" s="107" customFormat="1" ht="51" customHeight="1" x14ac:dyDescent="0.2">
      <c r="A129" s="89"/>
      <c r="B129" s="103"/>
      <c r="C129" s="108">
        <v>3604</v>
      </c>
      <c r="D129" s="86" t="s">
        <v>1413</v>
      </c>
      <c r="E129" s="87">
        <f>'POAI 2024 INICIAL'!AH162</f>
        <v>45000000</v>
      </c>
    </row>
    <row r="130" spans="1:7" s="107" customFormat="1" ht="24" customHeight="1" x14ac:dyDescent="0.2">
      <c r="A130" s="76">
        <v>4</v>
      </c>
      <c r="B130" s="77" t="s">
        <v>1197</v>
      </c>
      <c r="C130" s="77"/>
      <c r="D130" s="77"/>
      <c r="E130" s="78">
        <f>E131</f>
        <v>445000000</v>
      </c>
      <c r="F130" s="106"/>
      <c r="G130" s="106"/>
    </row>
    <row r="131" spans="1:7" ht="24" customHeight="1" x14ac:dyDescent="0.2">
      <c r="A131" s="79"/>
      <c r="B131" s="135">
        <v>45</v>
      </c>
      <c r="C131" s="81" t="s">
        <v>843</v>
      </c>
      <c r="D131" s="118"/>
      <c r="E131" s="83">
        <f>SUM(E132:E132)</f>
        <v>445000000</v>
      </c>
    </row>
    <row r="132" spans="1:7" ht="50.25" customHeight="1" x14ac:dyDescent="0.2">
      <c r="A132" s="89"/>
      <c r="B132" s="136"/>
      <c r="C132" s="43">
        <v>4502</v>
      </c>
      <c r="D132" s="38" t="s">
        <v>67</v>
      </c>
      <c r="E132" s="138">
        <f>'POAI 2024 INICIAL'!AH163+'POAI 2024 INICIAL'!AH164+'POAI 2024 INICIAL'!AH165+'POAI 2024 INICIAL'!AH166+'POAI 2024 INICIAL'!AH167</f>
        <v>445000000</v>
      </c>
    </row>
    <row r="133" spans="1:7" s="107" customFormat="1" x14ac:dyDescent="0.2">
      <c r="A133" s="60"/>
      <c r="B133" s="60"/>
      <c r="C133" s="60"/>
      <c r="D133" s="61"/>
      <c r="E133" s="105"/>
      <c r="F133" s="106"/>
      <c r="G133" s="106"/>
    </row>
    <row r="134" spans="1:7" ht="30" customHeight="1" x14ac:dyDescent="0.2">
      <c r="A134" s="70" t="s">
        <v>1213</v>
      </c>
      <c r="B134" s="71"/>
      <c r="C134" s="71"/>
      <c r="D134" s="72"/>
      <c r="E134" s="73">
        <f>E135</f>
        <v>62973254317.059998</v>
      </c>
    </row>
    <row r="135" spans="1:7" ht="30" customHeight="1" x14ac:dyDescent="0.2">
      <c r="A135" s="76">
        <v>1</v>
      </c>
      <c r="B135" s="77" t="s">
        <v>1201</v>
      </c>
      <c r="C135" s="77"/>
      <c r="D135" s="77"/>
      <c r="E135" s="78">
        <f>E136</f>
        <v>62973254317.059998</v>
      </c>
    </row>
    <row r="136" spans="1:7" ht="30.75" customHeight="1" x14ac:dyDescent="0.2">
      <c r="A136" s="119"/>
      <c r="B136" s="120">
        <v>19</v>
      </c>
      <c r="C136" s="81" t="s">
        <v>258</v>
      </c>
      <c r="D136" s="118"/>
      <c r="E136" s="83">
        <f>SUM(E137:E139)</f>
        <v>62973254317.059998</v>
      </c>
    </row>
    <row r="137" spans="1:7" ht="35.25" customHeight="1" x14ac:dyDescent="0.2">
      <c r="A137" s="100"/>
      <c r="B137" s="101"/>
      <c r="C137" s="103">
        <v>1903</v>
      </c>
      <c r="D137" s="86" t="s">
        <v>1382</v>
      </c>
      <c r="E137" s="87">
        <f>SUM('POAI 2024 INICIAL'!AH168:AH184)+'POAI 2024 INICIAL'!AH211</f>
        <v>2681808035.0599999</v>
      </c>
      <c r="F137" s="6"/>
      <c r="G137" s="6"/>
    </row>
    <row r="138" spans="1:7" ht="31.5" customHeight="1" x14ac:dyDescent="0.2">
      <c r="A138" s="100"/>
      <c r="B138" s="125"/>
      <c r="C138" s="103">
        <v>1905</v>
      </c>
      <c r="D138" s="86" t="s">
        <v>1412</v>
      </c>
      <c r="E138" s="87">
        <f>'POAI 2024 INICIAL'!AH185+'POAI 2024 INICIAL'!AH186+'POAI 2024 INICIAL'!AH187+'POAI 2024 INICIAL'!AH188+'POAI 2024 INICIAL'!AH189+'POAI 2024 INICIAL'!AH190+'POAI 2024 INICIAL'!AH191+'POAI 2024 INICIAL'!AH192+'POAI 2024 INICIAL'!AH193+'POAI 2024 INICIAL'!AH194+'POAI 2024 INICIAL'!AH195+'POAI 2024 INICIAL'!AH196+'POAI 2024 INICIAL'!AH197+'POAI 2024 INICIAL'!AH198+'POAI 2024 INICIAL'!AH199+'POAI 2024 INICIAL'!AH200+'POAI 2024 INICIAL'!AH201+'POAI 2024 INICIAL'!AH202+'POAI 2024 INICIAL'!AH203+'POAI 2024 INICIAL'!AH204+'POAI 2024 INICIAL'!AH205+'POAI 2024 INICIAL'!AH212+'POAI 2024 INICIAL'!AH213+'POAI 2024 INICIAL'!AH214+'POAI 2024 INICIAL'!AH215+'POAI 2024 INICIAL'!AH216+'POAI 2024 INICIAL'!AH217</f>
        <v>5467561682</v>
      </c>
      <c r="F138" s="6"/>
      <c r="G138" s="6"/>
    </row>
    <row r="139" spans="1:7" ht="57.75" customHeight="1" x14ac:dyDescent="0.2">
      <c r="A139" s="89"/>
      <c r="B139" s="102"/>
      <c r="C139" s="103">
        <v>1906</v>
      </c>
      <c r="D139" s="242" t="s">
        <v>1003</v>
      </c>
      <c r="E139" s="87">
        <f>SUM('POAI 2024 INICIAL'!AH206:AH210)</f>
        <v>54823884600</v>
      </c>
      <c r="F139" s="6"/>
      <c r="G139" s="6"/>
    </row>
    <row r="140" spans="1:7" s="107" customFormat="1" x14ac:dyDescent="0.2">
      <c r="A140" s="60"/>
      <c r="B140" s="60"/>
      <c r="C140" s="60"/>
      <c r="D140" s="61"/>
      <c r="E140" s="105"/>
      <c r="F140" s="106"/>
      <c r="G140" s="106"/>
    </row>
    <row r="141" spans="1:7" s="75" customFormat="1" ht="24" customHeight="1" x14ac:dyDescent="0.25">
      <c r="A141" s="70" t="s">
        <v>1214</v>
      </c>
      <c r="B141" s="71"/>
      <c r="C141" s="71"/>
      <c r="D141" s="72"/>
      <c r="E141" s="73">
        <f>E142+E146+E150</f>
        <v>1284521994.78</v>
      </c>
      <c r="F141" s="74"/>
      <c r="G141" s="74"/>
    </row>
    <row r="142" spans="1:7" s="75" customFormat="1" ht="24" customHeight="1" x14ac:dyDescent="0.25">
      <c r="A142" s="76">
        <v>1</v>
      </c>
      <c r="B142" s="77" t="s">
        <v>1201</v>
      </c>
      <c r="C142" s="77"/>
      <c r="D142" s="77"/>
      <c r="E142" s="78">
        <f>E143</f>
        <v>874521994.77999997</v>
      </c>
      <c r="F142" s="74"/>
      <c r="G142" s="74"/>
    </row>
    <row r="143" spans="1:7" ht="19.5" customHeight="1" x14ac:dyDescent="0.2">
      <c r="A143" s="119"/>
      <c r="B143" s="120">
        <v>23</v>
      </c>
      <c r="C143" s="81" t="s">
        <v>1048</v>
      </c>
      <c r="D143" s="118"/>
      <c r="E143" s="83">
        <f>SUM(E144:E145)</f>
        <v>874521994.77999997</v>
      </c>
    </row>
    <row r="144" spans="1:7" s="130" customFormat="1" ht="54.75" customHeight="1" x14ac:dyDescent="0.25">
      <c r="A144" s="100"/>
      <c r="B144" s="101"/>
      <c r="C144" s="85">
        <v>2301</v>
      </c>
      <c r="D144" s="86" t="s">
        <v>1050</v>
      </c>
      <c r="E144" s="87">
        <f>'POAI 2024 INICIAL'!AH218+'POAI 2024 INICIAL'!AH219+'POAI 2024 INICIAL'!AH220+'POAI 2024 INICIAL'!AH221+'POAI 2024 INICIAL'!AH222+'POAI 2024 INICIAL'!AH223+'POAI 2024 INICIAL'!AH224+'POAI 2024 INICIAL'!AH225+'POAI 2024 INICIAL'!AH226</f>
        <v>629521994.77999997</v>
      </c>
    </row>
    <row r="145" spans="1:7" s="130" customFormat="1" ht="62.25" customHeight="1" x14ac:dyDescent="0.25">
      <c r="A145" s="89"/>
      <c r="B145" s="102"/>
      <c r="C145" s="85">
        <v>2302</v>
      </c>
      <c r="D145" s="86" t="s">
        <v>1414</v>
      </c>
      <c r="E145" s="87">
        <f>SUM('POAI 2024 INICIAL'!AH227:AH231)</f>
        <v>245000000</v>
      </c>
    </row>
    <row r="146" spans="1:7" s="75" customFormat="1" ht="24" customHeight="1" x14ac:dyDescent="0.25">
      <c r="A146" s="76">
        <v>2</v>
      </c>
      <c r="B146" s="77" t="s">
        <v>1208</v>
      </c>
      <c r="C146" s="77"/>
      <c r="D146" s="77"/>
      <c r="E146" s="78">
        <f>E147</f>
        <v>120000000</v>
      </c>
      <c r="F146" s="74"/>
      <c r="G146" s="74"/>
    </row>
    <row r="147" spans="1:7" ht="24" customHeight="1" x14ac:dyDescent="0.2">
      <c r="A147" s="119"/>
      <c r="B147" s="120">
        <v>39</v>
      </c>
      <c r="C147" s="81" t="s">
        <v>1090</v>
      </c>
      <c r="D147" s="118"/>
      <c r="E147" s="83">
        <f>SUM(E148:E149)</f>
        <v>120000000</v>
      </c>
    </row>
    <row r="148" spans="1:7" s="130" customFormat="1" ht="36.75" customHeight="1" x14ac:dyDescent="0.25">
      <c r="A148" s="100"/>
      <c r="B148" s="59"/>
      <c r="C148" s="139" t="s">
        <v>1091</v>
      </c>
      <c r="D148" s="140" t="s">
        <v>1092</v>
      </c>
      <c r="E148" s="87">
        <f>'POAI 2024 INICIAL'!AH232+'POAI 2024 INICIAL'!AH233+'POAI 2024 INICIAL'!AH234</f>
        <v>95000000</v>
      </c>
    </row>
    <row r="149" spans="1:7" s="130" customFormat="1" ht="44.25" customHeight="1" x14ac:dyDescent="0.25">
      <c r="A149" s="89"/>
      <c r="B149" s="59"/>
      <c r="C149" s="139">
        <v>3904</v>
      </c>
      <c r="D149" s="140" t="s">
        <v>1104</v>
      </c>
      <c r="E149" s="87">
        <f>'POAI 2024 INICIAL'!AH235</f>
        <v>25000000</v>
      </c>
    </row>
    <row r="150" spans="1:7" s="75" customFormat="1" ht="24" customHeight="1" x14ac:dyDescent="0.25">
      <c r="A150" s="76">
        <v>4</v>
      </c>
      <c r="B150" s="77" t="s">
        <v>1197</v>
      </c>
      <c r="C150" s="77"/>
      <c r="D150" s="77"/>
      <c r="E150" s="78">
        <f>E151</f>
        <v>290000000</v>
      </c>
      <c r="F150" s="74"/>
      <c r="G150" s="74"/>
    </row>
    <row r="151" spans="1:7" ht="24" customHeight="1" x14ac:dyDescent="0.2">
      <c r="A151" s="119"/>
      <c r="B151" s="120">
        <v>23</v>
      </c>
      <c r="C151" s="81" t="s">
        <v>1048</v>
      </c>
      <c r="D151" s="118"/>
      <c r="E151" s="83">
        <f>E152</f>
        <v>290000000</v>
      </c>
    </row>
    <row r="152" spans="1:7" s="130" customFormat="1" ht="66" customHeight="1" x14ac:dyDescent="0.25">
      <c r="A152" s="89"/>
      <c r="B152" s="103"/>
      <c r="C152" s="104">
        <v>2302</v>
      </c>
      <c r="D152" s="86" t="s">
        <v>1414</v>
      </c>
      <c r="E152" s="87">
        <f>'POAI 2024 INICIAL'!AH236+'POAI 2024 INICIAL'!AH237+'POAI 2024 INICIAL'!AH238+'POAI 2024 INICIAL'!AH239+'POAI 2024 INICIAL'!AH240+'POAI 2024 INICIAL'!AH241</f>
        <v>290000000</v>
      </c>
    </row>
    <row r="153" spans="1:7" s="107" customFormat="1" ht="18.75" customHeight="1" x14ac:dyDescent="0.2">
      <c r="A153" s="60"/>
      <c r="B153" s="60"/>
      <c r="C153" s="60"/>
      <c r="D153" s="61"/>
      <c r="E153" s="105"/>
      <c r="F153" s="106"/>
      <c r="G153" s="106"/>
    </row>
    <row r="154" spans="1:7" s="146" customFormat="1" ht="30" customHeight="1" x14ac:dyDescent="0.25">
      <c r="A154" s="141" t="s">
        <v>1215</v>
      </c>
      <c r="B154" s="142"/>
      <c r="C154" s="141"/>
      <c r="D154" s="143"/>
      <c r="E154" s="144">
        <f>E6+E11+E17+E21+E47+E69+E75+E82+E103+E109+E115+E134+E141</f>
        <v>341281245031.00006</v>
      </c>
      <c r="F154" s="145"/>
      <c r="G154" s="145"/>
    </row>
    <row r="155" spans="1:7" s="107" customFormat="1" ht="29.25" customHeight="1" x14ac:dyDescent="0.2">
      <c r="A155" s="60"/>
      <c r="B155" s="60"/>
      <c r="C155" s="60"/>
      <c r="D155" s="61"/>
      <c r="E155" s="105"/>
      <c r="F155" s="106"/>
      <c r="G155" s="106"/>
    </row>
    <row r="156" spans="1:7" ht="34.5" customHeight="1" x14ac:dyDescent="0.2">
      <c r="A156" s="70" t="s">
        <v>1216</v>
      </c>
      <c r="B156" s="71"/>
      <c r="C156" s="71"/>
      <c r="D156" s="72"/>
      <c r="E156" s="73">
        <f>E157</f>
        <v>6243543463</v>
      </c>
    </row>
    <row r="157" spans="1:7" ht="30.75" customHeight="1" x14ac:dyDescent="0.2">
      <c r="A157" s="76">
        <v>1</v>
      </c>
      <c r="B157" s="77" t="s">
        <v>1201</v>
      </c>
      <c r="C157" s="77"/>
      <c r="D157" s="77"/>
      <c r="E157" s="78">
        <f>E158</f>
        <v>6243543463</v>
      </c>
    </row>
    <row r="158" spans="1:7" ht="30" customHeight="1" x14ac:dyDescent="0.2">
      <c r="A158" s="119"/>
      <c r="B158" s="120">
        <v>43</v>
      </c>
      <c r="C158" s="81" t="s">
        <v>183</v>
      </c>
      <c r="D158" s="118"/>
      <c r="E158" s="83">
        <f>SUM(E159:E160)</f>
        <v>6243543463</v>
      </c>
    </row>
    <row r="159" spans="1:7" ht="76.5" customHeight="1" x14ac:dyDescent="0.2">
      <c r="A159" s="84"/>
      <c r="B159" s="49"/>
      <c r="C159" s="103">
        <v>4301</v>
      </c>
      <c r="D159" s="147" t="s">
        <v>185</v>
      </c>
      <c r="E159" s="87">
        <f>SUM('POAI 2024 INICIAL'!AH242:AH245)</f>
        <v>2907887047</v>
      </c>
      <c r="F159" s="6"/>
      <c r="G159" s="130"/>
    </row>
    <row r="160" spans="1:7" ht="37.5" customHeight="1" x14ac:dyDescent="0.2">
      <c r="A160" s="88"/>
      <c r="B160" s="89"/>
      <c r="C160" s="103">
        <v>4302</v>
      </c>
      <c r="D160" s="147" t="s">
        <v>1415</v>
      </c>
      <c r="E160" s="87">
        <f>SUM('POAI 2024 INICIAL'!AH246:AH246)</f>
        <v>3335656416</v>
      </c>
      <c r="F160" s="6"/>
      <c r="G160" s="130"/>
    </row>
    <row r="161" spans="1:7" s="107" customFormat="1" ht="18.75" customHeight="1" x14ac:dyDescent="0.2">
      <c r="A161" s="60"/>
      <c r="B161" s="60"/>
      <c r="C161" s="60"/>
      <c r="D161" s="61"/>
      <c r="E161" s="105"/>
      <c r="F161" s="106"/>
      <c r="G161" s="106"/>
    </row>
    <row r="162" spans="1:7" s="107" customFormat="1" ht="24" customHeight="1" x14ac:dyDescent="0.2">
      <c r="A162" s="70" t="s">
        <v>1217</v>
      </c>
      <c r="B162" s="71"/>
      <c r="C162" s="71"/>
      <c r="D162" s="72"/>
      <c r="E162" s="73">
        <f>E163+E168+E173</f>
        <v>6238315000</v>
      </c>
      <c r="F162" s="106"/>
      <c r="G162" s="106"/>
    </row>
    <row r="163" spans="1:7" s="107" customFormat="1" ht="24" customHeight="1" x14ac:dyDescent="0.2">
      <c r="A163" s="76">
        <v>1</v>
      </c>
      <c r="B163" s="77" t="s">
        <v>1201</v>
      </c>
      <c r="C163" s="77"/>
      <c r="D163" s="77"/>
      <c r="E163" s="78">
        <f>E164+E166</f>
        <v>3811834000</v>
      </c>
      <c r="F163" s="106"/>
      <c r="G163" s="106"/>
    </row>
    <row r="164" spans="1:7" ht="24" customHeight="1" x14ac:dyDescent="0.2">
      <c r="A164" s="119"/>
      <c r="B164" s="120">
        <v>43</v>
      </c>
      <c r="C164" s="81" t="s">
        <v>183</v>
      </c>
      <c r="D164" s="118"/>
      <c r="E164" s="83">
        <f>E165</f>
        <v>1600000000</v>
      </c>
    </row>
    <row r="165" spans="1:7" s="107" customFormat="1" ht="51.75" customHeight="1" x14ac:dyDescent="0.2">
      <c r="A165" s="148"/>
      <c r="B165" s="85"/>
      <c r="C165" s="108">
        <v>4301</v>
      </c>
      <c r="D165" s="147" t="s">
        <v>185</v>
      </c>
      <c r="E165" s="87">
        <f>'POAI 2024 INICIAL'!AH247</f>
        <v>1600000000</v>
      </c>
    </row>
    <row r="166" spans="1:7" ht="24" customHeight="1" x14ac:dyDescent="0.2">
      <c r="A166" s="113"/>
      <c r="B166" s="135">
        <v>22</v>
      </c>
      <c r="C166" s="114" t="s">
        <v>152</v>
      </c>
      <c r="D166" s="82"/>
      <c r="E166" s="83">
        <f>E167</f>
        <v>2211834000</v>
      </c>
    </row>
    <row r="167" spans="1:7" s="107" customFormat="1" ht="39.75" customHeight="1" x14ac:dyDescent="0.2">
      <c r="A167" s="149"/>
      <c r="B167" s="85"/>
      <c r="C167" s="108">
        <v>2201</v>
      </c>
      <c r="D167" s="86" t="s">
        <v>1411</v>
      </c>
      <c r="E167" s="87">
        <f>'POAI 2024 INICIAL'!AH248</f>
        <v>2211834000</v>
      </c>
    </row>
    <row r="168" spans="1:7" s="107" customFormat="1" ht="24" customHeight="1" x14ac:dyDescent="0.2">
      <c r="A168" s="76">
        <v>3</v>
      </c>
      <c r="B168" s="77" t="s">
        <v>1203</v>
      </c>
      <c r="C168" s="77"/>
      <c r="D168" s="77"/>
      <c r="E168" s="78">
        <f>E169+E171</f>
        <v>1926481000</v>
      </c>
      <c r="F168" s="106"/>
      <c r="G168" s="106"/>
    </row>
    <row r="169" spans="1:7" ht="24" customHeight="1" x14ac:dyDescent="0.2">
      <c r="A169" s="119"/>
      <c r="B169" s="120">
        <v>24</v>
      </c>
      <c r="C169" s="81" t="s">
        <v>194</v>
      </c>
      <c r="D169" s="118"/>
      <c r="E169" s="83">
        <f>E170</f>
        <v>1000481000</v>
      </c>
    </row>
    <row r="170" spans="1:7" s="107" customFormat="1" ht="25.5" customHeight="1" x14ac:dyDescent="0.2">
      <c r="A170" s="148"/>
      <c r="B170" s="85"/>
      <c r="C170" s="108">
        <v>2402</v>
      </c>
      <c r="D170" s="150" t="s">
        <v>1416</v>
      </c>
      <c r="E170" s="151">
        <f>'POAI 2024 INICIAL'!AH249</f>
        <v>1000481000</v>
      </c>
      <c r="F170" s="106"/>
      <c r="G170" s="106"/>
    </row>
    <row r="171" spans="1:7" ht="24" customHeight="1" x14ac:dyDescent="0.2">
      <c r="A171" s="113"/>
      <c r="B171" s="135">
        <v>40</v>
      </c>
      <c r="C171" s="152" t="s">
        <v>1204</v>
      </c>
      <c r="D171" s="118"/>
      <c r="E171" s="83">
        <f>E172</f>
        <v>926000000</v>
      </c>
    </row>
    <row r="172" spans="1:7" s="107" customFormat="1" ht="34.5" customHeight="1" x14ac:dyDescent="0.2">
      <c r="A172" s="149"/>
      <c r="B172" s="85"/>
      <c r="C172" s="108">
        <v>4001</v>
      </c>
      <c r="D172" s="153" t="s">
        <v>1384</v>
      </c>
      <c r="E172" s="151">
        <f>SUM('POAI 2024 INICIAL'!AH250:AH253)</f>
        <v>926000000</v>
      </c>
      <c r="F172" s="106"/>
      <c r="G172" s="106"/>
    </row>
    <row r="173" spans="1:7" ht="24" customHeight="1" x14ac:dyDescent="0.2">
      <c r="A173" s="76">
        <v>4</v>
      </c>
      <c r="B173" s="77" t="s">
        <v>1197</v>
      </c>
      <c r="C173" s="77"/>
      <c r="D173" s="77"/>
      <c r="E173" s="78">
        <f>E174</f>
        <v>500000000</v>
      </c>
      <c r="F173" s="6"/>
      <c r="G173" s="6"/>
    </row>
    <row r="174" spans="1:7" ht="24" customHeight="1" x14ac:dyDescent="0.2">
      <c r="A174" s="119"/>
      <c r="B174" s="120">
        <v>45</v>
      </c>
      <c r="C174" s="81" t="s">
        <v>47</v>
      </c>
      <c r="D174" s="118"/>
      <c r="E174" s="83">
        <f>SUM(E175:E175)</f>
        <v>500000000</v>
      </c>
    </row>
    <row r="175" spans="1:7" ht="42" customHeight="1" x14ac:dyDescent="0.2">
      <c r="A175" s="108"/>
      <c r="B175" s="108"/>
      <c r="C175" s="108">
        <v>4599</v>
      </c>
      <c r="D175" s="86" t="s">
        <v>50</v>
      </c>
      <c r="E175" s="87">
        <f>'POAI 2024 INICIAL'!AH254</f>
        <v>500000000</v>
      </c>
    </row>
    <row r="176" spans="1:7" s="107" customFormat="1" ht="18.75" customHeight="1" x14ac:dyDescent="0.2">
      <c r="A176" s="60"/>
      <c r="B176" s="60"/>
      <c r="C176" s="60"/>
      <c r="D176" s="61"/>
      <c r="E176" s="105"/>
      <c r="F176" s="106"/>
      <c r="G176" s="106"/>
    </row>
    <row r="177" spans="1:7" ht="34.5" customHeight="1" x14ac:dyDescent="0.2">
      <c r="A177" s="70" t="s">
        <v>1218</v>
      </c>
      <c r="B177" s="71"/>
      <c r="C177" s="71"/>
      <c r="D177" s="72"/>
      <c r="E177" s="73">
        <f>E178</f>
        <v>195583221</v>
      </c>
    </row>
    <row r="178" spans="1:7" ht="30.75" customHeight="1" x14ac:dyDescent="0.2">
      <c r="A178" s="76">
        <v>3</v>
      </c>
      <c r="B178" s="77" t="s">
        <v>1203</v>
      </c>
      <c r="C178" s="77"/>
      <c r="D178" s="77"/>
      <c r="E178" s="78">
        <f>E179</f>
        <v>195583221</v>
      </c>
    </row>
    <row r="179" spans="1:7" ht="31.5" customHeight="1" x14ac:dyDescent="0.2">
      <c r="A179" s="119"/>
      <c r="B179" s="120">
        <v>24</v>
      </c>
      <c r="C179" s="81" t="s">
        <v>194</v>
      </c>
      <c r="D179" s="118"/>
      <c r="E179" s="83">
        <f>E180</f>
        <v>195583221</v>
      </c>
    </row>
    <row r="180" spans="1:7" ht="54" customHeight="1" x14ac:dyDescent="0.2">
      <c r="A180" s="89"/>
      <c r="B180" s="103"/>
      <c r="C180" s="108">
        <v>2409</v>
      </c>
      <c r="D180" s="86" t="s">
        <v>1417</v>
      </c>
      <c r="E180" s="87">
        <f>'POAI 2024 INICIAL'!AH255+'POAI 2024 INICIAL'!AH256+'POAI 2024 INICIAL'!AH257+'POAI 2024 INICIAL'!AH258</f>
        <v>195583221</v>
      </c>
      <c r="F180" s="6"/>
      <c r="G180" s="6"/>
    </row>
    <row r="181" spans="1:7" s="107" customFormat="1" ht="23.25" customHeight="1" x14ac:dyDescent="0.2">
      <c r="A181" s="60"/>
      <c r="B181" s="60"/>
      <c r="C181" s="60"/>
      <c r="D181" s="61"/>
      <c r="E181" s="154"/>
      <c r="F181" s="106"/>
      <c r="G181" s="106"/>
    </row>
    <row r="182" spans="1:7" s="146" customFormat="1" ht="30" customHeight="1" x14ac:dyDescent="0.25">
      <c r="A182" s="141" t="s">
        <v>1219</v>
      </c>
      <c r="B182" s="141"/>
      <c r="C182" s="141"/>
      <c r="D182" s="141"/>
      <c r="E182" s="155">
        <f>E177+E162+E156</f>
        <v>12677441684</v>
      </c>
    </row>
    <row r="183" spans="1:7" s="146" customFormat="1" ht="16.5" thickBot="1" x14ac:dyDescent="0.3">
      <c r="A183" s="156"/>
      <c r="B183" s="156"/>
      <c r="C183" s="156"/>
      <c r="D183" s="157"/>
      <c r="E183" s="158"/>
    </row>
    <row r="184" spans="1:7" s="146" customFormat="1" ht="30" customHeight="1" thickBot="1" x14ac:dyDescent="0.3">
      <c r="A184" s="159" t="s">
        <v>1220</v>
      </c>
      <c r="B184" s="160"/>
      <c r="C184" s="160"/>
      <c r="D184" s="161"/>
      <c r="E184" s="162">
        <f>E154+E182</f>
        <v>353958686715.00006</v>
      </c>
    </row>
    <row r="186" spans="1:7" ht="28.5" customHeight="1" x14ac:dyDescent="0.2"/>
  </sheetData>
  <mergeCells count="5">
    <mergeCell ref="A1:E3"/>
    <mergeCell ref="C5:D5"/>
    <mergeCell ref="C81:D81"/>
    <mergeCell ref="C102:D102"/>
    <mergeCell ref="C68:D68"/>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9"/>
  <sheetViews>
    <sheetView showGridLines="0" zoomScale="80" zoomScaleNormal="80" workbookViewId="0">
      <selection activeCell="C9" sqref="C9"/>
    </sheetView>
  </sheetViews>
  <sheetFormatPr baseColWidth="10" defaultColWidth="11.42578125" defaultRowHeight="15" x14ac:dyDescent="0.25"/>
  <cols>
    <col min="2" max="2" width="49.5703125" customWidth="1"/>
    <col min="3" max="3" width="29.42578125" customWidth="1"/>
    <col min="4" max="4" width="23" customWidth="1"/>
  </cols>
  <sheetData>
    <row r="1" spans="2:4" ht="15" customHeight="1" x14ac:dyDescent="0.25">
      <c r="B1" s="365" t="s">
        <v>1221</v>
      </c>
      <c r="C1" s="366"/>
      <c r="D1" s="367"/>
    </row>
    <row r="2" spans="2:4" ht="15" customHeight="1" x14ac:dyDescent="0.25">
      <c r="B2" s="368"/>
      <c r="C2" s="369"/>
      <c r="D2" s="370"/>
    </row>
    <row r="3" spans="2:4" ht="28.5" customHeight="1" x14ac:dyDescent="0.25">
      <c r="B3" s="368"/>
      <c r="C3" s="369"/>
      <c r="D3" s="370"/>
    </row>
    <row r="4" spans="2:4" ht="32.25" customHeight="1" x14ac:dyDescent="0.25">
      <c r="B4" s="163" t="s">
        <v>1222</v>
      </c>
      <c r="C4" s="186" t="s">
        <v>1223</v>
      </c>
      <c r="D4" s="186" t="s">
        <v>1224</v>
      </c>
    </row>
    <row r="5" spans="2:4" ht="39" customHeight="1" x14ac:dyDescent="0.25">
      <c r="B5" s="165" t="s">
        <v>1225</v>
      </c>
      <c r="C5" s="138">
        <f>'RESUMEN PROGRAMAS'!E22+'RESUMEN PROGRAMAS'!E48+'RESUMEN PROGRAMAS'!E70+'RESUMEN PROGRAMAS'!E110+'RESUMEN PROGRAMAS'!E116+'RESUMEN PROGRAMAS'!E135+'RESUMEN PROGRAMAS'!E142+'RESUMEN PROGRAMAS'!E157+'RESUMEN PROGRAMAS'!E163</f>
        <v>329084229516.19006</v>
      </c>
      <c r="D5" s="166">
        <f>C5/$C$9</f>
        <v>0.92972497036401758</v>
      </c>
    </row>
    <row r="6" spans="2:4" ht="40.5" customHeight="1" x14ac:dyDescent="0.25">
      <c r="B6" s="165" t="s">
        <v>1226</v>
      </c>
      <c r="C6" s="167">
        <f>+'RESUMEN PROGRAMAS'!E76+'RESUMEN PROGRAMAS'!E83+'RESUMEN PROGRAMAS'!E125+'RESUMEN PROGRAMAS'!E146</f>
        <v>5002833605.4499998</v>
      </c>
      <c r="D6" s="166">
        <f>C6/$C$9</f>
        <v>1.4133947811480533E-2</v>
      </c>
    </row>
    <row r="7" spans="2:4" ht="36.75" customHeight="1" x14ac:dyDescent="0.25">
      <c r="B7" s="165" t="s">
        <v>1227</v>
      </c>
      <c r="C7" s="167">
        <f>'RESUMEN PROGRAMAS'!E35+'RESUMEN PROGRAMAS'!E60+'RESUMEN PROGRAMAS'!E94+'RESUMEN PROGRAMAS'!E168+'RESUMEN PROGRAMAS'!E178</f>
        <v>12236668011.33</v>
      </c>
      <c r="D7" s="166">
        <f>C7/$C$9</f>
        <v>3.4570893357344555E-2</v>
      </c>
    </row>
    <row r="8" spans="2:4" ht="41.25" customHeight="1" x14ac:dyDescent="0.25">
      <c r="B8" s="165" t="s">
        <v>1228</v>
      </c>
      <c r="C8" s="167">
        <f>'RESUMEN PROGRAMAS'!E7+'RESUMEN PROGRAMAS'!E12+'RESUMEN PROGRAMAS'!E18+'RESUMEN PROGRAMAS'!E43+'RESUMEN PROGRAMAS'!E65+'RESUMEN PROGRAMAS'!E104+'RESUMEN PROGRAMAS'!E130+'RESUMEN PROGRAMAS'!E150+'RESUMEN PROGRAMAS'!E173</f>
        <v>7634955582.0299997</v>
      </c>
      <c r="D8" s="166">
        <f>C8/$C$9</f>
        <v>2.1570188467157188E-2</v>
      </c>
    </row>
    <row r="9" spans="2:4" s="171" customFormat="1" ht="30.75" customHeight="1" x14ac:dyDescent="0.25">
      <c r="B9" s="168" t="s">
        <v>1229</v>
      </c>
      <c r="C9" s="169">
        <f>SUM(C5:C8)</f>
        <v>353958686715.00012</v>
      </c>
      <c r="D9" s="170">
        <f>SUM(D5:D8)</f>
        <v>0.99999999999999989</v>
      </c>
    </row>
  </sheetData>
  <mergeCells count="1">
    <mergeCell ref="B1:D3"/>
  </mergeCells>
  <pageMargins left="0.7" right="0.7" top="0.75" bottom="0.75" header="0.3" footer="0.3"/>
  <pageSetup orientation="portrait"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2"/>
  <sheetViews>
    <sheetView showGridLines="0" zoomScale="80" zoomScaleNormal="80" workbookViewId="0">
      <selection activeCell="C77" sqref="C77"/>
    </sheetView>
  </sheetViews>
  <sheetFormatPr baseColWidth="10" defaultColWidth="11.42578125" defaultRowHeight="15" x14ac:dyDescent="0.2"/>
  <cols>
    <col min="1" max="1" width="15.28515625" style="60" customWidth="1"/>
    <col min="2" max="2" width="49" style="61" customWidth="1"/>
    <col min="3" max="3" width="34.42578125" style="61" customWidth="1"/>
    <col min="4" max="4" width="42.7109375" style="6" customWidth="1"/>
    <col min="5" max="16384" width="11.42578125" style="6"/>
  </cols>
  <sheetData>
    <row r="1" spans="1:3" ht="21" customHeight="1" x14ac:dyDescent="0.2">
      <c r="A1" s="371" t="s">
        <v>1230</v>
      </c>
      <c r="B1" s="372"/>
      <c r="C1" s="373"/>
    </row>
    <row r="2" spans="1:3" ht="21" customHeight="1" x14ac:dyDescent="0.2">
      <c r="A2" s="374"/>
      <c r="B2" s="375"/>
      <c r="C2" s="376"/>
    </row>
    <row r="3" spans="1:3" ht="21" customHeight="1" x14ac:dyDescent="0.2">
      <c r="A3" s="377"/>
      <c r="B3" s="378"/>
      <c r="C3" s="379"/>
    </row>
    <row r="4" spans="1:3" ht="9" customHeight="1" x14ac:dyDescent="0.2">
      <c r="A4" s="15"/>
      <c r="B4" s="17"/>
      <c r="C4" s="17"/>
    </row>
    <row r="5" spans="1:3" s="27" customFormat="1" ht="30" customHeight="1" x14ac:dyDescent="0.25">
      <c r="A5" s="67" t="s">
        <v>1231</v>
      </c>
      <c r="B5" s="26" t="s">
        <v>1232</v>
      </c>
      <c r="C5" s="68" t="s">
        <v>1233</v>
      </c>
    </row>
    <row r="6" spans="1:3" s="75" customFormat="1" ht="30" customHeight="1" x14ac:dyDescent="0.25">
      <c r="A6" s="123" t="s">
        <v>1196</v>
      </c>
      <c r="B6" s="172"/>
      <c r="C6" s="73">
        <f>C7</f>
        <v>223644454.75999999</v>
      </c>
    </row>
    <row r="7" spans="1:3" ht="30" customHeight="1" x14ac:dyDescent="0.2">
      <c r="A7" s="43"/>
      <c r="B7" s="173" t="s">
        <v>1234</v>
      </c>
      <c r="C7" s="87">
        <f>SUM('POAI 2024 INICIAL'!AE7:AE10)</f>
        <v>223644454.75999999</v>
      </c>
    </row>
    <row r="8" spans="1:3" ht="30" customHeight="1" x14ac:dyDescent="0.2"/>
    <row r="9" spans="1:3" s="75" customFormat="1" ht="30" customHeight="1" x14ac:dyDescent="0.25">
      <c r="A9" s="93" t="s">
        <v>1198</v>
      </c>
      <c r="B9" s="95"/>
      <c r="C9" s="96">
        <f>C10</f>
        <v>1499246787</v>
      </c>
    </row>
    <row r="10" spans="1:3" ht="30" customHeight="1" x14ac:dyDescent="0.2">
      <c r="A10" s="43"/>
      <c r="B10" s="173" t="s">
        <v>1234</v>
      </c>
      <c r="C10" s="87">
        <f>SUM('POAI 2024 INICIAL'!AE11:AE22)</f>
        <v>1499246787</v>
      </c>
    </row>
    <row r="11" spans="1:3" ht="30" customHeight="1" x14ac:dyDescent="0.2"/>
    <row r="12" spans="1:3" ht="30" customHeight="1" x14ac:dyDescent="0.2">
      <c r="A12" s="93" t="s">
        <v>1199</v>
      </c>
      <c r="B12" s="95"/>
      <c r="C12" s="96">
        <f>SUM(C13:C14)</f>
        <v>3309256833.3499999</v>
      </c>
    </row>
    <row r="13" spans="1:3" ht="30" customHeight="1" x14ac:dyDescent="0.2">
      <c r="A13" s="89"/>
      <c r="B13" s="174" t="s">
        <v>1234</v>
      </c>
      <c r="C13" s="87">
        <f>SUM('POAI 2024 INICIAL'!AE23:AE24)</f>
        <v>2809256833.3499999</v>
      </c>
    </row>
    <row r="14" spans="1:3" s="107" customFormat="1" ht="30" customHeight="1" x14ac:dyDescent="0.2">
      <c r="A14" s="89"/>
      <c r="B14" s="86" t="s">
        <v>1235</v>
      </c>
      <c r="C14" s="87">
        <f>SUM('POAI 2024 INICIAL'!AG23:AG24)</f>
        <v>500000000</v>
      </c>
    </row>
    <row r="15" spans="1:3" ht="42" customHeight="1" x14ac:dyDescent="0.2">
      <c r="A15" s="207" t="s">
        <v>1231</v>
      </c>
      <c r="B15" s="208" t="s">
        <v>1232</v>
      </c>
      <c r="C15" s="209" t="s">
        <v>1195</v>
      </c>
    </row>
    <row r="16" spans="1:3" ht="30" customHeight="1" x14ac:dyDescent="0.2">
      <c r="A16" s="123" t="s">
        <v>1200</v>
      </c>
      <c r="B16" s="72"/>
      <c r="C16" s="73">
        <f>SUM(C17:C21)</f>
        <v>16113091909.380001</v>
      </c>
    </row>
    <row r="17" spans="1:3" ht="30" customHeight="1" x14ac:dyDescent="0.2">
      <c r="A17" s="43"/>
      <c r="B17" s="140" t="s">
        <v>1236</v>
      </c>
      <c r="C17" s="87">
        <f>SUM('POAI 2024 INICIAL'!Y25:Y42)</f>
        <v>7539723000</v>
      </c>
    </row>
    <row r="18" spans="1:3" ht="30" customHeight="1" x14ac:dyDescent="0.2">
      <c r="A18" s="43"/>
      <c r="B18" s="140" t="s">
        <v>1237</v>
      </c>
      <c r="C18" s="87">
        <f>SUM('POAI 2024 INICIAL'!AD25:AD42)</f>
        <v>4059617000</v>
      </c>
    </row>
    <row r="19" spans="1:3" ht="30" customHeight="1" x14ac:dyDescent="0.2">
      <c r="A19" s="43"/>
      <c r="B19" s="173" t="s">
        <v>1234</v>
      </c>
      <c r="C19" s="87">
        <f>SUM('POAI 2024 INICIAL'!AE25:AE42)</f>
        <v>3815795909.3800001</v>
      </c>
    </row>
    <row r="20" spans="1:3" ht="30" customHeight="1" x14ac:dyDescent="0.2">
      <c r="A20" s="49"/>
      <c r="B20" s="175" t="s">
        <v>1238</v>
      </c>
      <c r="C20" s="122">
        <f>SUM('POAI 2024 INICIAL'!AF25:AF42)</f>
        <v>697956000</v>
      </c>
    </row>
    <row r="21" spans="1:3" ht="30" customHeight="1" x14ac:dyDescent="0.2">
      <c r="A21" s="108"/>
      <c r="B21" s="86" t="s">
        <v>1239</v>
      </c>
      <c r="C21" s="87">
        <f>SUM('POAI 2024 INICIAL'!AG25:AG42)</f>
        <v>0</v>
      </c>
    </row>
    <row r="22" spans="1:3" ht="30" customHeight="1" x14ac:dyDescent="0.2">
      <c r="C22" s="105"/>
    </row>
    <row r="23" spans="1:3" ht="30" customHeight="1" x14ac:dyDescent="0.2">
      <c r="A23" s="176" t="s">
        <v>1205</v>
      </c>
      <c r="B23" s="177"/>
      <c r="C23" s="178">
        <f>SUM(C24:C25)</f>
        <v>3956772619.6400003</v>
      </c>
    </row>
    <row r="24" spans="1:3" ht="30" customHeight="1" x14ac:dyDescent="0.2">
      <c r="A24" s="43"/>
      <c r="B24" s="174" t="s">
        <v>1234</v>
      </c>
      <c r="C24" s="179">
        <f>SUM('POAI 2024 INICIAL'!AE43:AE63)</f>
        <v>1464804619.6400001</v>
      </c>
    </row>
    <row r="25" spans="1:3" ht="30" customHeight="1" x14ac:dyDescent="0.2">
      <c r="A25" s="43"/>
      <c r="B25" s="140" t="s">
        <v>1240</v>
      </c>
      <c r="C25" s="87">
        <f>SUM('POAI 2024 INICIAL'!AF43:AF63)</f>
        <v>2491968000</v>
      </c>
    </row>
    <row r="26" spans="1:3" ht="30" customHeight="1" x14ac:dyDescent="0.2">
      <c r="C26" s="105"/>
    </row>
    <row r="27" spans="1:3" ht="30" customHeight="1" x14ac:dyDescent="0.2">
      <c r="A27" s="123" t="s">
        <v>1206</v>
      </c>
      <c r="B27" s="72"/>
      <c r="C27" s="73">
        <f>SUM(C28:C30)</f>
        <v>4645909784.1999998</v>
      </c>
    </row>
    <row r="28" spans="1:3" ht="30" customHeight="1" x14ac:dyDescent="0.2">
      <c r="A28" s="43"/>
      <c r="B28" s="140" t="s">
        <v>1241</v>
      </c>
      <c r="C28" s="87">
        <f>SUM('POAI 2024 INICIAL'!Y64:Y73)</f>
        <v>2541457000</v>
      </c>
    </row>
    <row r="29" spans="1:3" ht="30" customHeight="1" x14ac:dyDescent="0.2">
      <c r="A29" s="43"/>
      <c r="B29" s="173" t="s">
        <v>1234</v>
      </c>
      <c r="C29" s="87">
        <f>SUM('POAI 2024 INICIAL'!AE64:AE73)</f>
        <v>2000593784.2</v>
      </c>
    </row>
    <row r="30" spans="1:3" s="107" customFormat="1" ht="30" customHeight="1" x14ac:dyDescent="0.2">
      <c r="A30" s="43"/>
      <c r="B30" s="140" t="s">
        <v>1242</v>
      </c>
      <c r="C30" s="126">
        <f>SUM('POAI 2024 INICIAL'!AF64:AF73)</f>
        <v>103859000</v>
      </c>
    </row>
    <row r="31" spans="1:3" ht="30" customHeight="1" x14ac:dyDescent="0.2">
      <c r="C31" s="105"/>
    </row>
    <row r="32" spans="1:3" ht="30" customHeight="1" x14ac:dyDescent="0.2">
      <c r="A32" s="123" t="s">
        <v>1207</v>
      </c>
      <c r="B32" s="72"/>
      <c r="C32" s="73">
        <f>SUM(C33:C34)</f>
        <v>2244120951.4499998</v>
      </c>
    </row>
    <row r="33" spans="1:3" ht="30" customHeight="1" x14ac:dyDescent="0.2">
      <c r="A33" s="43"/>
      <c r="B33" s="173" t="s">
        <v>1234</v>
      </c>
      <c r="C33" s="87">
        <f>SUM('POAI 2024 INICIAL'!AE74:AE81)</f>
        <v>1093133951.45</v>
      </c>
    </row>
    <row r="34" spans="1:3" s="107" customFormat="1" ht="30" customHeight="1" x14ac:dyDescent="0.2">
      <c r="A34" s="43"/>
      <c r="B34" s="140" t="s">
        <v>1243</v>
      </c>
      <c r="C34" s="87">
        <f>SUM('POAI 2024 INICIAL'!AF74:AF81)</f>
        <v>1150987000</v>
      </c>
    </row>
    <row r="35" spans="1:3" ht="30" customHeight="1" x14ac:dyDescent="0.2">
      <c r="C35" s="105"/>
    </row>
    <row r="36" spans="1:3" ht="30" customHeight="1" x14ac:dyDescent="0.2">
      <c r="A36" s="123" t="s">
        <v>1209</v>
      </c>
      <c r="B36" s="72"/>
      <c r="C36" s="73">
        <f>C37</f>
        <v>5259947534.9499998</v>
      </c>
    </row>
    <row r="37" spans="1:3" ht="30" customHeight="1" x14ac:dyDescent="0.2">
      <c r="A37" s="43"/>
      <c r="B37" s="173" t="s">
        <v>1234</v>
      </c>
      <c r="C37" s="87">
        <f>SUM('POAI 2024 INICIAL'!AE82:AE118)</f>
        <v>5259947534.9499998</v>
      </c>
    </row>
    <row r="38" spans="1:3" ht="30" customHeight="1" x14ac:dyDescent="0.2">
      <c r="C38" s="105"/>
    </row>
    <row r="39" spans="1:3" ht="30" customHeight="1" x14ac:dyDescent="0.2">
      <c r="A39" s="123" t="s">
        <v>1244</v>
      </c>
      <c r="B39" s="72"/>
      <c r="C39" s="73">
        <f>C40</f>
        <v>703002887.27999997</v>
      </c>
    </row>
    <row r="40" spans="1:3" ht="30" customHeight="1" x14ac:dyDescent="0.2">
      <c r="A40" s="43"/>
      <c r="B40" s="173" t="s">
        <v>1234</v>
      </c>
      <c r="C40" s="87">
        <f>SUM('POAI 2024 INICIAL'!AE119:AE121)</f>
        <v>703002887.27999997</v>
      </c>
    </row>
    <row r="41" spans="1:3" ht="30" customHeight="1" x14ac:dyDescent="0.2">
      <c r="B41" s="132"/>
      <c r="C41" s="133"/>
    </row>
    <row r="42" spans="1:3" ht="30" customHeight="1" x14ac:dyDescent="0.2">
      <c r="A42" s="123" t="s">
        <v>1245</v>
      </c>
      <c r="B42" s="72"/>
      <c r="C42" s="73">
        <f>SUM(C43:C46)</f>
        <v>230618601918.75</v>
      </c>
    </row>
    <row r="43" spans="1:3" ht="30" customHeight="1" x14ac:dyDescent="0.2">
      <c r="A43" s="43"/>
      <c r="B43" s="140" t="s">
        <v>1246</v>
      </c>
      <c r="C43" s="126">
        <f>SUM('POAI 2024 INICIAL'!Z122:Z136)</f>
        <v>5124318000</v>
      </c>
    </row>
    <row r="44" spans="1:3" ht="30" customHeight="1" x14ac:dyDescent="0.2">
      <c r="A44" s="43"/>
      <c r="B44" s="140" t="s">
        <v>1247</v>
      </c>
      <c r="C44" s="87">
        <f>SUM('POAI 2024 INICIAL'!AC122:AC136)</f>
        <v>209377760000</v>
      </c>
    </row>
    <row r="45" spans="1:3" ht="30" customHeight="1" x14ac:dyDescent="0.2">
      <c r="A45" s="180"/>
      <c r="B45" s="181" t="s">
        <v>1234</v>
      </c>
      <c r="C45" s="182">
        <f>SUM('POAI 2024 INICIAL'!AE122:AE136)</f>
        <v>6204972918.75</v>
      </c>
    </row>
    <row r="46" spans="1:3" ht="30" customHeight="1" x14ac:dyDescent="0.2">
      <c r="A46" s="43"/>
      <c r="B46" s="183" t="s">
        <v>1248</v>
      </c>
      <c r="C46" s="184">
        <f>SUM('POAI 2024 INICIAL'!AG122:AG136)</f>
        <v>9911551000</v>
      </c>
    </row>
    <row r="47" spans="1:3" s="107" customFormat="1" ht="30" customHeight="1" x14ac:dyDescent="0.2">
      <c r="A47" s="60"/>
      <c r="B47" s="61"/>
      <c r="C47" s="105"/>
    </row>
    <row r="48" spans="1:3" s="107" customFormat="1" ht="30" customHeight="1" x14ac:dyDescent="0.2">
      <c r="A48" s="123" t="s">
        <v>1212</v>
      </c>
      <c r="B48" s="72"/>
      <c r="C48" s="73">
        <f>SUM(C49:C50)</f>
        <v>8449873038.3999996</v>
      </c>
    </row>
    <row r="49" spans="1:3" s="107" customFormat="1" ht="30" customHeight="1" x14ac:dyDescent="0.2">
      <c r="A49" s="43"/>
      <c r="B49" s="140" t="s">
        <v>1249</v>
      </c>
      <c r="C49" s="87">
        <f>'POAI 2024 INICIAL'!Y160</f>
        <v>6018098000</v>
      </c>
    </row>
    <row r="50" spans="1:3" s="107" customFormat="1" ht="30" customHeight="1" x14ac:dyDescent="0.2">
      <c r="A50" s="43"/>
      <c r="B50" s="173" t="s">
        <v>1234</v>
      </c>
      <c r="C50" s="87">
        <f>SUM('POAI 2024 INICIAL'!AE137:AE167)</f>
        <v>2431775038.4000001</v>
      </c>
    </row>
    <row r="51" spans="1:3" ht="30" customHeight="1" x14ac:dyDescent="0.2">
      <c r="C51" s="105"/>
    </row>
    <row r="52" spans="1:3" ht="30" customHeight="1" x14ac:dyDescent="0.2">
      <c r="A52" s="123" t="s">
        <v>1213</v>
      </c>
      <c r="B52" s="72"/>
      <c r="C52" s="73">
        <f>SUM(C53:C58)</f>
        <v>62973254317.059998</v>
      </c>
    </row>
    <row r="53" spans="1:3" ht="30" customHeight="1" x14ac:dyDescent="0.2">
      <c r="A53" s="43"/>
      <c r="B53" s="140" t="s">
        <v>1246</v>
      </c>
      <c r="C53" s="87">
        <f>SUM('POAI 2024 INICIAL'!Z168:Z217)</f>
        <v>50000000</v>
      </c>
    </row>
    <row r="54" spans="1:3" ht="30" customHeight="1" x14ac:dyDescent="0.2">
      <c r="A54" s="43"/>
      <c r="B54" s="140" t="s">
        <v>1250</v>
      </c>
      <c r="C54" s="87">
        <f>SUM('POAI 2024 INICIAL'!AA168:AA217)</f>
        <v>7561747000</v>
      </c>
    </row>
    <row r="55" spans="1:3" ht="30" customHeight="1" x14ac:dyDescent="0.2">
      <c r="A55" s="43"/>
      <c r="B55" s="140" t="s">
        <v>1251</v>
      </c>
      <c r="C55" s="87">
        <f>SUM('POAI 2024 INICIAL'!AB168:AB217)</f>
        <v>49202003600</v>
      </c>
    </row>
    <row r="56" spans="1:3" ht="30" customHeight="1" x14ac:dyDescent="0.2">
      <c r="A56" s="43"/>
      <c r="B56" s="140" t="s">
        <v>1234</v>
      </c>
      <c r="C56" s="87">
        <f>SUM('POAI 2024 INICIAL'!AE168:AE217)</f>
        <v>1895214717.0599999</v>
      </c>
    </row>
    <row r="57" spans="1:3" ht="30" customHeight="1" x14ac:dyDescent="0.2">
      <c r="A57" s="43"/>
      <c r="B57" s="140" t="s">
        <v>1420</v>
      </c>
      <c r="C57" s="87">
        <f>SUM('POAI 2024 INICIAL'!AF167:AF216)</f>
        <v>301000000</v>
      </c>
    </row>
    <row r="58" spans="1:3" ht="30" customHeight="1" x14ac:dyDescent="0.2">
      <c r="A58" s="43"/>
      <c r="B58" s="140" t="s">
        <v>1252</v>
      </c>
      <c r="C58" s="87">
        <f>SUM('POAI 2024 INICIAL'!AG168:AG217)</f>
        <v>3963289000</v>
      </c>
    </row>
    <row r="59" spans="1:3" s="75" customFormat="1" ht="30" customHeight="1" x14ac:dyDescent="0.2">
      <c r="A59" s="60"/>
      <c r="B59" s="61"/>
      <c r="C59" s="105"/>
    </row>
    <row r="60" spans="1:3" s="75" customFormat="1" ht="30" customHeight="1" x14ac:dyDescent="0.25">
      <c r="A60" s="70" t="s">
        <v>1253</v>
      </c>
      <c r="B60" s="72"/>
      <c r="C60" s="73">
        <f>C61</f>
        <v>1284521994.78</v>
      </c>
    </row>
    <row r="61" spans="1:3" s="75" customFormat="1" ht="30" customHeight="1" x14ac:dyDescent="0.25">
      <c r="A61" s="89"/>
      <c r="B61" s="86" t="s">
        <v>1234</v>
      </c>
      <c r="C61" s="87">
        <f>SUM('POAI 2024 INICIAL'!AE218:AE241)</f>
        <v>1284521994.78</v>
      </c>
    </row>
    <row r="62" spans="1:3" s="146" customFormat="1" ht="30" customHeight="1" x14ac:dyDescent="0.25">
      <c r="A62" s="60"/>
      <c r="B62" s="61"/>
      <c r="C62" s="105"/>
    </row>
    <row r="63" spans="1:3" s="107" customFormat="1" ht="30" customHeight="1" x14ac:dyDescent="0.2">
      <c r="A63" s="141" t="s">
        <v>1215</v>
      </c>
      <c r="B63" s="143"/>
      <c r="C63" s="144">
        <f>C6+C9+C12+C16+C23+C27+C32+C36+C39+C42+C48+C52+C60</f>
        <v>341281245031.00006</v>
      </c>
    </row>
    <row r="64" spans="1:3" ht="30" customHeight="1" x14ac:dyDescent="0.2">
      <c r="C64" s="105"/>
    </row>
    <row r="65" spans="1:3" ht="30" customHeight="1" x14ac:dyDescent="0.2">
      <c r="A65" s="123" t="s">
        <v>1216</v>
      </c>
      <c r="B65" s="72"/>
      <c r="C65" s="73">
        <f>SUM(C66:C70)</f>
        <v>6243543463</v>
      </c>
    </row>
    <row r="66" spans="1:3" ht="30" customHeight="1" x14ac:dyDescent="0.2">
      <c r="A66" s="43"/>
      <c r="B66" s="185" t="s">
        <v>1254</v>
      </c>
      <c r="C66" s="87">
        <f>SUM('POAI 2024 INICIAL'!Y242:Y246)</f>
        <v>2082326000</v>
      </c>
    </row>
    <row r="67" spans="1:3" ht="30" customHeight="1" x14ac:dyDescent="0.2">
      <c r="A67" s="43"/>
      <c r="B67" s="185" t="s">
        <v>1255</v>
      </c>
      <c r="C67" s="87">
        <f>SUM('POAI 2024 INICIAL'!Z242:Z246)</f>
        <v>1108783000</v>
      </c>
    </row>
    <row r="68" spans="1:3" ht="30" customHeight="1" x14ac:dyDescent="0.2">
      <c r="A68" s="43"/>
      <c r="B68" s="185" t="s">
        <v>1251</v>
      </c>
      <c r="C68" s="87">
        <f>SUM('POAI 2024 INICIAL'!AB242:AB246)</f>
        <v>1142970047</v>
      </c>
    </row>
    <row r="69" spans="1:3" ht="30" customHeight="1" x14ac:dyDescent="0.2">
      <c r="A69" s="43"/>
      <c r="B69" s="185" t="s">
        <v>1256</v>
      </c>
      <c r="C69" s="87">
        <f>SUM('POAI 2024 INICIAL'!AE242:AE246)</f>
        <v>909464416</v>
      </c>
    </row>
    <row r="70" spans="1:3" s="107" customFormat="1" ht="30" customHeight="1" x14ac:dyDescent="0.2">
      <c r="A70" s="43"/>
      <c r="B70" s="185" t="s">
        <v>1239</v>
      </c>
      <c r="C70" s="87">
        <f>SUM('POAI 2024 INICIAL'!AG242:AG246)</f>
        <v>1000000000</v>
      </c>
    </row>
    <row r="71" spans="1:3" s="107" customFormat="1" ht="30" customHeight="1" x14ac:dyDescent="0.2">
      <c r="A71" s="60"/>
      <c r="B71" s="61"/>
      <c r="C71" s="105"/>
    </row>
    <row r="72" spans="1:3" s="107" customFormat="1" ht="30" customHeight="1" x14ac:dyDescent="0.2">
      <c r="A72" s="123" t="s">
        <v>1217</v>
      </c>
      <c r="B72" s="72"/>
      <c r="C72" s="73">
        <f>SUM(C73:C74)</f>
        <v>6238315000</v>
      </c>
    </row>
    <row r="73" spans="1:3" ht="30" customHeight="1" x14ac:dyDescent="0.2">
      <c r="A73" s="139"/>
      <c r="B73" s="140" t="s">
        <v>1257</v>
      </c>
      <c r="C73" s="87">
        <f>SUM('POAI 2024 INICIAL'!Y247:Y254)</f>
        <v>4511834000</v>
      </c>
    </row>
    <row r="74" spans="1:3" s="107" customFormat="1" ht="30" customHeight="1" x14ac:dyDescent="0.2">
      <c r="A74" s="139"/>
      <c r="B74" s="140" t="s">
        <v>1258</v>
      </c>
      <c r="C74" s="87">
        <f>SUM('POAI 2024 INICIAL'!AF247:AF254)</f>
        <v>1726481000</v>
      </c>
    </row>
    <row r="75" spans="1:3" ht="30" customHeight="1" x14ac:dyDescent="0.2">
      <c r="C75" s="105"/>
    </row>
    <row r="76" spans="1:3" ht="30" customHeight="1" x14ac:dyDescent="0.2">
      <c r="A76" s="70" t="s">
        <v>1218</v>
      </c>
      <c r="B76" s="72"/>
      <c r="C76" s="73">
        <f>C77</f>
        <v>195583221</v>
      </c>
    </row>
    <row r="77" spans="1:3" s="107" customFormat="1" ht="30" customHeight="1" x14ac:dyDescent="0.2">
      <c r="A77" s="89"/>
      <c r="B77" s="86" t="s">
        <v>1259</v>
      </c>
      <c r="C77" s="87">
        <f>SUM('POAI 2024 INICIAL'!AF255:AF258)</f>
        <v>195583221</v>
      </c>
    </row>
    <row r="78" spans="1:3" s="146" customFormat="1" ht="30" customHeight="1" x14ac:dyDescent="0.25">
      <c r="A78" s="60"/>
      <c r="B78" s="61"/>
      <c r="C78" s="154"/>
    </row>
    <row r="79" spans="1:3" s="146" customFormat="1" ht="30" customHeight="1" x14ac:dyDescent="0.25">
      <c r="A79" s="141" t="s">
        <v>1219</v>
      </c>
      <c r="B79" s="141"/>
      <c r="C79" s="155">
        <f>C76+C72+C65</f>
        <v>12677441684</v>
      </c>
    </row>
    <row r="80" spans="1:3" s="146" customFormat="1" ht="30" customHeight="1" thickBot="1" x14ac:dyDescent="0.3">
      <c r="A80" s="156"/>
      <c r="B80" s="157"/>
      <c r="C80" s="158"/>
    </row>
    <row r="81" spans="1:3" ht="30" customHeight="1" thickBot="1" x14ac:dyDescent="0.3">
      <c r="A81" s="159" t="s">
        <v>1220</v>
      </c>
      <c r="B81" s="161"/>
      <c r="C81" s="162">
        <f>C63+C79</f>
        <v>353958686715.00006</v>
      </c>
    </row>
    <row r="82" spans="1:3" ht="28.5" customHeight="1" x14ac:dyDescent="0.2"/>
  </sheetData>
  <mergeCells count="1">
    <mergeCell ref="A1:C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29"/>
  <sheetViews>
    <sheetView showGridLines="0" workbookViewId="0">
      <selection activeCell="E24" sqref="E24"/>
    </sheetView>
  </sheetViews>
  <sheetFormatPr baseColWidth="10" defaultColWidth="11.42578125" defaultRowHeight="15" x14ac:dyDescent="0.25"/>
  <cols>
    <col min="1" max="1" width="4.140625" customWidth="1"/>
    <col min="2" max="2" width="11.140625" customWidth="1"/>
    <col min="3" max="3" width="32.42578125" customWidth="1"/>
    <col min="4" max="4" width="23.85546875" customWidth="1"/>
    <col min="5" max="5" width="18.7109375" customWidth="1"/>
    <col min="7" max="7" width="28" customWidth="1"/>
  </cols>
  <sheetData>
    <row r="1" spans="2:5" ht="21.75" customHeight="1" x14ac:dyDescent="0.25">
      <c r="B1" s="365" t="s">
        <v>1260</v>
      </c>
      <c r="C1" s="366"/>
      <c r="D1" s="366"/>
      <c r="E1" s="367"/>
    </row>
    <row r="2" spans="2:5" ht="21.75" customHeight="1" x14ac:dyDescent="0.25">
      <c r="B2" s="368"/>
      <c r="C2" s="369"/>
      <c r="D2" s="369"/>
      <c r="E2" s="370"/>
    </row>
    <row r="3" spans="2:5" ht="10.5" customHeight="1" x14ac:dyDescent="0.25">
      <c r="B3" s="368"/>
      <c r="C3" s="369"/>
      <c r="D3" s="369"/>
      <c r="E3" s="370"/>
    </row>
    <row r="4" spans="2:5" ht="21.75" customHeight="1" x14ac:dyDescent="0.25">
      <c r="B4" s="163" t="s">
        <v>1261</v>
      </c>
      <c r="C4" s="163" t="s">
        <v>1262</v>
      </c>
      <c r="D4" s="186" t="s">
        <v>1223</v>
      </c>
      <c r="E4" s="164" t="s">
        <v>1224</v>
      </c>
    </row>
    <row r="5" spans="2:5" ht="24" customHeight="1" x14ac:dyDescent="0.25">
      <c r="B5" s="43">
        <v>304</v>
      </c>
      <c r="C5" s="165" t="s">
        <v>1263</v>
      </c>
      <c r="D5" s="138">
        <f>CONSOLIDADO!C17</f>
        <v>223644454.75999999</v>
      </c>
      <c r="E5" s="166">
        <f t="shared" ref="E5:E17" si="0">D5/$D$18</f>
        <v>6.553083652155728E-4</v>
      </c>
    </row>
    <row r="6" spans="2:5" ht="24" customHeight="1" x14ac:dyDescent="0.25">
      <c r="B6" s="43">
        <v>305</v>
      </c>
      <c r="C6" s="165" t="s">
        <v>1264</v>
      </c>
      <c r="D6" s="167">
        <f>CONSOLIDADO!C101</f>
        <v>1499246787</v>
      </c>
      <c r="E6" s="166">
        <f t="shared" si="0"/>
        <v>4.3929949530740163E-3</v>
      </c>
    </row>
    <row r="7" spans="2:5" ht="27" customHeight="1" x14ac:dyDescent="0.25">
      <c r="B7" s="43">
        <v>307</v>
      </c>
      <c r="C7" s="165" t="s">
        <v>1265</v>
      </c>
      <c r="D7" s="167">
        <f>CONSOLIDADO!C93</f>
        <v>3309256833.3499999</v>
      </c>
      <c r="E7" s="166">
        <f t="shared" si="0"/>
        <v>9.6965680989865282E-3</v>
      </c>
    </row>
    <row r="8" spans="2:5" ht="21" customHeight="1" x14ac:dyDescent="0.25">
      <c r="B8" s="43">
        <v>308</v>
      </c>
      <c r="C8" s="165" t="s">
        <v>1266</v>
      </c>
      <c r="D8" s="167">
        <f>CONSOLIDADO!C51</f>
        <v>16113091909.379999</v>
      </c>
      <c r="E8" s="166">
        <f t="shared" si="0"/>
        <v>4.7213528853354884E-2</v>
      </c>
    </row>
    <row r="9" spans="2:5" ht="24.75" customHeight="1" x14ac:dyDescent="0.25">
      <c r="B9" s="43">
        <v>309</v>
      </c>
      <c r="C9" s="165" t="s">
        <v>1267</v>
      </c>
      <c r="D9" s="167">
        <f>CONSOLIDADO!C142</f>
        <v>3956772619.6399999</v>
      </c>
      <c r="E9" s="166">
        <f t="shared" si="0"/>
        <v>1.1593876538045883E-2</v>
      </c>
    </row>
    <row r="10" spans="2:5" ht="23.25" customHeight="1" x14ac:dyDescent="0.25">
      <c r="B10" s="43">
        <v>310</v>
      </c>
      <c r="C10" s="165" t="s">
        <v>162</v>
      </c>
      <c r="D10" s="167">
        <f>CONSOLIDADO!C56</f>
        <v>4645909784.1999998</v>
      </c>
      <c r="E10" s="166">
        <f t="shared" si="0"/>
        <v>1.3613141219576809E-2</v>
      </c>
    </row>
    <row r="11" spans="2:5" ht="24.75" customHeight="1" x14ac:dyDescent="0.25">
      <c r="B11" s="43">
        <v>311</v>
      </c>
      <c r="C11" s="165" t="s">
        <v>1268</v>
      </c>
      <c r="D11" s="167">
        <f>CONSOLIDADO!C129</f>
        <v>2244120951.4499998</v>
      </c>
      <c r="E11" s="166">
        <f t="shared" si="0"/>
        <v>6.5755765490311561E-3</v>
      </c>
    </row>
    <row r="12" spans="2:5" ht="35.25" customHeight="1" x14ac:dyDescent="0.25">
      <c r="B12" s="43">
        <v>312</v>
      </c>
      <c r="C12" s="165" t="s">
        <v>1269</v>
      </c>
      <c r="D12" s="167">
        <f>CONSOLIDADO!C37</f>
        <v>5259947534.9499998</v>
      </c>
      <c r="E12" s="166">
        <f t="shared" si="0"/>
        <v>1.5412354506829743E-2</v>
      </c>
    </row>
    <row r="13" spans="2:5" ht="25.5" customHeight="1" x14ac:dyDescent="0.25">
      <c r="B13" s="43">
        <v>313</v>
      </c>
      <c r="C13" s="165" t="s">
        <v>1270</v>
      </c>
      <c r="D13" s="167">
        <f>CONSOLIDADO!C146</f>
        <v>703002887.27999997</v>
      </c>
      <c r="E13" s="166">
        <f t="shared" si="0"/>
        <v>2.0598931160607527E-3</v>
      </c>
    </row>
    <row r="14" spans="2:5" ht="24.75" customHeight="1" x14ac:dyDescent="0.25">
      <c r="B14" s="43">
        <v>314</v>
      </c>
      <c r="C14" s="165" t="s">
        <v>152</v>
      </c>
      <c r="D14" s="167">
        <f>CONSOLIDADO!C64</f>
        <v>230618601918.75</v>
      </c>
      <c r="E14" s="166">
        <f t="shared" si="0"/>
        <v>0.67574355542978026</v>
      </c>
    </row>
    <row r="15" spans="2:5" ht="30.75" customHeight="1" x14ac:dyDescent="0.25">
      <c r="B15" s="43">
        <v>316</v>
      </c>
      <c r="C15" s="165" t="s">
        <v>1271</v>
      </c>
      <c r="D15" s="167">
        <f>CONSOLIDADO!C90</f>
        <v>8449873038.3999996</v>
      </c>
      <c r="E15" s="166">
        <f t="shared" si="0"/>
        <v>2.4759265741756364E-2</v>
      </c>
    </row>
    <row r="16" spans="2:5" ht="27.75" customHeight="1" x14ac:dyDescent="0.25">
      <c r="B16" s="43">
        <v>318</v>
      </c>
      <c r="C16" s="165" t="s">
        <v>1272</v>
      </c>
      <c r="D16" s="167">
        <f>CONSOLIDADO!C124</f>
        <v>62973254317.059998</v>
      </c>
      <c r="E16" s="166">
        <f t="shared" si="0"/>
        <v>0.18452011422819284</v>
      </c>
    </row>
    <row r="17" spans="2:5" ht="36" customHeight="1" x14ac:dyDescent="0.25">
      <c r="B17" s="43">
        <v>324</v>
      </c>
      <c r="C17" s="165" t="s">
        <v>1273</v>
      </c>
      <c r="D17" s="167">
        <f>CONSOLIDADO!C153</f>
        <v>1284521994.78</v>
      </c>
      <c r="E17" s="166">
        <f t="shared" si="0"/>
        <v>3.7638224000950339E-3</v>
      </c>
    </row>
    <row r="18" spans="2:5" ht="27" customHeight="1" x14ac:dyDescent="0.25">
      <c r="B18" s="380" t="s">
        <v>1229</v>
      </c>
      <c r="C18" s="381"/>
      <c r="D18" s="169">
        <f>SUM(D5:D17)</f>
        <v>341281245031.00006</v>
      </c>
      <c r="E18" s="170">
        <f>SUM(E5:E17)</f>
        <v>0.99999999999999978</v>
      </c>
    </row>
    <row r="20" spans="2:5" ht="23.25" customHeight="1" x14ac:dyDescent="0.25">
      <c r="B20" s="365" t="s">
        <v>1274</v>
      </c>
      <c r="C20" s="366"/>
      <c r="D20" s="366"/>
      <c r="E20" s="367"/>
    </row>
    <row r="21" spans="2:5" ht="16.5" customHeight="1" x14ac:dyDescent="0.25">
      <c r="B21" s="368"/>
      <c r="C21" s="369"/>
      <c r="D21" s="369"/>
      <c r="E21" s="370"/>
    </row>
    <row r="22" spans="2:5" ht="14.25" customHeight="1" x14ac:dyDescent="0.25">
      <c r="B22" s="368"/>
      <c r="C22" s="369"/>
      <c r="D22" s="369"/>
      <c r="E22" s="370"/>
    </row>
    <row r="23" spans="2:5" ht="15.75" x14ac:dyDescent="0.25">
      <c r="B23" s="163" t="s">
        <v>1261</v>
      </c>
      <c r="C23" s="163" t="s">
        <v>1262</v>
      </c>
      <c r="D23" s="186" t="s">
        <v>1223</v>
      </c>
      <c r="E23" s="164" t="s">
        <v>1224</v>
      </c>
    </row>
    <row r="24" spans="2:5" ht="24.75" customHeight="1" x14ac:dyDescent="0.25">
      <c r="B24" s="43">
        <v>319</v>
      </c>
      <c r="C24" s="165" t="s">
        <v>1275</v>
      </c>
      <c r="D24" s="138">
        <f>CONSOLIDADO!C4</f>
        <v>6243543463</v>
      </c>
      <c r="E24" s="166">
        <f>D24/$D$27</f>
        <v>0.49249238281883623</v>
      </c>
    </row>
    <row r="25" spans="2:5" ht="31.5" customHeight="1" x14ac:dyDescent="0.25">
      <c r="B25" s="43">
        <v>320</v>
      </c>
      <c r="C25" s="165" t="s">
        <v>1276</v>
      </c>
      <c r="D25" s="167">
        <f>CONSOLIDADO!C12</f>
        <v>6238315000</v>
      </c>
      <c r="E25" s="166">
        <f>D25/$D$27</f>
        <v>0.49207996025517353</v>
      </c>
    </row>
    <row r="26" spans="2:5" ht="24.75" customHeight="1" x14ac:dyDescent="0.25">
      <c r="B26" s="43">
        <v>321</v>
      </c>
      <c r="C26" s="165" t="s">
        <v>1277</v>
      </c>
      <c r="D26" s="167">
        <f>CONSOLIDADO!C6</f>
        <v>195583221</v>
      </c>
      <c r="E26" s="166">
        <f>D26/$D$27</f>
        <v>1.5427656925990242E-2</v>
      </c>
    </row>
    <row r="27" spans="2:5" ht="24.75" customHeight="1" x14ac:dyDescent="0.25">
      <c r="B27" s="380" t="s">
        <v>1229</v>
      </c>
      <c r="C27" s="381"/>
      <c r="D27" s="169">
        <f>SUM(D24:D26)</f>
        <v>12677441684</v>
      </c>
      <c r="E27" s="170">
        <f>SUM(E24:E26)</f>
        <v>1</v>
      </c>
    </row>
    <row r="29" spans="2:5" s="188" customFormat="1" ht="24" customHeight="1" x14ac:dyDescent="0.25">
      <c r="B29" s="187" t="s">
        <v>1278</v>
      </c>
      <c r="C29" s="187"/>
      <c r="D29" s="382">
        <f>D27+D18</f>
        <v>353958686715.00006</v>
      </c>
      <c r="E29" s="383"/>
    </row>
  </sheetData>
  <mergeCells count="5">
    <mergeCell ref="B1:E3"/>
    <mergeCell ref="B18:C18"/>
    <mergeCell ref="B20:E22"/>
    <mergeCell ref="B27:C27"/>
    <mergeCell ref="D29:E2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7"/>
  <sheetViews>
    <sheetView showGridLines="0" zoomScale="80" zoomScaleNormal="80" workbookViewId="0">
      <selection activeCell="J10" sqref="J10"/>
    </sheetView>
  </sheetViews>
  <sheetFormatPr baseColWidth="10" defaultColWidth="11.42578125" defaultRowHeight="12.75" x14ac:dyDescent="0.2"/>
  <cols>
    <col min="1" max="1" width="17.85546875" style="189" customWidth="1"/>
    <col min="2" max="2" width="71.7109375" style="189" customWidth="1"/>
    <col min="3" max="3" width="20.85546875" style="189" customWidth="1"/>
    <col min="4" max="16384" width="11.42578125" style="189"/>
  </cols>
  <sheetData>
    <row r="1" spans="1:3" ht="45" customHeight="1" x14ac:dyDescent="0.2">
      <c r="A1" s="385" t="s">
        <v>1279</v>
      </c>
      <c r="B1" s="386"/>
      <c r="C1" s="386"/>
    </row>
    <row r="2" spans="1:3" ht="30" customHeight="1" x14ac:dyDescent="0.2">
      <c r="A2" s="235" t="s">
        <v>33</v>
      </c>
      <c r="B2" s="235" t="s">
        <v>34</v>
      </c>
      <c r="C2" s="235" t="s">
        <v>1195</v>
      </c>
    </row>
    <row r="3" spans="1:3" ht="27" customHeight="1" x14ac:dyDescent="0.2">
      <c r="A3" s="384" t="s">
        <v>1196</v>
      </c>
      <c r="B3" s="384"/>
      <c r="C3" s="236">
        <f>SUM(C4:C7)</f>
        <v>223644454.75999999</v>
      </c>
    </row>
    <row r="4" spans="1:3" ht="25.5" x14ac:dyDescent="0.2">
      <c r="A4" s="190">
        <v>2020003630005</v>
      </c>
      <c r="B4" s="191" t="s">
        <v>73</v>
      </c>
      <c r="C4" s="192">
        <f>CONSOLIDADO!C13</f>
        <v>43500000</v>
      </c>
    </row>
    <row r="5" spans="1:3" ht="38.25" x14ac:dyDescent="0.2">
      <c r="A5" s="237">
        <v>2020003630006</v>
      </c>
      <c r="B5" s="193" t="s">
        <v>57</v>
      </c>
      <c r="C5" s="192">
        <f>CONSOLIDADO!C14</f>
        <v>104040000</v>
      </c>
    </row>
    <row r="6" spans="1:3" ht="38.25" x14ac:dyDescent="0.2">
      <c r="A6" s="237">
        <v>2022003630011</v>
      </c>
      <c r="B6" s="193" t="s">
        <v>1379</v>
      </c>
      <c r="C6" s="192">
        <f>CONSOLIDADO!C16</f>
        <v>22354454.760000002</v>
      </c>
    </row>
    <row r="7" spans="1:3" ht="25.5" x14ac:dyDescent="0.2">
      <c r="A7" s="237">
        <v>2020003630007</v>
      </c>
      <c r="B7" s="193" t="s">
        <v>64</v>
      </c>
      <c r="C7" s="192">
        <f>CONSOLIDADO!C15</f>
        <v>53750000</v>
      </c>
    </row>
    <row r="8" spans="1:3" ht="25.5" customHeight="1" x14ac:dyDescent="0.2">
      <c r="A8" s="384" t="s">
        <v>1280</v>
      </c>
      <c r="B8" s="384"/>
      <c r="C8" s="238">
        <f>SUM(C9:C15)</f>
        <v>1499246787</v>
      </c>
    </row>
    <row r="9" spans="1:3" ht="30.75" customHeight="1" x14ac:dyDescent="0.2">
      <c r="A9" s="190">
        <v>2020003630008</v>
      </c>
      <c r="B9" s="193" t="s">
        <v>1281</v>
      </c>
      <c r="C9" s="192">
        <f>CONSOLIDADO!C94</f>
        <v>92000000</v>
      </c>
    </row>
    <row r="10" spans="1:3" ht="29.25" customHeight="1" x14ac:dyDescent="0.2">
      <c r="A10" s="190">
        <v>2020003630042</v>
      </c>
      <c r="B10" s="193" t="s">
        <v>1282</v>
      </c>
      <c r="C10" s="192">
        <f>CONSOLIDADO!C95</f>
        <v>200000000</v>
      </c>
    </row>
    <row r="11" spans="1:3" ht="25.5" x14ac:dyDescent="0.2">
      <c r="A11" s="190">
        <v>2020003630044</v>
      </c>
      <c r="B11" s="191" t="s">
        <v>1283</v>
      </c>
      <c r="C11" s="192">
        <f>CONSOLIDADO!C96</f>
        <v>170000000</v>
      </c>
    </row>
    <row r="12" spans="1:3" ht="25.5" x14ac:dyDescent="0.2">
      <c r="A12" s="190">
        <v>2020003630045</v>
      </c>
      <c r="B12" s="193" t="s">
        <v>1284</v>
      </c>
      <c r="C12" s="192">
        <f>CONSOLIDADO!C97</f>
        <v>106000000</v>
      </c>
    </row>
    <row r="13" spans="1:3" ht="30" customHeight="1" x14ac:dyDescent="0.2">
      <c r="A13" s="190">
        <v>2020003630046</v>
      </c>
      <c r="B13" s="193" t="s">
        <v>99</v>
      </c>
      <c r="C13" s="192">
        <f>CONSOLIDADO!C98</f>
        <v>375246787</v>
      </c>
    </row>
    <row r="14" spans="1:3" ht="36" customHeight="1" x14ac:dyDescent="0.2">
      <c r="A14" s="190">
        <v>2020003630047</v>
      </c>
      <c r="B14" s="191" t="s">
        <v>106</v>
      </c>
      <c r="C14" s="192">
        <f>CONSOLIDADO!C99</f>
        <v>286000000</v>
      </c>
    </row>
    <row r="15" spans="1:3" ht="27" customHeight="1" x14ac:dyDescent="0.2">
      <c r="A15" s="190">
        <v>2023003630007</v>
      </c>
      <c r="B15" s="191" t="s">
        <v>1285</v>
      </c>
      <c r="C15" s="192">
        <f>CONSOLIDADO!C100</f>
        <v>270000000</v>
      </c>
    </row>
    <row r="16" spans="1:3" ht="24" customHeight="1" x14ac:dyDescent="0.2">
      <c r="A16" s="384" t="s">
        <v>1286</v>
      </c>
      <c r="B16" s="384"/>
      <c r="C16" s="238">
        <f>SUM(C17:C18)</f>
        <v>3309256833.3499999</v>
      </c>
    </row>
    <row r="17" spans="1:3" ht="42" customHeight="1" x14ac:dyDescent="0.2">
      <c r="A17" s="190">
        <v>2020003630048</v>
      </c>
      <c r="B17" s="191" t="s">
        <v>129</v>
      </c>
      <c r="C17" s="192">
        <f>CONSOLIDADO!C91</f>
        <v>3009256833.3499999</v>
      </c>
    </row>
    <row r="18" spans="1:3" ht="25.5" x14ac:dyDescent="0.2">
      <c r="A18" s="190">
        <v>2020003630049</v>
      </c>
      <c r="B18" s="191" t="s">
        <v>1287</v>
      </c>
      <c r="C18" s="192">
        <f>CONSOLIDADO!C92</f>
        <v>300000000</v>
      </c>
    </row>
    <row r="19" spans="1:3" ht="24.75" customHeight="1" x14ac:dyDescent="0.2">
      <c r="A19" s="384" t="s">
        <v>1288</v>
      </c>
      <c r="B19" s="384"/>
      <c r="C19" s="238">
        <f>SUM(C20:C32)</f>
        <v>16113091909.379999</v>
      </c>
    </row>
    <row r="20" spans="1:3" ht="25.5" x14ac:dyDescent="0.2">
      <c r="A20" s="190">
        <v>2020003630014</v>
      </c>
      <c r="B20" s="193" t="s">
        <v>234</v>
      </c>
      <c r="C20" s="192">
        <f>CONSOLIDADO!C38</f>
        <v>5559617000</v>
      </c>
    </row>
    <row r="21" spans="1:3" ht="25.5" x14ac:dyDescent="0.2">
      <c r="A21" s="190">
        <v>2020003630017</v>
      </c>
      <c r="B21" s="191" t="s">
        <v>149</v>
      </c>
      <c r="C21" s="192">
        <f>CONSOLIDADO!C39</f>
        <v>100000000</v>
      </c>
    </row>
    <row r="22" spans="1:3" x14ac:dyDescent="0.2">
      <c r="A22" s="190">
        <v>2020003630050</v>
      </c>
      <c r="B22" s="191" t="s">
        <v>1289</v>
      </c>
      <c r="C22" s="192">
        <f>CONSOLIDADO!C40</f>
        <v>3539723000</v>
      </c>
    </row>
    <row r="23" spans="1:3" ht="25.5" x14ac:dyDescent="0.2">
      <c r="A23" s="190">
        <v>2020003630052</v>
      </c>
      <c r="B23" s="191" t="s">
        <v>191</v>
      </c>
      <c r="C23" s="192">
        <f>CONSOLIDADO!C41</f>
        <v>2200000000</v>
      </c>
    </row>
    <row r="24" spans="1:3" ht="25.5" x14ac:dyDescent="0.2">
      <c r="A24" s="190">
        <v>2020003630053</v>
      </c>
      <c r="B24" s="191" t="s">
        <v>202</v>
      </c>
      <c r="C24" s="192">
        <f>CONSOLIDADO!C42</f>
        <v>607956000</v>
      </c>
    </row>
    <row r="25" spans="1:3" x14ac:dyDescent="0.2">
      <c r="A25" s="190">
        <v>2020003630057</v>
      </c>
      <c r="B25" s="191" t="s">
        <v>225</v>
      </c>
      <c r="C25" s="192">
        <f>CONSOLIDADO!C43</f>
        <v>335795909.38</v>
      </c>
    </row>
    <row r="26" spans="1:3" x14ac:dyDescent="0.2">
      <c r="A26" s="190">
        <v>2021003630001</v>
      </c>
      <c r="B26" s="191" t="s">
        <v>1290</v>
      </c>
      <c r="C26" s="192">
        <f>CONSOLIDADO!C44</f>
        <v>100000000</v>
      </c>
    </row>
    <row r="27" spans="1:3" ht="38.25" x14ac:dyDescent="0.2">
      <c r="A27" s="190">
        <v>2021003630002</v>
      </c>
      <c r="B27" s="191" t="s">
        <v>1291</v>
      </c>
      <c r="C27" s="192">
        <f>CONSOLIDADO!C45</f>
        <v>250000000</v>
      </c>
    </row>
    <row r="28" spans="1:3" ht="25.5" x14ac:dyDescent="0.2">
      <c r="A28" s="190">
        <v>2021003630003</v>
      </c>
      <c r="B28" s="191" t="s">
        <v>252</v>
      </c>
      <c r="C28" s="192">
        <f>CONSOLIDADO!C46</f>
        <v>100000000</v>
      </c>
    </row>
    <row r="29" spans="1:3" ht="25.5" x14ac:dyDescent="0.2">
      <c r="A29" s="190">
        <v>2021003630004</v>
      </c>
      <c r="B29" s="191" t="s">
        <v>211</v>
      </c>
      <c r="C29" s="192">
        <f>CONSOLIDADO!C47</f>
        <v>240000000</v>
      </c>
    </row>
    <row r="30" spans="1:3" ht="25.5" x14ac:dyDescent="0.2">
      <c r="A30" s="190">
        <v>2021003630006</v>
      </c>
      <c r="B30" s="191" t="s">
        <v>256</v>
      </c>
      <c r="C30" s="192">
        <f>CONSOLIDADO!C48</f>
        <v>50000000</v>
      </c>
    </row>
    <row r="31" spans="1:3" ht="25.5" x14ac:dyDescent="0.2">
      <c r="A31" s="190">
        <v>2022003630007</v>
      </c>
      <c r="B31" s="191" t="s">
        <v>181</v>
      </c>
      <c r="C31" s="192">
        <f>CONSOLIDADO!C49</f>
        <v>3000000000</v>
      </c>
    </row>
    <row r="32" spans="1:3" ht="17.25" customHeight="1" x14ac:dyDescent="0.2">
      <c r="A32" s="190">
        <v>2023003630002</v>
      </c>
      <c r="B32" s="191" t="s">
        <v>264</v>
      </c>
      <c r="C32" s="192">
        <f>CONSOLIDADO!C50</f>
        <v>30000000</v>
      </c>
    </row>
    <row r="33" spans="1:3" ht="24" customHeight="1" x14ac:dyDescent="0.2">
      <c r="A33" s="384" t="s">
        <v>1292</v>
      </c>
      <c r="B33" s="384"/>
      <c r="C33" s="238">
        <f>SUM(C34:C45)</f>
        <v>3956772619.6399999</v>
      </c>
    </row>
    <row r="34" spans="1:3" ht="25.5" x14ac:dyDescent="0.2">
      <c r="A34" s="190">
        <v>2020003630060</v>
      </c>
      <c r="B34" s="193" t="s">
        <v>1293</v>
      </c>
      <c r="C34" s="192">
        <f>CONSOLIDADO!C130</f>
        <v>80000000</v>
      </c>
    </row>
    <row r="35" spans="1:3" ht="25.5" x14ac:dyDescent="0.2">
      <c r="A35" s="190">
        <v>2020003630061</v>
      </c>
      <c r="B35" s="193" t="s">
        <v>1294</v>
      </c>
      <c r="C35" s="192">
        <f>CONSOLIDADO!C131</f>
        <v>40000000</v>
      </c>
    </row>
    <row r="36" spans="1:3" ht="38.25" x14ac:dyDescent="0.2">
      <c r="A36" s="190">
        <v>2020003630062</v>
      </c>
      <c r="B36" s="193" t="s">
        <v>1295</v>
      </c>
      <c r="C36" s="192">
        <f>CONSOLIDADO!C132</f>
        <v>40000000</v>
      </c>
    </row>
    <row r="37" spans="1:3" ht="25.5" x14ac:dyDescent="0.2">
      <c r="A37" s="190">
        <v>2020003630063</v>
      </c>
      <c r="B37" s="191" t="s">
        <v>1296</v>
      </c>
      <c r="C37" s="192">
        <f>CONSOLIDADO!C133</f>
        <v>60000000</v>
      </c>
    </row>
    <row r="38" spans="1:3" ht="38.25" x14ac:dyDescent="0.2">
      <c r="A38" s="190">
        <v>2020003630064</v>
      </c>
      <c r="B38" s="191" t="s">
        <v>295</v>
      </c>
      <c r="C38" s="192">
        <f>CONSOLIDADO!C134</f>
        <v>260000000</v>
      </c>
    </row>
    <row r="39" spans="1:3" ht="25.5" x14ac:dyDescent="0.2">
      <c r="A39" s="190">
        <v>2020003630065</v>
      </c>
      <c r="B39" s="191" t="s">
        <v>1297</v>
      </c>
      <c r="C39" s="192">
        <f>CONSOLIDADO!C135</f>
        <v>25000000</v>
      </c>
    </row>
    <row r="40" spans="1:3" ht="38.25" x14ac:dyDescent="0.2">
      <c r="A40" s="190">
        <v>2020003630066</v>
      </c>
      <c r="B40" s="191" t="s">
        <v>1298</v>
      </c>
      <c r="C40" s="192">
        <f>CONSOLIDADO!C136</f>
        <v>2491968000</v>
      </c>
    </row>
    <row r="41" spans="1:3" ht="38.25" x14ac:dyDescent="0.2">
      <c r="A41" s="190">
        <v>2020003630067</v>
      </c>
      <c r="B41" s="193" t="s">
        <v>1299</v>
      </c>
      <c r="C41" s="192">
        <f>CONSOLIDADO!C137</f>
        <v>80000000</v>
      </c>
    </row>
    <row r="42" spans="1:3" ht="38.25" x14ac:dyDescent="0.2">
      <c r="A42" s="190">
        <v>2020003630068</v>
      </c>
      <c r="B42" s="191" t="s">
        <v>325</v>
      </c>
      <c r="C42" s="192">
        <f>CONSOLIDADO!C138</f>
        <v>50000000</v>
      </c>
    </row>
    <row r="43" spans="1:3" ht="25.5" x14ac:dyDescent="0.2">
      <c r="A43" s="190">
        <v>2020003630069</v>
      </c>
      <c r="B43" s="191" t="s">
        <v>330</v>
      </c>
      <c r="C43" s="192">
        <f>CONSOLIDADO!C139</f>
        <v>100000000</v>
      </c>
    </row>
    <row r="44" spans="1:3" ht="25.5" x14ac:dyDescent="0.2">
      <c r="A44" s="190">
        <v>2020003630070</v>
      </c>
      <c r="B44" s="191" t="s">
        <v>337</v>
      </c>
      <c r="C44" s="192">
        <f>CONSOLIDADO!C140</f>
        <v>295000000</v>
      </c>
    </row>
    <row r="45" spans="1:3" ht="38.25" x14ac:dyDescent="0.2">
      <c r="A45" s="190">
        <v>2020003630071</v>
      </c>
      <c r="B45" s="193" t="s">
        <v>1300</v>
      </c>
      <c r="C45" s="192">
        <f>CONSOLIDADO!C141</f>
        <v>434804619.63999999</v>
      </c>
    </row>
    <row r="46" spans="1:3" ht="30" customHeight="1" x14ac:dyDescent="0.2">
      <c r="A46" s="384" t="s">
        <v>1301</v>
      </c>
      <c r="B46" s="384"/>
      <c r="C46" s="238">
        <f>SUM(C47:C50)</f>
        <v>4645909784.1999998</v>
      </c>
    </row>
    <row r="47" spans="1:3" ht="25.5" x14ac:dyDescent="0.2">
      <c r="A47" s="190">
        <v>2020003630020</v>
      </c>
      <c r="B47" s="191" t="s">
        <v>383</v>
      </c>
      <c r="C47" s="192">
        <f>CONSOLIDADO!C52</f>
        <v>617682000</v>
      </c>
    </row>
    <row r="48" spans="1:3" ht="38.25" x14ac:dyDescent="0.2">
      <c r="A48" s="190">
        <v>2020003630021</v>
      </c>
      <c r="B48" s="191" t="s">
        <v>366</v>
      </c>
      <c r="C48" s="192">
        <f>CONSOLIDADO!C53</f>
        <v>3446686784.1999998</v>
      </c>
    </row>
    <row r="49" spans="1:3" ht="25.5" x14ac:dyDescent="0.2">
      <c r="A49" s="190">
        <v>2020003630072</v>
      </c>
      <c r="B49" s="193" t="s">
        <v>1302</v>
      </c>
      <c r="C49" s="192">
        <f>CONSOLIDADO!C54</f>
        <v>337682000</v>
      </c>
    </row>
    <row r="50" spans="1:3" ht="38.25" x14ac:dyDescent="0.2">
      <c r="A50" s="190">
        <v>2020003630073</v>
      </c>
      <c r="B50" s="193" t="s">
        <v>1303</v>
      </c>
      <c r="C50" s="192">
        <f>CONSOLIDADO!C55</f>
        <v>243859000</v>
      </c>
    </row>
    <row r="51" spans="1:3" ht="25.5" customHeight="1" x14ac:dyDescent="0.2">
      <c r="A51" s="384" t="s">
        <v>1304</v>
      </c>
      <c r="B51" s="384"/>
      <c r="C51" s="238">
        <f>SUM(C52:C55)</f>
        <v>2244120951.4499998</v>
      </c>
    </row>
    <row r="52" spans="1:3" ht="25.5" x14ac:dyDescent="0.2">
      <c r="A52" s="190">
        <v>2020003630074</v>
      </c>
      <c r="B52" s="193" t="s">
        <v>412</v>
      </c>
      <c r="C52" s="192">
        <f>CONSOLIDADO!C125</f>
        <v>88000000</v>
      </c>
    </row>
    <row r="53" spans="1:3" ht="30.75" customHeight="1" x14ac:dyDescent="0.2">
      <c r="A53" s="190">
        <v>2020003630076</v>
      </c>
      <c r="B53" s="191" t="s">
        <v>1305</v>
      </c>
      <c r="C53" s="192">
        <f>CONSOLIDADO!C126</f>
        <v>535133951.44999999</v>
      </c>
    </row>
    <row r="54" spans="1:3" ht="25.5" x14ac:dyDescent="0.2">
      <c r="A54" s="190">
        <v>2020003630077</v>
      </c>
      <c r="B54" s="193" t="s">
        <v>1306</v>
      </c>
      <c r="C54" s="192">
        <f>CONSOLIDADO!C127</f>
        <v>1150987000</v>
      </c>
    </row>
    <row r="55" spans="1:3" x14ac:dyDescent="0.2">
      <c r="A55" s="190">
        <v>2020003630078</v>
      </c>
      <c r="B55" s="193" t="s">
        <v>435</v>
      </c>
      <c r="C55" s="192">
        <f>CONSOLIDADO!C128</f>
        <v>470000000</v>
      </c>
    </row>
    <row r="56" spans="1:3" ht="24.75" customHeight="1" x14ac:dyDescent="0.2">
      <c r="A56" s="384" t="s">
        <v>1307</v>
      </c>
      <c r="B56" s="384"/>
      <c r="C56" s="238">
        <f>SUM(C57:C75)</f>
        <v>5259947534.9499998</v>
      </c>
    </row>
    <row r="57" spans="1:3" ht="25.5" x14ac:dyDescent="0.2">
      <c r="A57" s="190">
        <v>2020003630022</v>
      </c>
      <c r="B57" s="191" t="s">
        <v>483</v>
      </c>
      <c r="C57" s="192">
        <f>CONSOLIDADO!C18</f>
        <v>151000000</v>
      </c>
    </row>
    <row r="58" spans="1:3" ht="25.5" x14ac:dyDescent="0.2">
      <c r="A58" s="190">
        <v>2020003630023</v>
      </c>
      <c r="B58" s="191" t="s">
        <v>466</v>
      </c>
      <c r="C58" s="192">
        <f>CONSOLIDADO!C19</f>
        <v>402000000</v>
      </c>
    </row>
    <row r="59" spans="1:3" ht="25.5" x14ac:dyDescent="0.2">
      <c r="A59" s="190">
        <v>2020003630024</v>
      </c>
      <c r="B59" s="191" t="s">
        <v>535</v>
      </c>
      <c r="C59" s="192">
        <f>CONSOLIDADO!C20</f>
        <v>318000000</v>
      </c>
    </row>
    <row r="60" spans="1:3" ht="25.5" x14ac:dyDescent="0.2">
      <c r="A60" s="190">
        <v>2020003630025</v>
      </c>
      <c r="B60" s="191" t="s">
        <v>504</v>
      </c>
      <c r="C60" s="192">
        <f>CONSOLIDADO!C21</f>
        <v>153000000</v>
      </c>
    </row>
    <row r="61" spans="1:3" ht="25.5" x14ac:dyDescent="0.2">
      <c r="A61" s="190">
        <v>2020003630026</v>
      </c>
      <c r="B61" s="191" t="s">
        <v>527</v>
      </c>
      <c r="C61" s="192">
        <f>CONSOLIDADO!C22</f>
        <v>130000000</v>
      </c>
    </row>
    <row r="62" spans="1:3" ht="25.5" x14ac:dyDescent="0.2">
      <c r="A62" s="190">
        <v>2020003630027</v>
      </c>
      <c r="B62" s="193" t="s">
        <v>555</v>
      </c>
      <c r="C62" s="192">
        <f>CONSOLIDADO!C23</f>
        <v>152000000</v>
      </c>
    </row>
    <row r="63" spans="1:3" ht="36" customHeight="1" x14ac:dyDescent="0.2">
      <c r="A63" s="190">
        <v>2020003630028</v>
      </c>
      <c r="B63" s="191" t="s">
        <v>579</v>
      </c>
      <c r="C63" s="192">
        <f>CONSOLIDADO!C24</f>
        <v>76000000</v>
      </c>
    </row>
    <row r="64" spans="1:3" ht="25.5" x14ac:dyDescent="0.2">
      <c r="A64" s="190">
        <v>2020003630029</v>
      </c>
      <c r="B64" s="191" t="s">
        <v>591</v>
      </c>
      <c r="C64" s="192">
        <f>CONSOLIDADO!C25</f>
        <v>168000000</v>
      </c>
    </row>
    <row r="65" spans="1:3" ht="38.25" x14ac:dyDescent="0.2">
      <c r="A65" s="190">
        <v>2020003630030</v>
      </c>
      <c r="B65" s="191" t="s">
        <v>597</v>
      </c>
      <c r="C65" s="192">
        <f>CONSOLIDADO!C26</f>
        <v>380000000</v>
      </c>
    </row>
    <row r="66" spans="1:3" ht="32.25" customHeight="1" x14ac:dyDescent="0.2">
      <c r="A66" s="190">
        <v>2020003630079</v>
      </c>
      <c r="B66" s="191" t="s">
        <v>454</v>
      </c>
      <c r="C66" s="192">
        <f>CONSOLIDADO!C27</f>
        <v>650000000</v>
      </c>
    </row>
    <row r="67" spans="1:3" ht="25.5" x14ac:dyDescent="0.2">
      <c r="A67" s="190">
        <v>2020003630080</v>
      </c>
      <c r="B67" s="191" t="s">
        <v>1308</v>
      </c>
      <c r="C67" s="192">
        <f>CONSOLIDADO!C28</f>
        <v>188000000</v>
      </c>
    </row>
    <row r="68" spans="1:3" ht="25.5" x14ac:dyDescent="0.2">
      <c r="A68" s="190">
        <v>2020003630081</v>
      </c>
      <c r="B68" s="191" t="s">
        <v>1309</v>
      </c>
      <c r="C68" s="192">
        <f>CONSOLIDADO!C29</f>
        <v>67000000</v>
      </c>
    </row>
    <row r="69" spans="1:3" ht="25.5" x14ac:dyDescent="0.2">
      <c r="A69" s="190">
        <v>2020003630082</v>
      </c>
      <c r="B69" s="191" t="s">
        <v>1310</v>
      </c>
      <c r="C69" s="192">
        <f>CONSOLIDADO!C30</f>
        <v>65712654</v>
      </c>
    </row>
    <row r="70" spans="1:3" ht="25.5" x14ac:dyDescent="0.2">
      <c r="A70" s="190">
        <v>2020003630083</v>
      </c>
      <c r="B70" s="191" t="s">
        <v>514</v>
      </c>
      <c r="C70" s="192">
        <f>CONSOLIDADO!C31</f>
        <v>110000000</v>
      </c>
    </row>
    <row r="71" spans="1:3" ht="25.5" x14ac:dyDescent="0.2">
      <c r="A71" s="190">
        <v>2020003630084</v>
      </c>
      <c r="B71" s="191" t="s">
        <v>1311</v>
      </c>
      <c r="C71" s="192">
        <f>CONSOLIDADO!C32</f>
        <v>143000000</v>
      </c>
    </row>
    <row r="72" spans="1:3" ht="25.5" x14ac:dyDescent="0.2">
      <c r="A72" s="190">
        <v>2020003630085</v>
      </c>
      <c r="B72" s="191" t="s">
        <v>1312</v>
      </c>
      <c r="C72" s="192">
        <f>CONSOLIDADO!C33</f>
        <v>156000000</v>
      </c>
    </row>
    <row r="73" spans="1:3" ht="25.5" x14ac:dyDescent="0.2">
      <c r="A73" s="190">
        <v>2020003630086</v>
      </c>
      <c r="B73" s="191" t="s">
        <v>1313</v>
      </c>
      <c r="C73" s="192">
        <f>CONSOLIDADO!C34</f>
        <v>1389234880</v>
      </c>
    </row>
    <row r="74" spans="1:3" ht="38.25" x14ac:dyDescent="0.2">
      <c r="A74" s="190">
        <v>2020003630087</v>
      </c>
      <c r="B74" s="191" t="s">
        <v>583</v>
      </c>
      <c r="C74" s="192">
        <f>CONSOLIDADO!C35</f>
        <v>94000000</v>
      </c>
    </row>
    <row r="75" spans="1:3" ht="36.75" customHeight="1" x14ac:dyDescent="0.2">
      <c r="A75" s="190">
        <v>2020003630088</v>
      </c>
      <c r="B75" s="191" t="s">
        <v>610</v>
      </c>
      <c r="C75" s="192">
        <f>CONSOLIDADO!C36</f>
        <v>467000000.94999999</v>
      </c>
    </row>
    <row r="76" spans="1:3" ht="24.75" customHeight="1" x14ac:dyDescent="0.2">
      <c r="A76" s="384" t="s">
        <v>1314</v>
      </c>
      <c r="B76" s="384"/>
      <c r="C76" s="238">
        <f>SUM(C77:C79)</f>
        <v>703002887.27999997</v>
      </c>
    </row>
    <row r="77" spans="1:3" ht="38.25" x14ac:dyDescent="0.2">
      <c r="A77" s="190">
        <v>2020003630031</v>
      </c>
      <c r="B77" s="191" t="s">
        <v>633</v>
      </c>
      <c r="C77" s="192">
        <f>CONSOLIDADO!C143</f>
        <v>153002887.28</v>
      </c>
    </row>
    <row r="78" spans="1:3" ht="48.75" customHeight="1" x14ac:dyDescent="0.2">
      <c r="A78" s="190">
        <v>2020003630090</v>
      </c>
      <c r="B78" s="193" t="s">
        <v>628</v>
      </c>
      <c r="C78" s="192">
        <f>CONSOLIDADO!C144</f>
        <v>350000000</v>
      </c>
    </row>
    <row r="79" spans="1:3" ht="51" x14ac:dyDescent="0.2">
      <c r="A79" s="190">
        <v>2021003630005</v>
      </c>
      <c r="B79" s="194" t="s">
        <v>623</v>
      </c>
      <c r="C79" s="192">
        <f>CONSOLIDADO!C145</f>
        <v>200000000</v>
      </c>
    </row>
    <row r="80" spans="1:3" ht="22.5" customHeight="1" x14ac:dyDescent="0.2">
      <c r="A80" s="384" t="s">
        <v>1245</v>
      </c>
      <c r="B80" s="384"/>
      <c r="C80" s="238">
        <f>SUM(C81:C87)</f>
        <v>230618601918.75</v>
      </c>
    </row>
    <row r="81" spans="1:3" ht="25.5" x14ac:dyDescent="0.2">
      <c r="A81" s="190">
        <v>2020003630016</v>
      </c>
      <c r="B81" s="193" t="s">
        <v>671</v>
      </c>
      <c r="C81" s="192">
        <f>CONSOLIDADO!C57</f>
        <v>214725687918.75</v>
      </c>
    </row>
    <row r="82" spans="1:3" ht="25.5" x14ac:dyDescent="0.2">
      <c r="A82" s="190">
        <v>2020003630091</v>
      </c>
      <c r="B82" s="193" t="s">
        <v>1315</v>
      </c>
      <c r="C82" s="192">
        <f>CONSOLIDADO!C58</f>
        <v>14690594000</v>
      </c>
    </row>
    <row r="83" spans="1:3" ht="25.5" x14ac:dyDescent="0.2">
      <c r="A83" s="190">
        <v>2020003630092</v>
      </c>
      <c r="B83" s="193" t="s">
        <v>1316</v>
      </c>
      <c r="C83" s="192">
        <f>CONSOLIDADO!C59</f>
        <v>60000000</v>
      </c>
    </row>
    <row r="84" spans="1:3" ht="25.5" x14ac:dyDescent="0.2">
      <c r="A84" s="190">
        <v>2020003630093</v>
      </c>
      <c r="B84" s="193" t="s">
        <v>1317</v>
      </c>
      <c r="C84" s="192">
        <f>CONSOLIDADO!C60</f>
        <v>188000000</v>
      </c>
    </row>
    <row r="85" spans="1:3" ht="25.5" x14ac:dyDescent="0.2">
      <c r="A85" s="190">
        <v>2020003630094</v>
      </c>
      <c r="B85" s="193" t="s">
        <v>1318</v>
      </c>
      <c r="C85" s="192">
        <f>CONSOLIDADO!C61</f>
        <v>684320000</v>
      </c>
    </row>
    <row r="86" spans="1:3" ht="25.5" x14ac:dyDescent="0.2">
      <c r="A86" s="190">
        <v>2020003630095</v>
      </c>
      <c r="B86" s="193" t="s">
        <v>1319</v>
      </c>
      <c r="C86" s="192">
        <f>CONSOLIDADO!C62</f>
        <v>20000000</v>
      </c>
    </row>
    <row r="87" spans="1:3" ht="38.25" x14ac:dyDescent="0.2">
      <c r="A87" s="190">
        <v>2020003630096</v>
      </c>
      <c r="B87" s="193" t="s">
        <v>1320</v>
      </c>
      <c r="C87" s="192">
        <f>CONSOLIDADO!C63</f>
        <v>250000000</v>
      </c>
    </row>
    <row r="88" spans="1:3" ht="24.75" customHeight="1" x14ac:dyDescent="0.2">
      <c r="A88" s="384" t="s">
        <v>1212</v>
      </c>
      <c r="B88" s="384"/>
      <c r="C88" s="238">
        <f>SUM(C89:C113)</f>
        <v>8449873038.3999996</v>
      </c>
    </row>
    <row r="89" spans="1:3" ht="45.75" customHeight="1" x14ac:dyDescent="0.2">
      <c r="A89" s="190">
        <v>2020003630011</v>
      </c>
      <c r="B89" s="193" t="s">
        <v>1321</v>
      </c>
      <c r="C89" s="192">
        <f>CONSOLIDADO!C65</f>
        <v>140000000</v>
      </c>
    </row>
    <row r="90" spans="1:3" ht="25.5" x14ac:dyDescent="0.2">
      <c r="A90" s="190">
        <v>2020003630012</v>
      </c>
      <c r="B90" s="191" t="s">
        <v>817</v>
      </c>
      <c r="C90" s="192">
        <f>CONSOLIDADO!C66</f>
        <v>60000000</v>
      </c>
    </row>
    <row r="91" spans="1:3" ht="38.25" x14ac:dyDescent="0.2">
      <c r="A91" s="190">
        <v>2020003630033</v>
      </c>
      <c r="B91" s="191" t="s">
        <v>1322</v>
      </c>
      <c r="C91" s="192">
        <f>CONSOLIDADO!C67</f>
        <v>70000000</v>
      </c>
    </row>
    <row r="92" spans="1:3" ht="38.25" x14ac:dyDescent="0.2">
      <c r="A92" s="190">
        <v>2020003630034</v>
      </c>
      <c r="B92" s="193" t="s">
        <v>1323</v>
      </c>
      <c r="C92" s="192">
        <f>CONSOLIDADO!C68</f>
        <v>45000000</v>
      </c>
    </row>
    <row r="93" spans="1:3" ht="25.5" x14ac:dyDescent="0.2">
      <c r="A93" s="190">
        <v>2020003630035</v>
      </c>
      <c r="B93" s="193" t="s">
        <v>808</v>
      </c>
      <c r="C93" s="192">
        <f>CONSOLIDADO!C69</f>
        <v>270000000</v>
      </c>
    </row>
    <row r="94" spans="1:3" ht="48.75" customHeight="1" x14ac:dyDescent="0.2">
      <c r="A94" s="190">
        <v>2020003630036</v>
      </c>
      <c r="B94" s="191" t="s">
        <v>1324</v>
      </c>
      <c r="C94" s="192">
        <f>CONSOLIDADO!C70</f>
        <v>130000000</v>
      </c>
    </row>
    <row r="95" spans="1:3" ht="25.5" x14ac:dyDescent="0.2">
      <c r="A95" s="190">
        <v>2020003630037</v>
      </c>
      <c r="B95" s="191" t="s">
        <v>800</v>
      </c>
      <c r="C95" s="192">
        <f>CONSOLIDADO!C71</f>
        <v>80000000</v>
      </c>
    </row>
    <row r="96" spans="1:3" ht="25.5" x14ac:dyDescent="0.2">
      <c r="A96" s="190">
        <v>2020003630098</v>
      </c>
      <c r="B96" s="191" t="s">
        <v>1325</v>
      </c>
      <c r="C96" s="192">
        <f>CONSOLIDADO!C72</f>
        <v>35000000</v>
      </c>
    </row>
    <row r="97" spans="1:3" ht="25.5" x14ac:dyDescent="0.2">
      <c r="A97" s="190">
        <v>2020003630099</v>
      </c>
      <c r="B97" s="191" t="s">
        <v>1326</v>
      </c>
      <c r="C97" s="192">
        <f>CONSOLIDADO!C73</f>
        <v>82000000</v>
      </c>
    </row>
    <row r="98" spans="1:3" ht="25.5" x14ac:dyDescent="0.2">
      <c r="A98" s="190">
        <v>2020003630100</v>
      </c>
      <c r="B98" s="191" t="s">
        <v>1327</v>
      </c>
      <c r="C98" s="192">
        <f>CONSOLIDADO!C74</f>
        <v>130200000</v>
      </c>
    </row>
    <row r="99" spans="1:3" ht="25.5" x14ac:dyDescent="0.2">
      <c r="A99" s="190">
        <v>2020003630101</v>
      </c>
      <c r="B99" s="191" t="s">
        <v>735</v>
      </c>
      <c r="C99" s="192">
        <f>CONSOLIDADO!C75</f>
        <v>280000000</v>
      </c>
    </row>
    <row r="100" spans="1:3" x14ac:dyDescent="0.2">
      <c r="A100" s="190">
        <v>2020003630102</v>
      </c>
      <c r="B100" s="191" t="s">
        <v>742</v>
      </c>
      <c r="C100" s="192">
        <f>CONSOLIDADO!C76</f>
        <v>180000000</v>
      </c>
    </row>
    <row r="101" spans="1:3" ht="25.5" x14ac:dyDescent="0.2">
      <c r="A101" s="190">
        <v>2020003630103</v>
      </c>
      <c r="B101" s="193" t="s">
        <v>771</v>
      </c>
      <c r="C101" s="192">
        <f>CONSOLIDADO!C77</f>
        <v>45000000</v>
      </c>
    </row>
    <row r="102" spans="1:3" ht="25.5" x14ac:dyDescent="0.2">
      <c r="A102" s="190">
        <v>2020003630104</v>
      </c>
      <c r="B102" s="193" t="s">
        <v>1328</v>
      </c>
      <c r="C102" s="192">
        <f>CONSOLIDADO!C78</f>
        <v>46000000</v>
      </c>
    </row>
    <row r="103" spans="1:3" ht="38.25" x14ac:dyDescent="0.2">
      <c r="A103" s="190">
        <v>2020003630105</v>
      </c>
      <c r="B103" s="193" t="s">
        <v>780</v>
      </c>
      <c r="C103" s="192">
        <f>CONSOLIDADO!C79</f>
        <v>40000000</v>
      </c>
    </row>
    <row r="104" spans="1:3" ht="38.25" x14ac:dyDescent="0.2">
      <c r="A104" s="190">
        <v>2020003630106</v>
      </c>
      <c r="B104" s="193" t="s">
        <v>1329</v>
      </c>
      <c r="C104" s="192">
        <f>CONSOLIDADO!C80</f>
        <v>50000000</v>
      </c>
    </row>
    <row r="105" spans="1:3" ht="25.5" x14ac:dyDescent="0.2">
      <c r="A105" s="190">
        <v>2020003630109</v>
      </c>
      <c r="B105" s="191" t="s">
        <v>1330</v>
      </c>
      <c r="C105" s="192">
        <f>CONSOLIDADO!C81</f>
        <v>6181673038.3999996</v>
      </c>
    </row>
    <row r="106" spans="1:3" ht="38.25" x14ac:dyDescent="0.2">
      <c r="A106" s="190">
        <v>2020003630111</v>
      </c>
      <c r="B106" s="193" t="s">
        <v>1331</v>
      </c>
      <c r="C106" s="192">
        <f>CONSOLIDADO!C82</f>
        <v>65000000</v>
      </c>
    </row>
    <row r="107" spans="1:3" x14ac:dyDescent="0.2">
      <c r="A107" s="190">
        <v>2020003630112</v>
      </c>
      <c r="B107" s="193" t="s">
        <v>867</v>
      </c>
      <c r="C107" s="192">
        <f>CONSOLIDADO!C83</f>
        <v>75000000</v>
      </c>
    </row>
    <row r="108" spans="1:3" ht="36" customHeight="1" x14ac:dyDescent="0.2">
      <c r="A108" s="190">
        <v>2020003630113</v>
      </c>
      <c r="B108" s="191" t="s">
        <v>1332</v>
      </c>
      <c r="C108" s="192">
        <f>CONSOLIDADO!C84</f>
        <v>60000000</v>
      </c>
    </row>
    <row r="109" spans="1:3" ht="25.5" x14ac:dyDescent="0.2">
      <c r="A109" s="190">
        <v>2020003630114</v>
      </c>
      <c r="B109" s="191" t="s">
        <v>841</v>
      </c>
      <c r="C109" s="192">
        <f>CONSOLIDADO!C85</f>
        <v>45000000</v>
      </c>
    </row>
    <row r="110" spans="1:3" ht="25.5" x14ac:dyDescent="0.2">
      <c r="A110" s="190">
        <v>2020003630115</v>
      </c>
      <c r="B110" s="191" t="s">
        <v>1333</v>
      </c>
      <c r="C110" s="192">
        <f>CONSOLIDADO!C86</f>
        <v>30000000</v>
      </c>
    </row>
    <row r="111" spans="1:3" ht="25.5" x14ac:dyDescent="0.2">
      <c r="A111" s="190">
        <v>2021003630007</v>
      </c>
      <c r="B111" s="193" t="s">
        <v>1334</v>
      </c>
      <c r="C111" s="192">
        <f>CONSOLIDADO!C87</f>
        <v>135000000</v>
      </c>
    </row>
    <row r="112" spans="1:3" ht="25.5" x14ac:dyDescent="0.2">
      <c r="A112" s="190">
        <v>2021003630008</v>
      </c>
      <c r="B112" s="193" t="s">
        <v>1335</v>
      </c>
      <c r="C112" s="192">
        <f>CONSOLIDADO!C88</f>
        <v>140000000</v>
      </c>
    </row>
    <row r="113" spans="1:3" ht="38.25" x14ac:dyDescent="0.2">
      <c r="A113" s="190">
        <v>2021003630010</v>
      </c>
      <c r="B113" s="191" t="s">
        <v>1336</v>
      </c>
      <c r="C113" s="192">
        <f>CONSOLIDADO!C89</f>
        <v>35000000</v>
      </c>
    </row>
    <row r="114" spans="1:3" ht="26.25" customHeight="1" x14ac:dyDescent="0.2">
      <c r="A114" s="384" t="s">
        <v>1337</v>
      </c>
      <c r="B114" s="384"/>
      <c r="C114" s="238">
        <f>SUM(C115:C136)</f>
        <v>62973254317.059998</v>
      </c>
    </row>
    <row r="115" spans="1:3" x14ac:dyDescent="0.2">
      <c r="A115" s="190">
        <v>2020003630116</v>
      </c>
      <c r="B115" s="191" t="s">
        <v>875</v>
      </c>
      <c r="C115" s="192">
        <f>CONSOLIDADO!C102</f>
        <v>650800000</v>
      </c>
    </row>
    <row r="116" spans="1:3" ht="25.5" x14ac:dyDescent="0.2">
      <c r="A116" s="190">
        <v>2020003630117</v>
      </c>
      <c r="B116" s="191" t="s">
        <v>904</v>
      </c>
      <c r="C116" s="192">
        <f>CONSOLIDADO!C103</f>
        <v>297393318</v>
      </c>
    </row>
    <row r="117" spans="1:3" ht="25.5" x14ac:dyDescent="0.2">
      <c r="A117" s="190">
        <v>2020003630118</v>
      </c>
      <c r="B117" s="191" t="s">
        <v>909</v>
      </c>
      <c r="C117" s="192">
        <f>CONSOLIDADO!C104</f>
        <v>1333614717.0599999</v>
      </c>
    </row>
    <row r="118" spans="1:3" ht="25.5" x14ac:dyDescent="0.2">
      <c r="A118" s="190">
        <v>2020003630119</v>
      </c>
      <c r="B118" s="191" t="s">
        <v>917</v>
      </c>
      <c r="C118" s="192">
        <f>CONSOLIDADO!C105</f>
        <v>100000000</v>
      </c>
    </row>
    <row r="119" spans="1:3" ht="25.5" x14ac:dyDescent="0.2">
      <c r="A119" s="190">
        <v>2020003630120</v>
      </c>
      <c r="B119" s="191" t="s">
        <v>922</v>
      </c>
      <c r="C119" s="192">
        <f>CONSOLIDADO!C106</f>
        <v>150000000</v>
      </c>
    </row>
    <row r="120" spans="1:3" x14ac:dyDescent="0.2">
      <c r="A120" s="190">
        <v>2020003630121</v>
      </c>
      <c r="B120" s="191" t="s">
        <v>1338</v>
      </c>
      <c r="C120" s="192">
        <f>CONSOLIDADO!C107</f>
        <v>150000000</v>
      </c>
    </row>
    <row r="121" spans="1:3" ht="25.5" x14ac:dyDescent="0.2">
      <c r="A121" s="190">
        <v>2020003630122</v>
      </c>
      <c r="B121" s="191" t="s">
        <v>1339</v>
      </c>
      <c r="C121" s="192">
        <f>CONSOLIDADO!C108</f>
        <v>312000000</v>
      </c>
    </row>
    <row r="122" spans="1:3" ht="32.25" customHeight="1" x14ac:dyDescent="0.2">
      <c r="A122" s="190">
        <v>2020003630123</v>
      </c>
      <c r="B122" s="191" t="s">
        <v>941</v>
      </c>
      <c r="C122" s="192">
        <f>CONSOLIDADO!C109</f>
        <v>480000000</v>
      </c>
    </row>
    <row r="123" spans="1:3" ht="25.5" x14ac:dyDescent="0.2">
      <c r="A123" s="190">
        <v>2020003630124</v>
      </c>
      <c r="B123" s="191" t="s">
        <v>961</v>
      </c>
      <c r="C123" s="192">
        <f>CONSOLIDADO!C110</f>
        <v>204000000</v>
      </c>
    </row>
    <row r="124" spans="1:3" ht="25.5" x14ac:dyDescent="0.2">
      <c r="A124" s="190">
        <v>2020003630125</v>
      </c>
      <c r="B124" s="191" t="s">
        <v>968</v>
      </c>
      <c r="C124" s="192">
        <f>CONSOLIDADO!C111</f>
        <v>192000000</v>
      </c>
    </row>
    <row r="125" spans="1:3" ht="25.5" x14ac:dyDescent="0.2">
      <c r="A125" s="190">
        <v>2020003630126</v>
      </c>
      <c r="B125" s="191" t="s">
        <v>970</v>
      </c>
      <c r="C125" s="192">
        <f>CONSOLIDADO!C112</f>
        <v>218000000</v>
      </c>
    </row>
    <row r="126" spans="1:3" ht="25.5" x14ac:dyDescent="0.2">
      <c r="A126" s="190">
        <v>2020003630127</v>
      </c>
      <c r="B126" s="191" t="s">
        <v>974</v>
      </c>
      <c r="C126" s="192">
        <f>CONSOLIDADO!C113</f>
        <v>348000000</v>
      </c>
    </row>
    <row r="127" spans="1:3" ht="25.5" x14ac:dyDescent="0.2">
      <c r="A127" s="190">
        <v>2020003630128</v>
      </c>
      <c r="B127" s="191" t="s">
        <v>985</v>
      </c>
      <c r="C127" s="192">
        <f>CONSOLIDADO!C114</f>
        <v>673000000</v>
      </c>
    </row>
    <row r="128" spans="1:3" ht="25.5" x14ac:dyDescent="0.2">
      <c r="A128" s="190">
        <v>2020003630129</v>
      </c>
      <c r="B128" s="191" t="s">
        <v>1340</v>
      </c>
      <c r="C128" s="192">
        <f>CONSOLIDADO!C115</f>
        <v>311500000</v>
      </c>
    </row>
    <row r="129" spans="1:3" ht="38.25" x14ac:dyDescent="0.2">
      <c r="A129" s="190">
        <v>2020003630131</v>
      </c>
      <c r="B129" s="191" t="s">
        <v>1040</v>
      </c>
      <c r="C129" s="192">
        <f>CONSOLIDADO!C116</f>
        <v>24000000</v>
      </c>
    </row>
    <row r="130" spans="1:3" ht="25.5" x14ac:dyDescent="0.2">
      <c r="A130" s="190">
        <v>2020003630132</v>
      </c>
      <c r="B130" s="191" t="s">
        <v>1341</v>
      </c>
      <c r="C130" s="192">
        <f>CONSOLIDADO!C117</f>
        <v>102000000</v>
      </c>
    </row>
    <row r="131" spans="1:3" ht="25.5" x14ac:dyDescent="0.2">
      <c r="A131" s="190">
        <v>2020003630133</v>
      </c>
      <c r="B131" s="191" t="s">
        <v>1342</v>
      </c>
      <c r="C131" s="192">
        <f>CONSOLIDADO!C118</f>
        <v>580165182</v>
      </c>
    </row>
    <row r="132" spans="1:3" ht="25.5" x14ac:dyDescent="0.2">
      <c r="A132" s="190">
        <v>2020003630134</v>
      </c>
      <c r="B132" s="191" t="s">
        <v>998</v>
      </c>
      <c r="C132" s="192">
        <f>CONSOLIDADO!C119</f>
        <v>400000000</v>
      </c>
    </row>
    <row r="133" spans="1:3" ht="25.5" x14ac:dyDescent="0.2">
      <c r="A133" s="190">
        <v>2020003630135</v>
      </c>
      <c r="B133" s="191" t="s">
        <v>1343</v>
      </c>
      <c r="C133" s="192">
        <f>CONSOLIDADO!C120</f>
        <v>1622896500</v>
      </c>
    </row>
    <row r="134" spans="1:3" ht="25.5" x14ac:dyDescent="0.2">
      <c r="A134" s="190">
        <v>2020003630136</v>
      </c>
      <c r="B134" s="191" t="s">
        <v>1009</v>
      </c>
      <c r="C134" s="192">
        <f>CONSOLIDADO!C121</f>
        <v>43270329100</v>
      </c>
    </row>
    <row r="135" spans="1:3" ht="38.25" x14ac:dyDescent="0.2">
      <c r="A135" s="190">
        <v>2020003630137</v>
      </c>
      <c r="B135" s="191" t="s">
        <v>1014</v>
      </c>
      <c r="C135" s="192">
        <f>CONSOLIDADO!C122</f>
        <v>10885766500</v>
      </c>
    </row>
    <row r="136" spans="1:3" ht="25.5" x14ac:dyDescent="0.2">
      <c r="A136" s="190">
        <v>2020003630138</v>
      </c>
      <c r="B136" s="191" t="s">
        <v>1023</v>
      </c>
      <c r="C136" s="192">
        <f>CONSOLIDADO!C123</f>
        <v>667789000</v>
      </c>
    </row>
    <row r="137" spans="1:3" ht="30" customHeight="1" x14ac:dyDescent="0.2">
      <c r="A137" s="384" t="s">
        <v>1344</v>
      </c>
      <c r="B137" s="384"/>
      <c r="C137" s="238">
        <f>SUM(C138:C143)</f>
        <v>1284521994.78</v>
      </c>
    </row>
    <row r="138" spans="1:3" ht="25.5" x14ac:dyDescent="0.2">
      <c r="A138" s="190">
        <v>2020003630038</v>
      </c>
      <c r="B138" s="191" t="s">
        <v>1345</v>
      </c>
      <c r="C138" s="239">
        <f>CONSOLIDADO!C147</f>
        <v>230000000</v>
      </c>
    </row>
    <row r="139" spans="1:3" x14ac:dyDescent="0.2">
      <c r="A139" s="190">
        <v>2020003630039</v>
      </c>
      <c r="B139" s="191" t="s">
        <v>1346</v>
      </c>
      <c r="C139" s="239">
        <f>CONSOLIDADO!C148</f>
        <v>245000000</v>
      </c>
    </row>
    <row r="140" spans="1:3" ht="25.5" x14ac:dyDescent="0.2">
      <c r="A140" s="190">
        <v>2020003630040</v>
      </c>
      <c r="B140" s="191" t="s">
        <v>1347</v>
      </c>
      <c r="C140" s="239">
        <f>CONSOLIDADO!C149</f>
        <v>25000000</v>
      </c>
    </row>
    <row r="141" spans="1:3" x14ac:dyDescent="0.2">
      <c r="A141" s="190">
        <v>2020003630139</v>
      </c>
      <c r="B141" s="191" t="s">
        <v>1348</v>
      </c>
      <c r="C141" s="239">
        <f>CONSOLIDADO!C150</f>
        <v>399521994.77999997</v>
      </c>
    </row>
    <row r="142" spans="1:3" ht="25.5" x14ac:dyDescent="0.2">
      <c r="A142" s="190">
        <v>2020003630140</v>
      </c>
      <c r="B142" s="191" t="s">
        <v>1349</v>
      </c>
      <c r="C142" s="239">
        <f>CONSOLIDADO!C151</f>
        <v>95000000</v>
      </c>
    </row>
    <row r="143" spans="1:3" ht="25.5" x14ac:dyDescent="0.2">
      <c r="A143" s="190">
        <v>2020003630141</v>
      </c>
      <c r="B143" s="191" t="s">
        <v>1350</v>
      </c>
      <c r="C143" s="239">
        <f>CONSOLIDADO!C152</f>
        <v>290000000</v>
      </c>
    </row>
    <row r="144" spans="1:3" ht="23.25" customHeight="1" x14ac:dyDescent="0.2">
      <c r="A144" s="384" t="s">
        <v>1351</v>
      </c>
      <c r="B144" s="384"/>
      <c r="C144" s="238">
        <f>SUM(C145:C146)</f>
        <v>6243543463</v>
      </c>
    </row>
    <row r="145" spans="1:3" ht="25.5" x14ac:dyDescent="0.2">
      <c r="A145" s="190">
        <v>2020003630009</v>
      </c>
      <c r="B145" s="191" t="s">
        <v>1128</v>
      </c>
      <c r="C145" s="192">
        <f>CONSOLIDADO!C2</f>
        <v>2907887047</v>
      </c>
    </row>
    <row r="146" spans="1:3" ht="25.5" x14ac:dyDescent="0.2">
      <c r="A146" s="190">
        <v>2020003630010</v>
      </c>
      <c r="B146" s="191" t="s">
        <v>1144</v>
      </c>
      <c r="C146" s="192">
        <f>CONSOLIDADO!C3</f>
        <v>3335656416</v>
      </c>
    </row>
    <row r="147" spans="1:3" ht="23.25" customHeight="1" x14ac:dyDescent="0.2">
      <c r="A147" s="384" t="s">
        <v>1217</v>
      </c>
      <c r="B147" s="384"/>
      <c r="C147" s="238">
        <f>SUM(C148:C152)</f>
        <v>6238315000</v>
      </c>
    </row>
    <row r="148" spans="1:3" ht="25.5" x14ac:dyDescent="0.2">
      <c r="A148" s="190">
        <v>2020003630142</v>
      </c>
      <c r="B148" s="191" t="s">
        <v>1149</v>
      </c>
      <c r="C148" s="192">
        <f>CONSOLIDADO!C7</f>
        <v>1600000000</v>
      </c>
    </row>
    <row r="149" spans="1:3" ht="25.5" x14ac:dyDescent="0.2">
      <c r="A149" s="190">
        <v>2020003630143</v>
      </c>
      <c r="B149" s="191" t="s">
        <v>1153</v>
      </c>
      <c r="C149" s="192">
        <f>CONSOLIDADO!C8</f>
        <v>2211834000</v>
      </c>
    </row>
    <row r="150" spans="1:3" ht="25.5" x14ac:dyDescent="0.2">
      <c r="A150" s="190">
        <v>2020003630144</v>
      </c>
      <c r="B150" s="191" t="s">
        <v>1352</v>
      </c>
      <c r="C150" s="192">
        <f>CONSOLIDADO!C9</f>
        <v>1000481000</v>
      </c>
    </row>
    <row r="151" spans="1:3" ht="25.5" x14ac:dyDescent="0.2">
      <c r="A151" s="190">
        <v>2020003630145</v>
      </c>
      <c r="B151" s="191" t="s">
        <v>1353</v>
      </c>
      <c r="C151" s="192">
        <f>CONSOLIDADO!C10</f>
        <v>926000000</v>
      </c>
    </row>
    <row r="152" spans="1:3" ht="25.5" x14ac:dyDescent="0.2">
      <c r="A152" s="190">
        <v>2022003630006</v>
      </c>
      <c r="B152" s="191" t="s">
        <v>1171</v>
      </c>
      <c r="C152" s="192">
        <f>CONSOLIDADO!C11</f>
        <v>500000000</v>
      </c>
    </row>
    <row r="153" spans="1:3" ht="30" customHeight="1" x14ac:dyDescent="0.2">
      <c r="A153" s="384" t="s">
        <v>1354</v>
      </c>
      <c r="B153" s="384"/>
      <c r="C153" s="238">
        <f>SUM(C154)</f>
        <v>195583221</v>
      </c>
    </row>
    <row r="154" spans="1:3" ht="25.5" x14ac:dyDescent="0.2">
      <c r="A154" s="190">
        <v>2020003630149</v>
      </c>
      <c r="B154" s="191" t="s">
        <v>1180</v>
      </c>
      <c r="C154" s="192">
        <f>CONSOLIDADO!C6</f>
        <v>195583221</v>
      </c>
    </row>
    <row r="155" spans="1:3" ht="30" customHeight="1" x14ac:dyDescent="0.2">
      <c r="A155" s="387" t="s">
        <v>1355</v>
      </c>
      <c r="B155" s="387"/>
      <c r="C155" s="240">
        <f>SUM(C3,C8,C16,C19,C33,C46,C51,C56,C76,C80,C88,C114,C137,C144,C147,C153)</f>
        <v>353958686715.00006</v>
      </c>
    </row>
    <row r="156" spans="1:3" ht="19.5" customHeight="1" x14ac:dyDescent="0.2">
      <c r="A156" s="189" t="s">
        <v>1422</v>
      </c>
    </row>
    <row r="161" spans="1:9" x14ac:dyDescent="0.2">
      <c r="A161" s="195"/>
      <c r="B161" s="196" t="s">
        <v>1356</v>
      </c>
      <c r="C161" s="195"/>
    </row>
    <row r="162" spans="1:9" ht="12.75" customHeight="1" x14ac:dyDescent="0.2">
      <c r="A162" s="388" t="s">
        <v>1357</v>
      </c>
      <c r="B162" s="388"/>
      <c r="C162" s="388"/>
      <c r="I162" s="197"/>
    </row>
    <row r="164" spans="1:9" ht="12.75" customHeight="1" x14ac:dyDescent="0.2">
      <c r="A164" s="388"/>
      <c r="B164" s="388"/>
      <c r="C164" s="388"/>
    </row>
    <row r="165" spans="1:9" ht="17.25" customHeight="1" x14ac:dyDescent="0.2">
      <c r="A165" s="389" t="s">
        <v>1358</v>
      </c>
      <c r="B165" s="390"/>
      <c r="C165" s="390"/>
    </row>
    <row r="166" spans="1:9" ht="12" customHeight="1" x14ac:dyDescent="0.2">
      <c r="A166" s="389" t="s">
        <v>1359</v>
      </c>
      <c r="B166" s="390"/>
      <c r="C166" s="390"/>
    </row>
    <row r="167" spans="1:9" ht="14.25" customHeight="1" x14ac:dyDescent="0.2">
      <c r="A167" s="391" t="s">
        <v>1360</v>
      </c>
      <c r="B167" s="390"/>
      <c r="C167" s="390"/>
    </row>
  </sheetData>
  <mergeCells count="23">
    <mergeCell ref="A162:C162"/>
    <mergeCell ref="A164:C164"/>
    <mergeCell ref="A165:C165"/>
    <mergeCell ref="A166:C166"/>
    <mergeCell ref="A167:C167"/>
    <mergeCell ref="A155:B155"/>
    <mergeCell ref="A46:B46"/>
    <mergeCell ref="A51:B51"/>
    <mergeCell ref="A56:B56"/>
    <mergeCell ref="A76:B76"/>
    <mergeCell ref="A80:B80"/>
    <mergeCell ref="A88:B88"/>
    <mergeCell ref="A114:B114"/>
    <mergeCell ref="A137:B137"/>
    <mergeCell ref="A144:B144"/>
    <mergeCell ref="A147:B147"/>
    <mergeCell ref="A153:B153"/>
    <mergeCell ref="A33:B33"/>
    <mergeCell ref="A1:C1"/>
    <mergeCell ref="A3:B3"/>
    <mergeCell ref="A8:B8"/>
    <mergeCell ref="A16:B16"/>
    <mergeCell ref="A19:B19"/>
  </mergeCells>
  <pageMargins left="0.7" right="0.7" top="0.75" bottom="0.75" header="0.3" footer="0.3"/>
  <pageSetup orientation="portrait"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6"/>
  <sheetViews>
    <sheetView showGridLines="0" workbookViewId="0">
      <selection activeCell="A24" sqref="A24"/>
    </sheetView>
  </sheetViews>
  <sheetFormatPr baseColWidth="10" defaultColWidth="9.140625" defaultRowHeight="15" x14ac:dyDescent="0.25"/>
  <cols>
    <col min="1" max="1" width="57.5703125" bestFit="1" customWidth="1"/>
    <col min="2" max="2" width="16.7109375" bestFit="1" customWidth="1"/>
    <col min="3" max="3" width="35.28515625" bestFit="1" customWidth="1"/>
    <col min="4" max="4" width="16" customWidth="1"/>
  </cols>
  <sheetData>
    <row r="1" spans="1:3" x14ac:dyDescent="0.25">
      <c r="A1" s="199" t="s">
        <v>18</v>
      </c>
      <c r="B1" s="199" t="s">
        <v>33</v>
      </c>
      <c r="C1" t="s">
        <v>1361</v>
      </c>
    </row>
    <row r="2" spans="1:3" x14ac:dyDescent="0.25">
      <c r="A2" t="s">
        <v>1124</v>
      </c>
      <c r="B2" s="198">
        <v>2020003630009</v>
      </c>
      <c r="C2" s="344">
        <v>2907887047</v>
      </c>
    </row>
    <row r="3" spans="1:3" x14ac:dyDescent="0.25">
      <c r="B3" s="198">
        <v>2020003630010</v>
      </c>
      <c r="C3" s="344">
        <v>3335656416</v>
      </c>
    </row>
    <row r="4" spans="1:3" x14ac:dyDescent="0.25">
      <c r="A4" s="198" t="s">
        <v>1362</v>
      </c>
      <c r="B4" s="198"/>
      <c r="C4" s="344">
        <v>6243543463</v>
      </c>
    </row>
    <row r="5" spans="1:3" x14ac:dyDescent="0.25">
      <c r="A5" t="s">
        <v>1172</v>
      </c>
      <c r="B5" s="198">
        <v>2020003630149</v>
      </c>
      <c r="C5" s="344">
        <v>195583221</v>
      </c>
    </row>
    <row r="6" spans="1:3" x14ac:dyDescent="0.25">
      <c r="A6" s="198" t="s">
        <v>1363</v>
      </c>
      <c r="B6" s="198"/>
      <c r="C6" s="344">
        <v>195583221</v>
      </c>
    </row>
    <row r="7" spans="1:3" x14ac:dyDescent="0.25">
      <c r="A7" t="s">
        <v>1146</v>
      </c>
      <c r="B7" s="198">
        <v>2020003630142</v>
      </c>
      <c r="C7" s="344">
        <v>1600000000</v>
      </c>
    </row>
    <row r="8" spans="1:3" x14ac:dyDescent="0.25">
      <c r="B8" s="198">
        <v>2020003630143</v>
      </c>
      <c r="C8" s="344">
        <v>2211834000</v>
      </c>
    </row>
    <row r="9" spans="1:3" x14ac:dyDescent="0.25">
      <c r="B9" s="198">
        <v>2020003630144</v>
      </c>
      <c r="C9" s="344">
        <v>1000481000</v>
      </c>
    </row>
    <row r="10" spans="1:3" x14ac:dyDescent="0.25">
      <c r="B10" s="198">
        <v>2020003630145</v>
      </c>
      <c r="C10" s="344">
        <v>926000000</v>
      </c>
    </row>
    <row r="11" spans="1:3" x14ac:dyDescent="0.25">
      <c r="B11" s="198">
        <v>2022003630006</v>
      </c>
      <c r="C11" s="344">
        <v>500000000</v>
      </c>
    </row>
    <row r="12" spans="1:3" x14ac:dyDescent="0.25">
      <c r="A12" s="198" t="s">
        <v>1364</v>
      </c>
      <c r="B12" s="198"/>
      <c r="C12" s="344">
        <v>6238315000</v>
      </c>
    </row>
    <row r="13" spans="1:3" x14ac:dyDescent="0.25">
      <c r="A13" t="s">
        <v>45</v>
      </c>
      <c r="B13" s="198">
        <v>2020003630005</v>
      </c>
      <c r="C13" s="344">
        <v>43500000</v>
      </c>
    </row>
    <row r="14" spans="1:3" x14ac:dyDescent="0.25">
      <c r="B14" s="198">
        <v>2020003630006</v>
      </c>
      <c r="C14" s="344">
        <v>104040000</v>
      </c>
    </row>
    <row r="15" spans="1:3" x14ac:dyDescent="0.25">
      <c r="B15" s="198">
        <v>2020003630007</v>
      </c>
      <c r="C15" s="344">
        <v>53750000</v>
      </c>
    </row>
    <row r="16" spans="1:3" x14ac:dyDescent="0.25">
      <c r="B16" s="198">
        <v>2022003630011</v>
      </c>
      <c r="C16" s="344">
        <v>22354454.760000002</v>
      </c>
    </row>
    <row r="17" spans="1:3" x14ac:dyDescent="0.25">
      <c r="A17" s="198" t="s">
        <v>1365</v>
      </c>
      <c r="B17" s="198"/>
      <c r="C17" s="344">
        <v>223644454.75999999</v>
      </c>
    </row>
    <row r="18" spans="1:3" x14ac:dyDescent="0.25">
      <c r="A18" t="s">
        <v>446</v>
      </c>
      <c r="B18" s="198">
        <v>2020003630022</v>
      </c>
      <c r="C18" s="344">
        <v>151000000</v>
      </c>
    </row>
    <row r="19" spans="1:3" x14ac:dyDescent="0.25">
      <c r="B19" s="198">
        <v>2020003630023</v>
      </c>
      <c r="C19" s="344">
        <v>402000000</v>
      </c>
    </row>
    <row r="20" spans="1:3" x14ac:dyDescent="0.25">
      <c r="B20" s="198">
        <v>2020003630024</v>
      </c>
      <c r="C20" s="344">
        <v>318000000</v>
      </c>
    </row>
    <row r="21" spans="1:3" x14ac:dyDescent="0.25">
      <c r="B21" s="198">
        <v>2020003630025</v>
      </c>
      <c r="C21" s="344">
        <v>153000000</v>
      </c>
    </row>
    <row r="22" spans="1:3" x14ac:dyDescent="0.25">
      <c r="B22" s="198">
        <v>2020003630026</v>
      </c>
      <c r="C22" s="344">
        <v>130000000</v>
      </c>
    </row>
    <row r="23" spans="1:3" x14ac:dyDescent="0.25">
      <c r="B23" s="198">
        <v>2020003630027</v>
      </c>
      <c r="C23" s="344">
        <v>152000000</v>
      </c>
    </row>
    <row r="24" spans="1:3" x14ac:dyDescent="0.25">
      <c r="B24" s="198">
        <v>2020003630028</v>
      </c>
      <c r="C24" s="344">
        <v>76000000</v>
      </c>
    </row>
    <row r="25" spans="1:3" x14ac:dyDescent="0.25">
      <c r="B25" s="198">
        <v>2020003630029</v>
      </c>
      <c r="C25" s="344">
        <v>168000000</v>
      </c>
    </row>
    <row r="26" spans="1:3" x14ac:dyDescent="0.25">
      <c r="B26" s="198">
        <v>2020003630030</v>
      </c>
      <c r="C26" s="344">
        <v>380000000</v>
      </c>
    </row>
    <row r="27" spans="1:3" x14ac:dyDescent="0.25">
      <c r="B27" s="198">
        <v>2020003630079</v>
      </c>
      <c r="C27" s="344">
        <v>650000000</v>
      </c>
    </row>
    <row r="28" spans="1:3" x14ac:dyDescent="0.25">
      <c r="B28" s="198">
        <v>2020003630080</v>
      </c>
      <c r="C28" s="344">
        <v>188000000</v>
      </c>
    </row>
    <row r="29" spans="1:3" x14ac:dyDescent="0.25">
      <c r="B29" s="198">
        <v>2020003630081</v>
      </c>
      <c r="C29" s="344">
        <v>67000000</v>
      </c>
    </row>
    <row r="30" spans="1:3" x14ac:dyDescent="0.25">
      <c r="B30" s="198">
        <v>2020003630082</v>
      </c>
      <c r="C30" s="344">
        <v>65712654</v>
      </c>
    </row>
    <row r="31" spans="1:3" x14ac:dyDescent="0.25">
      <c r="B31" s="198">
        <v>2020003630083</v>
      </c>
      <c r="C31" s="344">
        <v>110000000</v>
      </c>
    </row>
    <row r="32" spans="1:3" x14ac:dyDescent="0.25">
      <c r="B32" s="198">
        <v>2020003630084</v>
      </c>
      <c r="C32" s="344">
        <v>143000000</v>
      </c>
    </row>
    <row r="33" spans="1:3" x14ac:dyDescent="0.25">
      <c r="B33" s="198">
        <v>2020003630085</v>
      </c>
      <c r="C33" s="344">
        <v>156000000</v>
      </c>
    </row>
    <row r="34" spans="1:3" x14ac:dyDescent="0.25">
      <c r="B34" s="198">
        <v>2020003630086</v>
      </c>
      <c r="C34" s="344">
        <v>1389234880</v>
      </c>
    </row>
    <row r="35" spans="1:3" x14ac:dyDescent="0.25">
      <c r="B35" s="198">
        <v>2020003630087</v>
      </c>
      <c r="C35" s="344">
        <v>94000000</v>
      </c>
    </row>
    <row r="36" spans="1:3" x14ac:dyDescent="0.25">
      <c r="B36" s="198">
        <v>2020003630088</v>
      </c>
      <c r="C36" s="344">
        <v>467000000.94999999</v>
      </c>
    </row>
    <row r="37" spans="1:3" x14ac:dyDescent="0.25">
      <c r="A37" s="198" t="s">
        <v>1366</v>
      </c>
      <c r="B37" s="198"/>
      <c r="C37" s="344">
        <v>5259947534.9499998</v>
      </c>
    </row>
    <row r="38" spans="1:3" x14ac:dyDescent="0.25">
      <c r="A38" t="s">
        <v>138</v>
      </c>
      <c r="B38" s="198">
        <v>2020003630014</v>
      </c>
      <c r="C38" s="344">
        <v>5559617000</v>
      </c>
    </row>
    <row r="39" spans="1:3" x14ac:dyDescent="0.25">
      <c r="B39" s="198">
        <v>2020003630017</v>
      </c>
      <c r="C39" s="344">
        <v>100000000</v>
      </c>
    </row>
    <row r="40" spans="1:3" x14ac:dyDescent="0.25">
      <c r="B40" s="198">
        <v>2020003630050</v>
      </c>
      <c r="C40" s="344">
        <v>3539723000</v>
      </c>
    </row>
    <row r="41" spans="1:3" x14ac:dyDescent="0.25">
      <c r="B41" s="198">
        <v>2020003630052</v>
      </c>
      <c r="C41" s="344">
        <v>2200000000</v>
      </c>
    </row>
    <row r="42" spans="1:3" x14ac:dyDescent="0.25">
      <c r="B42" s="198">
        <v>2020003630053</v>
      </c>
      <c r="C42" s="344">
        <v>607956000</v>
      </c>
    </row>
    <row r="43" spans="1:3" x14ac:dyDescent="0.25">
      <c r="B43" s="198">
        <v>2020003630057</v>
      </c>
      <c r="C43" s="344">
        <v>335795909.38</v>
      </c>
    </row>
    <row r="44" spans="1:3" x14ac:dyDescent="0.25">
      <c r="B44" s="198">
        <v>2021003630001</v>
      </c>
      <c r="C44" s="344">
        <v>100000000</v>
      </c>
    </row>
    <row r="45" spans="1:3" x14ac:dyDescent="0.25">
      <c r="B45" s="198">
        <v>2021003630002</v>
      </c>
      <c r="C45" s="344">
        <v>250000000</v>
      </c>
    </row>
    <row r="46" spans="1:3" x14ac:dyDescent="0.25">
      <c r="B46" s="198">
        <v>2021003630003</v>
      </c>
      <c r="C46" s="344">
        <v>100000000</v>
      </c>
    </row>
    <row r="47" spans="1:3" x14ac:dyDescent="0.25">
      <c r="B47" s="198">
        <v>2021003630004</v>
      </c>
      <c r="C47" s="344">
        <v>240000000</v>
      </c>
    </row>
    <row r="48" spans="1:3" x14ac:dyDescent="0.25">
      <c r="B48" s="198">
        <v>2021003630006</v>
      </c>
      <c r="C48" s="344">
        <v>50000000</v>
      </c>
    </row>
    <row r="49" spans="1:3" x14ac:dyDescent="0.25">
      <c r="B49" s="198">
        <v>2022003630007</v>
      </c>
      <c r="C49" s="344">
        <v>3000000000</v>
      </c>
    </row>
    <row r="50" spans="1:3" x14ac:dyDescent="0.25">
      <c r="B50" s="198">
        <v>2023003630002</v>
      </c>
      <c r="C50" s="344">
        <v>30000000</v>
      </c>
    </row>
    <row r="51" spans="1:3" x14ac:dyDescent="0.25">
      <c r="A51" s="198" t="s">
        <v>1367</v>
      </c>
      <c r="B51" s="198"/>
      <c r="C51" s="344">
        <v>16113091909.379999</v>
      </c>
    </row>
    <row r="52" spans="1:3" x14ac:dyDescent="0.25">
      <c r="A52" t="s">
        <v>363</v>
      </c>
      <c r="B52" s="198">
        <v>2020003630020</v>
      </c>
      <c r="C52" s="344">
        <v>617682000</v>
      </c>
    </row>
    <row r="53" spans="1:3" x14ac:dyDescent="0.25">
      <c r="B53" s="198">
        <v>2020003630021</v>
      </c>
      <c r="C53" s="344">
        <v>3446686784.1999998</v>
      </c>
    </row>
    <row r="54" spans="1:3" x14ac:dyDescent="0.25">
      <c r="B54" s="198">
        <v>2020003630072</v>
      </c>
      <c r="C54" s="344">
        <v>337682000</v>
      </c>
    </row>
    <row r="55" spans="1:3" x14ac:dyDescent="0.25">
      <c r="B55" s="198">
        <v>2020003630073</v>
      </c>
      <c r="C55" s="344">
        <v>243859000</v>
      </c>
    </row>
    <row r="56" spans="1:3" x14ac:dyDescent="0.25">
      <c r="A56" s="198" t="s">
        <v>1368</v>
      </c>
      <c r="B56" s="198"/>
      <c r="C56" s="344">
        <v>4645909784.1999998</v>
      </c>
    </row>
    <row r="57" spans="1:3" x14ac:dyDescent="0.25">
      <c r="A57" t="s">
        <v>635</v>
      </c>
      <c r="B57" s="198">
        <v>2020003630016</v>
      </c>
      <c r="C57" s="344">
        <v>214725687918.75</v>
      </c>
    </row>
    <row r="58" spans="1:3" x14ac:dyDescent="0.25">
      <c r="B58" s="198">
        <v>2020003630091</v>
      </c>
      <c r="C58" s="344">
        <v>14690594000</v>
      </c>
    </row>
    <row r="59" spans="1:3" x14ac:dyDescent="0.25">
      <c r="B59" s="198">
        <v>2020003630092</v>
      </c>
      <c r="C59" s="344">
        <v>60000000</v>
      </c>
    </row>
    <row r="60" spans="1:3" x14ac:dyDescent="0.25">
      <c r="B60" s="198">
        <v>2020003630093</v>
      </c>
      <c r="C60" s="344">
        <v>188000000</v>
      </c>
    </row>
    <row r="61" spans="1:3" x14ac:dyDescent="0.25">
      <c r="B61" s="198">
        <v>2020003630094</v>
      </c>
      <c r="C61" s="344">
        <v>684320000</v>
      </c>
    </row>
    <row r="62" spans="1:3" x14ac:dyDescent="0.25">
      <c r="B62" s="198">
        <v>2020003630095</v>
      </c>
      <c r="C62" s="344">
        <v>20000000</v>
      </c>
    </row>
    <row r="63" spans="1:3" x14ac:dyDescent="0.25">
      <c r="B63" s="198">
        <v>2020003630096</v>
      </c>
      <c r="C63" s="344">
        <v>250000000</v>
      </c>
    </row>
    <row r="64" spans="1:3" x14ac:dyDescent="0.25">
      <c r="A64" s="198" t="s">
        <v>1369</v>
      </c>
      <c r="B64" s="198"/>
      <c r="C64" s="344">
        <v>230618601918.75</v>
      </c>
    </row>
    <row r="65" spans="1:3" x14ac:dyDescent="0.25">
      <c r="A65" t="s">
        <v>691</v>
      </c>
      <c r="B65" s="198">
        <v>2020003630011</v>
      </c>
      <c r="C65" s="344">
        <v>140000000</v>
      </c>
    </row>
    <row r="66" spans="1:3" x14ac:dyDescent="0.25">
      <c r="B66" s="198">
        <v>2020003630012</v>
      </c>
      <c r="C66" s="344">
        <v>60000000</v>
      </c>
    </row>
    <row r="67" spans="1:3" x14ac:dyDescent="0.25">
      <c r="B67" s="198">
        <v>2020003630033</v>
      </c>
      <c r="C67" s="344">
        <v>70000000</v>
      </c>
    </row>
    <row r="68" spans="1:3" x14ac:dyDescent="0.25">
      <c r="B68" s="198">
        <v>2020003630034</v>
      </c>
      <c r="C68" s="344">
        <v>45000000</v>
      </c>
    </row>
    <row r="69" spans="1:3" x14ac:dyDescent="0.25">
      <c r="B69" s="198">
        <v>2020003630035</v>
      </c>
      <c r="C69" s="344">
        <v>270000000</v>
      </c>
    </row>
    <row r="70" spans="1:3" x14ac:dyDescent="0.25">
      <c r="B70" s="198">
        <v>2020003630036</v>
      </c>
      <c r="C70" s="344">
        <v>130000000</v>
      </c>
    </row>
    <row r="71" spans="1:3" x14ac:dyDescent="0.25">
      <c r="B71" s="198">
        <v>2020003630037</v>
      </c>
      <c r="C71" s="344">
        <v>80000000</v>
      </c>
    </row>
    <row r="72" spans="1:3" x14ac:dyDescent="0.25">
      <c r="B72" s="198">
        <v>2020003630098</v>
      </c>
      <c r="C72" s="344">
        <v>35000000</v>
      </c>
    </row>
    <row r="73" spans="1:3" x14ac:dyDescent="0.25">
      <c r="B73" s="198">
        <v>2020003630099</v>
      </c>
      <c r="C73" s="344">
        <v>82000000</v>
      </c>
    </row>
    <row r="74" spans="1:3" x14ac:dyDescent="0.25">
      <c r="B74" s="198">
        <v>2020003630100</v>
      </c>
      <c r="C74" s="344">
        <v>130200000</v>
      </c>
    </row>
    <row r="75" spans="1:3" x14ac:dyDescent="0.25">
      <c r="B75" s="198">
        <v>2020003630101</v>
      </c>
      <c r="C75" s="344">
        <v>280000000</v>
      </c>
    </row>
    <row r="76" spans="1:3" x14ac:dyDescent="0.25">
      <c r="B76" s="198">
        <v>2020003630102</v>
      </c>
      <c r="C76" s="344">
        <v>180000000</v>
      </c>
    </row>
    <row r="77" spans="1:3" x14ac:dyDescent="0.25">
      <c r="B77" s="198">
        <v>2020003630103</v>
      </c>
      <c r="C77" s="344">
        <v>45000000</v>
      </c>
    </row>
    <row r="78" spans="1:3" x14ac:dyDescent="0.25">
      <c r="B78" s="198">
        <v>2020003630104</v>
      </c>
      <c r="C78" s="344">
        <v>46000000</v>
      </c>
    </row>
    <row r="79" spans="1:3" x14ac:dyDescent="0.25">
      <c r="B79" s="198">
        <v>2020003630105</v>
      </c>
      <c r="C79" s="344">
        <v>40000000</v>
      </c>
    </row>
    <row r="80" spans="1:3" x14ac:dyDescent="0.25">
      <c r="B80" s="198">
        <v>2020003630106</v>
      </c>
      <c r="C80" s="344">
        <v>50000000</v>
      </c>
    </row>
    <row r="81" spans="1:3" x14ac:dyDescent="0.25">
      <c r="B81" s="198">
        <v>2020003630109</v>
      </c>
      <c r="C81" s="344">
        <v>6181673038.3999996</v>
      </c>
    </row>
    <row r="82" spans="1:3" x14ac:dyDescent="0.25">
      <c r="B82" s="198">
        <v>2020003630111</v>
      </c>
      <c r="C82" s="344">
        <v>65000000</v>
      </c>
    </row>
    <row r="83" spans="1:3" x14ac:dyDescent="0.25">
      <c r="B83" s="198">
        <v>2020003630112</v>
      </c>
      <c r="C83" s="344">
        <v>75000000</v>
      </c>
    </row>
    <row r="84" spans="1:3" x14ac:dyDescent="0.25">
      <c r="B84" s="198">
        <v>2020003630113</v>
      </c>
      <c r="C84" s="344">
        <v>60000000</v>
      </c>
    </row>
    <row r="85" spans="1:3" x14ac:dyDescent="0.25">
      <c r="B85" s="198">
        <v>2020003630114</v>
      </c>
      <c r="C85" s="344">
        <v>45000000</v>
      </c>
    </row>
    <row r="86" spans="1:3" x14ac:dyDescent="0.25">
      <c r="B86" s="198">
        <v>2020003630115</v>
      </c>
      <c r="C86" s="344">
        <v>30000000</v>
      </c>
    </row>
    <row r="87" spans="1:3" x14ac:dyDescent="0.25">
      <c r="B87" s="198">
        <v>2021003630007</v>
      </c>
      <c r="C87" s="344">
        <v>135000000</v>
      </c>
    </row>
    <row r="88" spans="1:3" x14ac:dyDescent="0.25">
      <c r="B88" s="198">
        <v>2021003630008</v>
      </c>
      <c r="C88" s="344">
        <v>140000000</v>
      </c>
    </row>
    <row r="89" spans="1:3" x14ac:dyDescent="0.25">
      <c r="B89" s="198">
        <v>2021003630010</v>
      </c>
      <c r="C89" s="344">
        <v>35000000</v>
      </c>
    </row>
    <row r="90" spans="1:3" x14ac:dyDescent="0.25">
      <c r="A90" s="198" t="s">
        <v>1370</v>
      </c>
      <c r="B90" s="198"/>
      <c r="C90" s="344">
        <v>8449873038.3999996</v>
      </c>
    </row>
    <row r="91" spans="1:3" x14ac:dyDescent="0.25">
      <c r="A91" t="s">
        <v>124</v>
      </c>
      <c r="B91" s="198">
        <v>2020003630048</v>
      </c>
      <c r="C91" s="344">
        <v>3009256833.3499999</v>
      </c>
    </row>
    <row r="92" spans="1:3" x14ac:dyDescent="0.25">
      <c r="B92" s="198">
        <v>2020003630049</v>
      </c>
      <c r="C92" s="344">
        <v>300000000</v>
      </c>
    </row>
    <row r="93" spans="1:3" x14ac:dyDescent="0.25">
      <c r="A93" s="198" t="s">
        <v>1371</v>
      </c>
      <c r="B93" s="198"/>
      <c r="C93" s="344">
        <v>3309256833.3499999</v>
      </c>
    </row>
    <row r="94" spans="1:3" x14ac:dyDescent="0.25">
      <c r="A94" t="s">
        <v>75</v>
      </c>
      <c r="B94" s="198">
        <v>2020003630008</v>
      </c>
      <c r="C94" s="344">
        <v>92000000</v>
      </c>
    </row>
    <row r="95" spans="1:3" x14ac:dyDescent="0.25">
      <c r="B95" s="198">
        <v>2020003630042</v>
      </c>
      <c r="C95" s="344">
        <v>200000000</v>
      </c>
    </row>
    <row r="96" spans="1:3" x14ac:dyDescent="0.25">
      <c r="B96" s="198">
        <v>2020003630044</v>
      </c>
      <c r="C96" s="344">
        <v>170000000</v>
      </c>
    </row>
    <row r="97" spans="1:3" x14ac:dyDescent="0.25">
      <c r="B97" s="198">
        <v>2020003630045</v>
      </c>
      <c r="C97" s="344">
        <v>106000000</v>
      </c>
    </row>
    <row r="98" spans="1:3" x14ac:dyDescent="0.25">
      <c r="B98" s="198">
        <v>2020003630046</v>
      </c>
      <c r="C98" s="344">
        <v>375246787</v>
      </c>
    </row>
    <row r="99" spans="1:3" x14ac:dyDescent="0.25">
      <c r="B99" s="198">
        <v>2020003630047</v>
      </c>
      <c r="C99" s="344">
        <v>286000000</v>
      </c>
    </row>
    <row r="100" spans="1:3" x14ac:dyDescent="0.25">
      <c r="B100" s="198">
        <v>2023003630007</v>
      </c>
      <c r="C100" s="344">
        <v>270000000</v>
      </c>
    </row>
    <row r="101" spans="1:3" x14ac:dyDescent="0.25">
      <c r="A101" s="198" t="s">
        <v>1372</v>
      </c>
      <c r="B101" s="198"/>
      <c r="C101" s="344">
        <v>1499246787</v>
      </c>
    </row>
    <row r="102" spans="1:3" x14ac:dyDescent="0.25">
      <c r="A102" t="s">
        <v>869</v>
      </c>
      <c r="B102" s="198">
        <v>2020003630116</v>
      </c>
      <c r="C102" s="344">
        <v>650800000</v>
      </c>
    </row>
    <row r="103" spans="1:3" x14ac:dyDescent="0.25">
      <c r="B103" s="198">
        <v>2020003630117</v>
      </c>
      <c r="C103" s="344">
        <v>297393318</v>
      </c>
    </row>
    <row r="104" spans="1:3" x14ac:dyDescent="0.25">
      <c r="B104" s="198">
        <v>2020003630118</v>
      </c>
      <c r="C104" s="344">
        <v>1333614717.0599999</v>
      </c>
    </row>
    <row r="105" spans="1:3" x14ac:dyDescent="0.25">
      <c r="B105" s="198">
        <v>2020003630119</v>
      </c>
      <c r="C105" s="344">
        <v>100000000</v>
      </c>
    </row>
    <row r="106" spans="1:3" x14ac:dyDescent="0.25">
      <c r="B106" s="198">
        <v>2020003630120</v>
      </c>
      <c r="C106" s="344">
        <v>150000000</v>
      </c>
    </row>
    <row r="107" spans="1:3" x14ac:dyDescent="0.25">
      <c r="B107" s="198">
        <v>2020003630121</v>
      </c>
      <c r="C107" s="344">
        <v>150000000</v>
      </c>
    </row>
    <row r="108" spans="1:3" x14ac:dyDescent="0.25">
      <c r="B108" s="198">
        <v>2020003630122</v>
      </c>
      <c r="C108" s="344">
        <v>312000000</v>
      </c>
    </row>
    <row r="109" spans="1:3" x14ac:dyDescent="0.25">
      <c r="B109" s="198">
        <v>2020003630123</v>
      </c>
      <c r="C109" s="344">
        <v>480000000</v>
      </c>
    </row>
    <row r="110" spans="1:3" x14ac:dyDescent="0.25">
      <c r="B110" s="198">
        <v>2020003630124</v>
      </c>
      <c r="C110" s="344">
        <v>204000000</v>
      </c>
    </row>
    <row r="111" spans="1:3" x14ac:dyDescent="0.25">
      <c r="B111" s="198">
        <v>2020003630125</v>
      </c>
      <c r="C111" s="344">
        <v>192000000</v>
      </c>
    </row>
    <row r="112" spans="1:3" x14ac:dyDescent="0.25">
      <c r="B112" s="198">
        <v>2020003630126</v>
      </c>
      <c r="C112" s="344">
        <v>218000000</v>
      </c>
    </row>
    <row r="113" spans="1:3" x14ac:dyDescent="0.25">
      <c r="B113" s="198">
        <v>2020003630127</v>
      </c>
      <c r="C113" s="344">
        <v>348000000</v>
      </c>
    </row>
    <row r="114" spans="1:3" x14ac:dyDescent="0.25">
      <c r="B114" s="198">
        <v>2020003630128</v>
      </c>
      <c r="C114" s="344">
        <v>673000000</v>
      </c>
    </row>
    <row r="115" spans="1:3" x14ac:dyDescent="0.25">
      <c r="B115" s="198">
        <v>2020003630129</v>
      </c>
      <c r="C115" s="344">
        <v>311500000</v>
      </c>
    </row>
    <row r="116" spans="1:3" x14ac:dyDescent="0.25">
      <c r="B116" s="198">
        <v>2020003630131</v>
      </c>
      <c r="C116" s="344">
        <v>24000000</v>
      </c>
    </row>
    <row r="117" spans="1:3" x14ac:dyDescent="0.25">
      <c r="B117" s="198">
        <v>2020003630132</v>
      </c>
      <c r="C117" s="344">
        <v>102000000</v>
      </c>
    </row>
    <row r="118" spans="1:3" x14ac:dyDescent="0.25">
      <c r="B118" s="198">
        <v>2020003630133</v>
      </c>
      <c r="C118" s="344">
        <v>580165182</v>
      </c>
    </row>
    <row r="119" spans="1:3" x14ac:dyDescent="0.25">
      <c r="B119" s="198">
        <v>2020003630134</v>
      </c>
      <c r="C119" s="344">
        <v>400000000</v>
      </c>
    </row>
    <row r="120" spans="1:3" x14ac:dyDescent="0.25">
      <c r="B120" s="198">
        <v>2020003630135</v>
      </c>
      <c r="C120" s="344">
        <v>1622896500</v>
      </c>
    </row>
    <row r="121" spans="1:3" x14ac:dyDescent="0.25">
      <c r="B121" s="198">
        <v>2020003630136</v>
      </c>
      <c r="C121" s="344">
        <v>43270329100</v>
      </c>
    </row>
    <row r="122" spans="1:3" x14ac:dyDescent="0.25">
      <c r="B122" s="198">
        <v>2020003630137</v>
      </c>
      <c r="C122" s="344">
        <v>10885766500</v>
      </c>
    </row>
    <row r="123" spans="1:3" x14ac:dyDescent="0.25">
      <c r="B123" s="198">
        <v>2020003630138</v>
      </c>
      <c r="C123" s="344">
        <v>667789000</v>
      </c>
    </row>
    <row r="124" spans="1:3" x14ac:dyDescent="0.25">
      <c r="A124" s="198" t="s">
        <v>1373</v>
      </c>
      <c r="B124" s="198"/>
      <c r="C124" s="344">
        <v>62973254317.059998</v>
      </c>
    </row>
    <row r="125" spans="1:3" x14ac:dyDescent="0.25">
      <c r="A125" t="s">
        <v>403</v>
      </c>
      <c r="B125" s="198">
        <v>2020003630074</v>
      </c>
      <c r="C125" s="344">
        <v>88000000</v>
      </c>
    </row>
    <row r="126" spans="1:3" x14ac:dyDescent="0.25">
      <c r="B126" s="198">
        <v>2020003630076</v>
      </c>
      <c r="C126" s="344">
        <v>535133951.44999999</v>
      </c>
    </row>
    <row r="127" spans="1:3" x14ac:dyDescent="0.25">
      <c r="B127" s="198">
        <v>2020003630077</v>
      </c>
      <c r="C127" s="344">
        <v>1150987000</v>
      </c>
    </row>
    <row r="128" spans="1:3" x14ac:dyDescent="0.25">
      <c r="B128" s="198">
        <v>2020003630078</v>
      </c>
      <c r="C128" s="344">
        <v>470000000</v>
      </c>
    </row>
    <row r="129" spans="1:3" x14ac:dyDescent="0.25">
      <c r="A129" s="198" t="s">
        <v>1374</v>
      </c>
      <c r="B129" s="198"/>
      <c r="C129" s="344">
        <v>2244120951.4499998</v>
      </c>
    </row>
    <row r="130" spans="1:3" x14ac:dyDescent="0.25">
      <c r="A130" t="s">
        <v>266</v>
      </c>
      <c r="B130" s="198">
        <v>2020003630060</v>
      </c>
      <c r="C130" s="344">
        <v>80000000</v>
      </c>
    </row>
    <row r="131" spans="1:3" x14ac:dyDescent="0.25">
      <c r="B131" s="198">
        <v>2020003630061</v>
      </c>
      <c r="C131" s="344">
        <v>40000000</v>
      </c>
    </row>
    <row r="132" spans="1:3" x14ac:dyDescent="0.25">
      <c r="B132" s="198">
        <v>2020003630062</v>
      </c>
      <c r="C132" s="344">
        <v>40000000</v>
      </c>
    </row>
    <row r="133" spans="1:3" x14ac:dyDescent="0.25">
      <c r="B133" s="198">
        <v>2020003630063</v>
      </c>
      <c r="C133" s="344">
        <v>60000000</v>
      </c>
    </row>
    <row r="134" spans="1:3" x14ac:dyDescent="0.25">
      <c r="B134" s="198">
        <v>2020003630064</v>
      </c>
      <c r="C134" s="344">
        <v>260000000</v>
      </c>
    </row>
    <row r="135" spans="1:3" x14ac:dyDescent="0.25">
      <c r="B135" s="198">
        <v>2020003630065</v>
      </c>
      <c r="C135" s="344">
        <v>25000000</v>
      </c>
    </row>
    <row r="136" spans="1:3" x14ac:dyDescent="0.25">
      <c r="B136" s="198">
        <v>2020003630066</v>
      </c>
      <c r="C136" s="344">
        <v>2491968000</v>
      </c>
    </row>
    <row r="137" spans="1:3" x14ac:dyDescent="0.25">
      <c r="B137" s="198">
        <v>2020003630067</v>
      </c>
      <c r="C137" s="344">
        <v>80000000</v>
      </c>
    </row>
    <row r="138" spans="1:3" x14ac:dyDescent="0.25">
      <c r="B138" s="198">
        <v>2020003630068</v>
      </c>
      <c r="C138" s="344">
        <v>50000000</v>
      </c>
    </row>
    <row r="139" spans="1:3" x14ac:dyDescent="0.25">
      <c r="B139" s="198">
        <v>2020003630069</v>
      </c>
      <c r="C139" s="344">
        <v>100000000</v>
      </c>
    </row>
    <row r="140" spans="1:3" x14ac:dyDescent="0.25">
      <c r="B140" s="198">
        <v>2020003630070</v>
      </c>
      <c r="C140" s="344">
        <v>295000000</v>
      </c>
    </row>
    <row r="141" spans="1:3" x14ac:dyDescent="0.25">
      <c r="B141" s="198">
        <v>2020003630071</v>
      </c>
      <c r="C141" s="344">
        <v>434804619.63999999</v>
      </c>
    </row>
    <row r="142" spans="1:3" x14ac:dyDescent="0.25">
      <c r="A142" s="198" t="s">
        <v>1375</v>
      </c>
      <c r="B142" s="198"/>
      <c r="C142" s="344">
        <v>3956772619.6399999</v>
      </c>
    </row>
    <row r="143" spans="1:3" x14ac:dyDescent="0.25">
      <c r="A143" t="s">
        <v>619</v>
      </c>
      <c r="B143" s="198">
        <v>2020003630031</v>
      </c>
      <c r="C143" s="344">
        <v>153002887.28</v>
      </c>
    </row>
    <row r="144" spans="1:3" x14ac:dyDescent="0.25">
      <c r="B144" s="198">
        <v>2020003630090</v>
      </c>
      <c r="C144" s="344">
        <v>350000000</v>
      </c>
    </row>
    <row r="145" spans="1:3" x14ac:dyDescent="0.25">
      <c r="B145" s="198">
        <v>2021003630005</v>
      </c>
      <c r="C145" s="344">
        <v>200000000</v>
      </c>
    </row>
    <row r="146" spans="1:3" x14ac:dyDescent="0.25">
      <c r="A146" s="198" t="s">
        <v>1376</v>
      </c>
      <c r="B146" s="198"/>
      <c r="C146" s="344">
        <v>703002887.27999997</v>
      </c>
    </row>
    <row r="147" spans="1:3" x14ac:dyDescent="0.25">
      <c r="A147" t="s">
        <v>1047</v>
      </c>
      <c r="B147" s="198">
        <v>2020003630038</v>
      </c>
      <c r="C147" s="344">
        <v>230000000</v>
      </c>
    </row>
    <row r="148" spans="1:3" x14ac:dyDescent="0.25">
      <c r="B148" s="198">
        <v>2020003630039</v>
      </c>
      <c r="C148" s="344">
        <v>245000000</v>
      </c>
    </row>
    <row r="149" spans="1:3" x14ac:dyDescent="0.25">
      <c r="B149" s="198">
        <v>2020003630040</v>
      </c>
      <c r="C149" s="344">
        <v>25000000</v>
      </c>
    </row>
    <row r="150" spans="1:3" x14ac:dyDescent="0.25">
      <c r="B150" s="198">
        <v>2020003630139</v>
      </c>
      <c r="C150" s="344">
        <v>399521994.77999997</v>
      </c>
    </row>
    <row r="151" spans="1:3" x14ac:dyDescent="0.25">
      <c r="B151" s="198">
        <v>2020003630140</v>
      </c>
      <c r="C151" s="344">
        <v>95000000</v>
      </c>
    </row>
    <row r="152" spans="1:3" x14ac:dyDescent="0.25">
      <c r="B152" s="198">
        <v>2020003630141</v>
      </c>
      <c r="C152" s="344">
        <v>290000000</v>
      </c>
    </row>
    <row r="153" spans="1:3" x14ac:dyDescent="0.25">
      <c r="A153" t="s">
        <v>1377</v>
      </c>
      <c r="C153" s="344">
        <v>1284521994.78</v>
      </c>
    </row>
    <row r="154" spans="1:3" x14ac:dyDescent="0.25">
      <c r="A154" t="s">
        <v>1378</v>
      </c>
      <c r="C154" s="344">
        <v>353958686715.00006</v>
      </c>
    </row>
    <row r="174" spans="1:6" x14ac:dyDescent="0.25">
      <c r="A174" s="347"/>
      <c r="B174" s="347"/>
      <c r="C174" s="347"/>
      <c r="D174" s="347"/>
      <c r="E174" s="347"/>
      <c r="F174" s="347"/>
    </row>
    <row r="175" spans="1:6" x14ac:dyDescent="0.25">
      <c r="A175" s="347"/>
      <c r="B175" s="347"/>
      <c r="C175" s="347"/>
      <c r="D175" s="347"/>
      <c r="E175" s="347"/>
      <c r="F175" s="347"/>
    </row>
    <row r="176" spans="1:6" x14ac:dyDescent="0.25">
      <c r="A176" s="347"/>
      <c r="B176" s="347"/>
      <c r="C176" s="347"/>
      <c r="D176" s="347"/>
      <c r="E176" s="347"/>
      <c r="F176" s="347"/>
    </row>
    <row r="177" spans="1:6" x14ac:dyDescent="0.25">
      <c r="A177" s="347"/>
      <c r="B177" s="347"/>
      <c r="C177" s="347"/>
      <c r="D177" s="347"/>
      <c r="E177" s="347"/>
      <c r="F177" s="347"/>
    </row>
    <row r="178" spans="1:6" x14ac:dyDescent="0.25">
      <c r="A178" s="347"/>
      <c r="B178" s="347"/>
      <c r="C178" s="347"/>
      <c r="D178" s="347"/>
      <c r="E178" s="347"/>
      <c r="F178" s="347"/>
    </row>
    <row r="179" spans="1:6" x14ac:dyDescent="0.25">
      <c r="A179" s="347"/>
      <c r="B179" s="347"/>
      <c r="C179" s="347"/>
      <c r="D179" s="347"/>
      <c r="E179" s="347"/>
      <c r="F179" s="347"/>
    </row>
    <row r="180" spans="1:6" x14ac:dyDescent="0.25">
      <c r="A180" s="347"/>
      <c r="B180" s="347"/>
      <c r="C180" s="347"/>
      <c r="D180" s="347"/>
      <c r="E180" s="347"/>
      <c r="F180" s="347"/>
    </row>
    <row r="181" spans="1:6" x14ac:dyDescent="0.25">
      <c r="A181" s="347"/>
      <c r="B181" s="347"/>
      <c r="C181" s="347"/>
      <c r="D181" s="347"/>
      <c r="E181" s="347"/>
      <c r="F181" s="347"/>
    </row>
    <row r="182" spans="1:6" x14ac:dyDescent="0.25">
      <c r="A182" s="347"/>
      <c r="B182" s="347"/>
      <c r="C182" s="347"/>
      <c r="D182" s="347"/>
      <c r="E182" s="347"/>
      <c r="F182" s="347"/>
    </row>
    <row r="183" spans="1:6" x14ac:dyDescent="0.25">
      <c r="A183" s="347"/>
      <c r="B183" s="347"/>
      <c r="C183" s="347"/>
      <c r="D183" s="347"/>
      <c r="E183" s="347"/>
      <c r="F183" s="347"/>
    </row>
    <row r="184" spans="1:6" x14ac:dyDescent="0.25">
      <c r="A184" s="347"/>
      <c r="B184" s="347"/>
      <c r="C184" s="347"/>
      <c r="D184" s="347"/>
      <c r="E184" s="347"/>
      <c r="F184" s="347"/>
    </row>
    <row r="185" spans="1:6" x14ac:dyDescent="0.25">
      <c r="A185" s="347"/>
      <c r="B185" s="347"/>
      <c r="C185" s="347"/>
      <c r="D185" s="347"/>
      <c r="E185" s="347"/>
      <c r="F185" s="347"/>
    </row>
    <row r="186" spans="1:6" x14ac:dyDescent="0.25">
      <c r="A186" s="347"/>
      <c r="B186" s="347"/>
      <c r="C186" s="347"/>
      <c r="D186" s="347"/>
      <c r="E186" s="347"/>
      <c r="F186" s="3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POAI 2024 INICIAL</vt:lpstr>
      <vt:lpstr>RESUMEN PROGRAMAS</vt:lpstr>
      <vt:lpstr>LÍNEA ESTRATEGICA</vt:lpstr>
      <vt:lpstr>FUENTES POR UNIDAD</vt:lpstr>
      <vt:lpstr>UNIDADES EJECUTORA</vt:lpstr>
      <vt:lpstr>RELACIÓN PROYECTOS</vt:lpstr>
      <vt:lpstr>CONSOLIDADO</vt:lpstr>
      <vt:lpstr>'POAI 2024 INICIAL'!Área_de_impresión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AUXPLANEACION56</dc:creator>
  <cp:keywords/>
  <dc:description/>
  <cp:lastModifiedBy>DIRPLANEACION04</cp:lastModifiedBy>
  <cp:revision/>
  <dcterms:created xsi:type="dcterms:W3CDTF">2023-08-23T19:35:28Z</dcterms:created>
  <dcterms:modified xsi:type="dcterms:W3CDTF">2024-02-01T00:21:07Z</dcterms:modified>
  <cp:category/>
  <cp:contentStatus/>
</cp:coreProperties>
</file>