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Monica Maria Giraldo\OneDrive\Desktop\consolidado MATRICES  E INFORME EJECUTIVO PP S.FAMILIA\pp FAMILIA-MUJER-DIVERSIDAD\"/>
    </mc:Choice>
  </mc:AlternateContent>
  <xr:revisionPtr revIDLastSave="0" documentId="8_{9B615653-9F1F-479C-96DC-53801BA577B8}" xr6:coauthVersionLast="47" xr6:coauthVersionMax="47" xr10:uidLastSave="{00000000-0000-0000-0000-000000000000}"/>
  <bookViews>
    <workbookView xWindow="-120" yWindow="-120" windowWidth="20730" windowHeight="11040" xr2:uid="{00000000-000D-0000-FFFF-FFFF00000000}"/>
  </bookViews>
  <sheets>
    <sheet name="Matriz_justificación v" sheetId="1" r:id="rId1"/>
    <sheet name="ANALISIS" sheetId="2" r:id="rId2"/>
    <sheet name="Gráficas" sheetId="3" r:id="rId3"/>
  </sheets>
  <definedNames>
    <definedName name="_xlnm._FilterDatabase" localSheetId="0" hidden="1">'Matriz_justificación v'!$A$7:$CK$144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8" i="1" l="1"/>
  <c r="BU123" i="1"/>
  <c r="BR8" i="1" l="1"/>
  <c r="CJ8" i="1"/>
  <c r="BU72" i="1" l="1"/>
  <c r="BU71" i="1"/>
  <c r="BU68" i="1" l="1"/>
  <c r="BL136" i="1" l="1"/>
  <c r="BL83" i="1"/>
  <c r="BL47" i="1"/>
  <c r="BL46" i="1"/>
  <c r="BL44" i="1"/>
  <c r="BL43" i="1"/>
  <c r="BF76" i="1" l="1"/>
  <c r="BF67" i="1"/>
  <c r="BF60" i="1"/>
  <c r="BF50" i="1"/>
  <c r="BF49" i="1"/>
  <c r="BF46" i="1"/>
  <c r="BF45" i="1"/>
  <c r="BF44" i="1"/>
  <c r="BF43" i="1"/>
  <c r="BU120" i="1" l="1"/>
  <c r="BU113" i="1"/>
  <c r="BU134" i="1"/>
  <c r="BU133" i="1"/>
  <c r="BU132" i="1"/>
  <c r="BU122" i="1"/>
  <c r="BU116" i="1"/>
  <c r="BU114" i="1"/>
  <c r="BU108" i="1"/>
  <c r="BU107" i="1"/>
  <c r="BU104" i="1"/>
  <c r="BU102" i="1"/>
  <c r="BU101" i="1"/>
  <c r="BU98" i="1"/>
  <c r="BU94" i="1"/>
  <c r="BU92" i="1"/>
  <c r="BU90" i="1"/>
  <c r="BU89" i="1"/>
  <c r="BU88" i="1"/>
  <c r="BU87" i="1"/>
  <c r="BU86" i="1"/>
  <c r="BU84" i="1"/>
  <c r="BU83" i="1"/>
  <c r="BU81" i="1"/>
  <c r="BU80" i="1"/>
  <c r="BU78" i="1"/>
  <c r="BU77" i="1"/>
  <c r="BU67" i="1"/>
  <c r="BU66" i="1"/>
  <c r="BU57" i="1"/>
  <c r="BU55" i="1"/>
  <c r="BU40" i="1"/>
  <c r="BU33" i="1"/>
  <c r="BU20" i="1"/>
  <c r="BU17" i="1"/>
  <c r="BU13" i="1"/>
  <c r="BU8" i="1"/>
  <c r="BL11" i="1"/>
  <c r="CJ141" i="1" l="1"/>
  <c r="CJ72" i="1"/>
  <c r="CK72" i="1" s="1"/>
  <c r="CJ11" i="1"/>
  <c r="CK11" i="1" s="1"/>
  <c r="B14" i="3" l="1"/>
  <c r="B5" i="3"/>
  <c r="D63" i="2"/>
  <c r="I9" i="2"/>
  <c r="H9" i="2"/>
  <c r="G9" i="2"/>
  <c r="F9" i="2"/>
  <c r="E9" i="2"/>
  <c r="J8" i="2"/>
  <c r="J7" i="2"/>
  <c r="J6" i="2"/>
  <c r="J5" i="2"/>
  <c r="CJ144" i="1"/>
  <c r="CK144" i="1" s="1"/>
  <c r="CE144" i="1"/>
  <c r="BY144" i="1"/>
  <c r="BR144" i="1"/>
  <c r="BF144" i="1"/>
  <c r="AZ144" i="1"/>
  <c r="AT144" i="1"/>
  <c r="AN144" i="1"/>
  <c r="AH144" i="1"/>
  <c r="AB144" i="1"/>
  <c r="V144" i="1"/>
  <c r="CJ143" i="1"/>
  <c r="CK143" i="1" s="1"/>
  <c r="CE143" i="1"/>
  <c r="BY143" i="1"/>
  <c r="BR143" i="1"/>
  <c r="BF143" i="1"/>
  <c r="AZ143" i="1"/>
  <c r="AT143" i="1"/>
  <c r="AN143" i="1"/>
  <c r="AH143" i="1"/>
  <c r="AB143" i="1"/>
  <c r="V143" i="1"/>
  <c r="AH142" i="1"/>
  <c r="CE141" i="1"/>
  <c r="BY141" i="1"/>
  <c r="BR141" i="1"/>
  <c r="BL141" i="1"/>
  <c r="BF141" i="1"/>
  <c r="AZ141" i="1"/>
  <c r="AT141" i="1"/>
  <c r="AN141" i="1"/>
  <c r="AH141" i="1"/>
  <c r="AB141" i="1"/>
  <c r="CJ140" i="1"/>
  <c r="CK140" i="1" s="1"/>
  <c r="CE140" i="1"/>
  <c r="BY140" i="1"/>
  <c r="BR140" i="1"/>
  <c r="BL140" i="1"/>
  <c r="BF140" i="1"/>
  <c r="AZ140" i="1"/>
  <c r="AT140" i="1"/>
  <c r="AN140" i="1"/>
  <c r="AH140" i="1"/>
  <c r="AB140" i="1"/>
  <c r="V140" i="1"/>
  <c r="CJ138" i="1"/>
  <c r="CK138" i="1" s="1"/>
  <c r="CE138" i="1"/>
  <c r="BY138" i="1"/>
  <c r="BR138" i="1"/>
  <c r="BL138" i="1"/>
  <c r="BF138" i="1"/>
  <c r="AZ138" i="1"/>
  <c r="AT138" i="1"/>
  <c r="AN138" i="1"/>
  <c r="AH138" i="1"/>
  <c r="AB138" i="1"/>
  <c r="V138" i="1"/>
  <c r="CJ136" i="1"/>
  <c r="CK136" i="1" s="1"/>
  <c r="CE136" i="1"/>
  <c r="BY136" i="1"/>
  <c r="BR136" i="1"/>
  <c r="BF136" i="1"/>
  <c r="AZ136" i="1"/>
  <c r="AT136" i="1"/>
  <c r="AN136" i="1"/>
  <c r="AH136" i="1"/>
  <c r="AB136" i="1"/>
  <c r="V136" i="1"/>
  <c r="CJ134" i="1"/>
  <c r="CE134" i="1"/>
  <c r="BY134" i="1"/>
  <c r="BR134" i="1"/>
  <c r="BL134" i="1"/>
  <c r="BH134" i="1"/>
  <c r="BG134" i="1"/>
  <c r="BF134" i="1"/>
  <c r="AZ134" i="1"/>
  <c r="AT134" i="1"/>
  <c r="AN134" i="1"/>
  <c r="AH134" i="1"/>
  <c r="AB134" i="1"/>
  <c r="V134" i="1"/>
  <c r="CJ132" i="1"/>
  <c r="CE132" i="1"/>
  <c r="BY132" i="1"/>
  <c r="BR132" i="1"/>
  <c r="BL132" i="1"/>
  <c r="BF132" i="1"/>
  <c r="AZ132" i="1"/>
  <c r="AT132" i="1"/>
  <c r="AN132" i="1"/>
  <c r="AH132" i="1"/>
  <c r="AB132" i="1"/>
  <c r="V132" i="1"/>
  <c r="CJ131" i="1"/>
  <c r="CK131" i="1" s="1"/>
  <c r="CE131" i="1"/>
  <c r="BY131" i="1"/>
  <c r="BR131" i="1"/>
  <c r="BL131" i="1"/>
  <c r="BF131" i="1"/>
  <c r="AZ131" i="1"/>
  <c r="AT131" i="1"/>
  <c r="AN131" i="1"/>
  <c r="AH131" i="1"/>
  <c r="AB131" i="1"/>
  <c r="V131" i="1"/>
  <c r="CJ130" i="1"/>
  <c r="CK130" i="1" s="1"/>
  <c r="CE130" i="1"/>
  <c r="BY130" i="1"/>
  <c r="BR130" i="1"/>
  <c r="BL130" i="1"/>
  <c r="BF130" i="1"/>
  <c r="AZ130" i="1"/>
  <c r="AT130" i="1"/>
  <c r="AN130" i="1"/>
  <c r="AH130" i="1"/>
  <c r="AB130" i="1"/>
  <c r="V130" i="1"/>
  <c r="CJ129" i="1"/>
  <c r="CE129" i="1"/>
  <c r="BY129" i="1"/>
  <c r="BR129" i="1"/>
  <c r="BN129" i="1"/>
  <c r="BM129" i="1"/>
  <c r="BL129" i="1"/>
  <c r="BF129" i="1"/>
  <c r="AZ129" i="1"/>
  <c r="AT129" i="1"/>
  <c r="AN129" i="1"/>
  <c r="AH129" i="1"/>
  <c r="AB129" i="1"/>
  <c r="V129" i="1"/>
  <c r="CJ128" i="1"/>
  <c r="CE128" i="1"/>
  <c r="BY128" i="1"/>
  <c r="BR128" i="1"/>
  <c r="BN128" i="1"/>
  <c r="BM128" i="1"/>
  <c r="BL128" i="1"/>
  <c r="BF128" i="1"/>
  <c r="AZ128" i="1"/>
  <c r="AT128" i="1"/>
  <c r="AN128" i="1"/>
  <c r="AH128" i="1"/>
  <c r="AB128" i="1"/>
  <c r="V128" i="1"/>
  <c r="CJ127" i="1"/>
  <c r="CK127" i="1" s="1"/>
  <c r="CE127" i="1"/>
  <c r="BY127" i="1"/>
  <c r="BR127" i="1"/>
  <c r="BL127" i="1"/>
  <c r="BF127" i="1"/>
  <c r="AZ127" i="1"/>
  <c r="AT127" i="1"/>
  <c r="AN127" i="1"/>
  <c r="AH127" i="1"/>
  <c r="AB127" i="1"/>
  <c r="V127" i="1"/>
  <c r="CJ126" i="1"/>
  <c r="CE126" i="1"/>
  <c r="BY126" i="1"/>
  <c r="BN126" i="1"/>
  <c r="BM126" i="1"/>
  <c r="BL126" i="1"/>
  <c r="BF126" i="1"/>
  <c r="AZ126" i="1"/>
  <c r="AT126" i="1"/>
  <c r="AN126" i="1"/>
  <c r="AH126" i="1"/>
  <c r="AB126" i="1"/>
  <c r="V126" i="1"/>
  <c r="CJ125" i="1"/>
  <c r="CK125" i="1" s="1"/>
  <c r="CE125" i="1"/>
  <c r="BY125" i="1"/>
  <c r="BR125" i="1"/>
  <c r="BL125" i="1"/>
  <c r="BF125" i="1"/>
  <c r="AZ125" i="1"/>
  <c r="AT125" i="1"/>
  <c r="AN125" i="1"/>
  <c r="AH125" i="1"/>
  <c r="AB125" i="1"/>
  <c r="V125" i="1"/>
  <c r="CJ124" i="1"/>
  <c r="CK124" i="1" s="1"/>
  <c r="CE124" i="1"/>
  <c r="BY124" i="1"/>
  <c r="BN124" i="1"/>
  <c r="BM124" i="1"/>
  <c r="BL124" i="1"/>
  <c r="BF124" i="1"/>
  <c r="AZ124" i="1"/>
  <c r="AT124" i="1"/>
  <c r="AN124" i="1"/>
  <c r="AH124" i="1"/>
  <c r="AB124" i="1"/>
  <c r="V124" i="1"/>
  <c r="CJ123" i="1"/>
  <c r="CE123" i="1"/>
  <c r="BY123" i="1"/>
  <c r="BR123" i="1"/>
  <c r="BN123" i="1"/>
  <c r="BM123" i="1"/>
  <c r="BL123" i="1"/>
  <c r="AZ123" i="1"/>
  <c r="AT123" i="1"/>
  <c r="AN123" i="1"/>
  <c r="AH123" i="1"/>
  <c r="AB123" i="1"/>
  <c r="V123" i="1"/>
  <c r="CJ122" i="1"/>
  <c r="CE122" i="1"/>
  <c r="BY122" i="1"/>
  <c r="BR122" i="1"/>
  <c r="BL122" i="1"/>
  <c r="BF122" i="1"/>
  <c r="AZ122" i="1"/>
  <c r="AT122" i="1"/>
  <c r="AN122" i="1"/>
  <c r="AH122" i="1"/>
  <c r="AB122" i="1"/>
  <c r="V122" i="1"/>
  <c r="CJ121" i="1"/>
  <c r="CK121" i="1" s="1"/>
  <c r="CE121" i="1"/>
  <c r="BY121" i="1"/>
  <c r="BR121" i="1"/>
  <c r="BL121" i="1"/>
  <c r="BF121" i="1"/>
  <c r="AZ121" i="1"/>
  <c r="AT121" i="1"/>
  <c r="AN121" i="1"/>
  <c r="AH121" i="1"/>
  <c r="AB121" i="1"/>
  <c r="V121" i="1"/>
  <c r="CJ120" i="1"/>
  <c r="CK120" i="1" s="1"/>
  <c r="CE120" i="1"/>
  <c r="BY120" i="1"/>
  <c r="BR120" i="1"/>
  <c r="BL120" i="1"/>
  <c r="BF120" i="1"/>
  <c r="AZ120" i="1"/>
  <c r="AT120" i="1"/>
  <c r="AN120" i="1"/>
  <c r="AH120" i="1"/>
  <c r="AB120" i="1"/>
  <c r="V120" i="1"/>
  <c r="CJ119" i="1"/>
  <c r="CK119" i="1" s="1"/>
  <c r="CE119" i="1"/>
  <c r="BY119" i="1"/>
  <c r="BR119" i="1"/>
  <c r="BL119" i="1"/>
  <c r="BF119" i="1"/>
  <c r="AZ119" i="1"/>
  <c r="AT119" i="1"/>
  <c r="AN119" i="1"/>
  <c r="AH119" i="1"/>
  <c r="AB119" i="1"/>
  <c r="V119" i="1"/>
  <c r="CJ117" i="1"/>
  <c r="CK117" i="1" s="1"/>
  <c r="CE117" i="1"/>
  <c r="BY117" i="1"/>
  <c r="BR117" i="1"/>
  <c r="BL117" i="1"/>
  <c r="BF117" i="1"/>
  <c r="AZ117" i="1"/>
  <c r="AT117" i="1"/>
  <c r="AN117" i="1"/>
  <c r="AH117" i="1"/>
  <c r="AB117" i="1"/>
  <c r="V117" i="1"/>
  <c r="CJ115" i="1"/>
  <c r="CK115" i="1" s="1"/>
  <c r="CE115" i="1"/>
  <c r="BY115" i="1"/>
  <c r="BR115" i="1"/>
  <c r="BL115" i="1"/>
  <c r="BF115" i="1"/>
  <c r="AZ115" i="1"/>
  <c r="AT115" i="1"/>
  <c r="AN115" i="1"/>
  <c r="AH115" i="1"/>
  <c r="AB115" i="1"/>
  <c r="V115" i="1"/>
  <c r="CJ114" i="1"/>
  <c r="CE114" i="1"/>
  <c r="BY114" i="1"/>
  <c r="BR114" i="1"/>
  <c r="BL114" i="1"/>
  <c r="BF114" i="1"/>
  <c r="AZ114" i="1"/>
  <c r="AT114" i="1"/>
  <c r="AN114" i="1"/>
  <c r="AH114" i="1"/>
  <c r="AB114" i="1"/>
  <c r="V114" i="1"/>
  <c r="CJ113" i="1"/>
  <c r="CK113" i="1" s="1"/>
  <c r="CE113" i="1"/>
  <c r="BY113" i="1"/>
  <c r="BL113" i="1"/>
  <c r="BF113" i="1"/>
  <c r="AZ113" i="1"/>
  <c r="AT113" i="1"/>
  <c r="AN113" i="1"/>
  <c r="AH113" i="1"/>
  <c r="AB113" i="1"/>
  <c r="V113" i="1"/>
  <c r="CJ112" i="1"/>
  <c r="CK112" i="1" s="1"/>
  <c r="CE112" i="1"/>
  <c r="BY112" i="1"/>
  <c r="BR112" i="1"/>
  <c r="BL112" i="1"/>
  <c r="BF112" i="1"/>
  <c r="AZ112" i="1"/>
  <c r="AT112" i="1"/>
  <c r="AN112" i="1"/>
  <c r="AH112" i="1"/>
  <c r="AB112" i="1"/>
  <c r="V112" i="1"/>
  <c r="CJ111" i="1"/>
  <c r="CK111" i="1" s="1"/>
  <c r="CE111" i="1"/>
  <c r="BY111" i="1"/>
  <c r="BR111" i="1"/>
  <c r="BL111" i="1"/>
  <c r="BF111" i="1"/>
  <c r="AZ111" i="1"/>
  <c r="AT111" i="1"/>
  <c r="AN111" i="1"/>
  <c r="AH111" i="1"/>
  <c r="AB111" i="1"/>
  <c r="V111" i="1"/>
  <c r="CJ110" i="1"/>
  <c r="CE110" i="1"/>
  <c r="BY110" i="1"/>
  <c r="BR110" i="1"/>
  <c r="BL110" i="1"/>
  <c r="BF110" i="1"/>
  <c r="AZ110" i="1"/>
  <c r="AT110" i="1"/>
  <c r="AN110" i="1"/>
  <c r="AH110" i="1"/>
  <c r="AB110" i="1"/>
  <c r="V110" i="1"/>
  <c r="CJ109" i="1"/>
  <c r="CE109" i="1"/>
  <c r="BY109" i="1"/>
  <c r="BR109" i="1"/>
  <c r="BF109" i="1"/>
  <c r="AZ109" i="1"/>
  <c r="AT109" i="1"/>
  <c r="AN109" i="1"/>
  <c r="AH109" i="1"/>
  <c r="AB109" i="1"/>
  <c r="V109" i="1"/>
  <c r="CJ107" i="1"/>
  <c r="CK107" i="1" s="1"/>
  <c r="CE107" i="1"/>
  <c r="BY107" i="1"/>
  <c r="BR107" i="1"/>
  <c r="BL107" i="1"/>
  <c r="BF107" i="1"/>
  <c r="AZ107" i="1"/>
  <c r="AT107" i="1"/>
  <c r="AN107" i="1"/>
  <c r="AH107" i="1"/>
  <c r="AB107" i="1"/>
  <c r="V107" i="1"/>
  <c r="CJ106" i="1"/>
  <c r="CE106" i="1"/>
  <c r="BY106" i="1"/>
  <c r="BR106" i="1"/>
  <c r="BL106" i="1"/>
  <c r="AZ106" i="1"/>
  <c r="AT106" i="1"/>
  <c r="AN106" i="1"/>
  <c r="AH106" i="1"/>
  <c r="AB106" i="1"/>
  <c r="V106" i="1"/>
  <c r="CJ105" i="1"/>
  <c r="CE105" i="1"/>
  <c r="BY105" i="1"/>
  <c r="BR105" i="1"/>
  <c r="BL105" i="1"/>
  <c r="BF105" i="1"/>
  <c r="AZ105" i="1"/>
  <c r="AT105" i="1"/>
  <c r="AN105" i="1"/>
  <c r="AH105" i="1"/>
  <c r="AB105" i="1"/>
  <c r="V105" i="1"/>
  <c r="CJ104" i="1"/>
  <c r="CE104" i="1"/>
  <c r="BY104" i="1"/>
  <c r="AZ104" i="1"/>
  <c r="AT104" i="1"/>
  <c r="AN104" i="1"/>
  <c r="AH104" i="1"/>
  <c r="AB104" i="1"/>
  <c r="V104" i="1"/>
  <c r="CJ103" i="1"/>
  <c r="CE103" i="1"/>
  <c r="BY103" i="1"/>
  <c r="BR103" i="1"/>
  <c r="BL103" i="1"/>
  <c r="BF103" i="1"/>
  <c r="AZ103" i="1"/>
  <c r="AT103" i="1"/>
  <c r="AN103" i="1"/>
  <c r="AH103" i="1"/>
  <c r="AB103" i="1"/>
  <c r="V103" i="1"/>
  <c r="CJ102" i="1"/>
  <c r="CJ101" i="1"/>
  <c r="CE101" i="1"/>
  <c r="BY101" i="1"/>
  <c r="BR101" i="1"/>
  <c r="AZ101" i="1"/>
  <c r="AT101" i="1"/>
  <c r="AN101" i="1"/>
  <c r="AH101" i="1"/>
  <c r="AB101" i="1"/>
  <c r="V101" i="1"/>
  <c r="CJ100" i="1"/>
  <c r="CK100" i="1" s="1"/>
  <c r="CE100" i="1"/>
  <c r="BY100" i="1"/>
  <c r="BR100" i="1"/>
  <c r="BL100" i="1"/>
  <c r="BF100" i="1"/>
  <c r="AZ100" i="1"/>
  <c r="AT100" i="1"/>
  <c r="AN100" i="1"/>
  <c r="AH100" i="1"/>
  <c r="AB100" i="1"/>
  <c r="V100" i="1"/>
  <c r="CK99" i="1"/>
  <c r="CE99" i="1"/>
  <c r="BY99" i="1"/>
  <c r="BR99" i="1"/>
  <c r="BN99" i="1"/>
  <c r="BM99" i="1"/>
  <c r="BL99" i="1"/>
  <c r="BF99" i="1"/>
  <c r="AZ99" i="1"/>
  <c r="AT99" i="1"/>
  <c r="AN99" i="1"/>
  <c r="AH99" i="1"/>
  <c r="AB99" i="1"/>
  <c r="V99" i="1"/>
  <c r="CK98" i="1"/>
  <c r="CE98" i="1"/>
  <c r="BY98" i="1"/>
  <c r="BR98" i="1"/>
  <c r="BL98" i="1"/>
  <c r="BF98" i="1"/>
  <c r="AZ98" i="1"/>
  <c r="AT98" i="1"/>
  <c r="AN98" i="1"/>
  <c r="AH98" i="1"/>
  <c r="AB98" i="1"/>
  <c r="V98" i="1"/>
  <c r="CJ97" i="1"/>
  <c r="CE97" i="1"/>
  <c r="BY97" i="1"/>
  <c r="BR97" i="1"/>
  <c r="BN97" i="1"/>
  <c r="BM97" i="1"/>
  <c r="BL97" i="1"/>
  <c r="BF97" i="1"/>
  <c r="AZ97" i="1"/>
  <c r="AT97" i="1"/>
  <c r="AN97" i="1"/>
  <c r="AH97" i="1"/>
  <c r="AB97" i="1"/>
  <c r="V97" i="1"/>
  <c r="CJ96" i="1"/>
  <c r="CE96" i="1"/>
  <c r="BY96" i="1"/>
  <c r="BR96" i="1"/>
  <c r="BN96" i="1"/>
  <c r="BM96" i="1"/>
  <c r="BL96" i="1"/>
  <c r="BF96" i="1"/>
  <c r="AZ96" i="1"/>
  <c r="AT96" i="1"/>
  <c r="AN96" i="1"/>
  <c r="AH96" i="1"/>
  <c r="AB96" i="1"/>
  <c r="V96" i="1"/>
  <c r="CJ95" i="1"/>
  <c r="CE95" i="1"/>
  <c r="BY95" i="1"/>
  <c r="BR95" i="1"/>
  <c r="BL95" i="1"/>
  <c r="BF95" i="1"/>
  <c r="AZ95" i="1"/>
  <c r="AT95" i="1"/>
  <c r="AN95" i="1"/>
  <c r="AH95" i="1"/>
  <c r="AB95" i="1"/>
  <c r="V95" i="1"/>
  <c r="CJ94" i="1"/>
  <c r="CE94" i="1"/>
  <c r="BY94" i="1"/>
  <c r="BR94" i="1"/>
  <c r="BL94" i="1"/>
  <c r="BF94" i="1"/>
  <c r="AZ94" i="1"/>
  <c r="AT94" i="1"/>
  <c r="AN94" i="1"/>
  <c r="AH94" i="1"/>
  <c r="AB94" i="1"/>
  <c r="V94" i="1"/>
  <c r="CJ93" i="1"/>
  <c r="CK93" i="1" s="1"/>
  <c r="CE93" i="1"/>
  <c r="BY93" i="1"/>
  <c r="BR93" i="1"/>
  <c r="BL93" i="1"/>
  <c r="BF93" i="1"/>
  <c r="AZ93" i="1"/>
  <c r="AT93" i="1"/>
  <c r="AN93" i="1"/>
  <c r="AH93" i="1"/>
  <c r="AB93" i="1"/>
  <c r="V93" i="1"/>
  <c r="CJ92" i="1"/>
  <c r="CE92" i="1"/>
  <c r="BY92" i="1"/>
  <c r="BR92" i="1"/>
  <c r="BF92" i="1"/>
  <c r="AZ92" i="1"/>
  <c r="AT92" i="1"/>
  <c r="AN92" i="1"/>
  <c r="AH92" i="1"/>
  <c r="AB92" i="1"/>
  <c r="CJ91" i="1"/>
  <c r="CE91" i="1"/>
  <c r="BY91" i="1"/>
  <c r="BR91" i="1"/>
  <c r="BL91" i="1"/>
  <c r="BF91" i="1"/>
  <c r="AZ91" i="1"/>
  <c r="AT91" i="1"/>
  <c r="AN91" i="1"/>
  <c r="AH91" i="1"/>
  <c r="AB91" i="1"/>
  <c r="V91" i="1"/>
  <c r="CJ89" i="1"/>
  <c r="CE89" i="1"/>
  <c r="BY89" i="1"/>
  <c r="BR89" i="1"/>
  <c r="AZ89" i="1"/>
  <c r="AT89" i="1"/>
  <c r="AN89" i="1"/>
  <c r="AH89" i="1"/>
  <c r="AB89" i="1"/>
  <c r="V89" i="1"/>
  <c r="CJ87" i="1"/>
  <c r="CE87" i="1"/>
  <c r="BY87" i="1"/>
  <c r="AZ87" i="1"/>
  <c r="AT87" i="1"/>
  <c r="AN87" i="1"/>
  <c r="AH87" i="1"/>
  <c r="AB87" i="1"/>
  <c r="V87" i="1"/>
  <c r="CJ86" i="1"/>
  <c r="CE86" i="1"/>
  <c r="BY86" i="1"/>
  <c r="BR86" i="1"/>
  <c r="BL86" i="1"/>
  <c r="BF86" i="1"/>
  <c r="AZ86" i="1"/>
  <c r="AT86" i="1"/>
  <c r="AN86" i="1"/>
  <c r="AH86" i="1"/>
  <c r="AB86" i="1"/>
  <c r="V86" i="1"/>
  <c r="CJ85" i="1"/>
  <c r="CE85" i="1"/>
  <c r="BY85" i="1"/>
  <c r="BT85" i="1"/>
  <c r="BS85" i="1"/>
  <c r="BR85" i="1"/>
  <c r="AZ85" i="1"/>
  <c r="AT85" i="1"/>
  <c r="AN85" i="1"/>
  <c r="AH85" i="1"/>
  <c r="AB85" i="1"/>
  <c r="V85" i="1"/>
  <c r="CJ84" i="1"/>
  <c r="CE84" i="1"/>
  <c r="BY84" i="1"/>
  <c r="BR84" i="1"/>
  <c r="AZ84" i="1"/>
  <c r="AT84" i="1"/>
  <c r="AN84" i="1"/>
  <c r="AH84" i="1"/>
  <c r="AB84" i="1"/>
  <c r="V84" i="1"/>
  <c r="CJ83" i="1"/>
  <c r="CE83" i="1"/>
  <c r="BY83" i="1"/>
  <c r="BR83" i="1"/>
  <c r="BF83" i="1"/>
  <c r="AZ83" i="1"/>
  <c r="AT83" i="1"/>
  <c r="AN83" i="1"/>
  <c r="AH83" i="1"/>
  <c r="AB83" i="1"/>
  <c r="V83" i="1"/>
  <c r="CJ82" i="1"/>
  <c r="CE82" i="1"/>
  <c r="BY82" i="1"/>
  <c r="BR82" i="1"/>
  <c r="BF82" i="1"/>
  <c r="AZ82" i="1"/>
  <c r="AT82" i="1"/>
  <c r="AN82" i="1"/>
  <c r="AH82" i="1"/>
  <c r="AB82" i="1"/>
  <c r="V82" i="1"/>
  <c r="CJ81" i="1"/>
  <c r="CE81" i="1"/>
  <c r="BY81" i="1"/>
  <c r="BR81" i="1"/>
  <c r="BL81" i="1"/>
  <c r="BF81" i="1"/>
  <c r="AZ81" i="1"/>
  <c r="AT81" i="1"/>
  <c r="AN81" i="1"/>
  <c r="AH81" i="1"/>
  <c r="AB81" i="1"/>
  <c r="V81" i="1"/>
  <c r="CJ80" i="1"/>
  <c r="CE80" i="1"/>
  <c r="BY80" i="1"/>
  <c r="BR80" i="1"/>
  <c r="BF80" i="1"/>
  <c r="AZ80" i="1"/>
  <c r="AT80" i="1"/>
  <c r="AN80" i="1"/>
  <c r="AH80" i="1"/>
  <c r="AB80" i="1"/>
  <c r="V80" i="1"/>
  <c r="CJ79" i="1"/>
  <c r="CE79" i="1"/>
  <c r="BY79" i="1"/>
  <c r="BR79" i="1"/>
  <c r="AZ79" i="1"/>
  <c r="AT79" i="1"/>
  <c r="AH79" i="1"/>
  <c r="AB79" i="1"/>
  <c r="V79" i="1"/>
  <c r="CJ78" i="1"/>
  <c r="CE78" i="1"/>
  <c r="BY78" i="1"/>
  <c r="BF78" i="1"/>
  <c r="AZ78" i="1"/>
  <c r="AT78" i="1"/>
  <c r="AN78" i="1"/>
  <c r="AH78" i="1"/>
  <c r="AB78" i="1"/>
  <c r="V78" i="1"/>
  <c r="CJ77" i="1"/>
  <c r="CE77" i="1"/>
  <c r="BY77" i="1"/>
  <c r="BR77" i="1"/>
  <c r="BL77" i="1"/>
  <c r="BF77" i="1"/>
  <c r="AZ77" i="1"/>
  <c r="AT77" i="1"/>
  <c r="AN77" i="1"/>
  <c r="AH77" i="1"/>
  <c r="AB77" i="1"/>
  <c r="V77" i="1"/>
  <c r="CJ76" i="1"/>
  <c r="CK76" i="1" s="1"/>
  <c r="CE76" i="1"/>
  <c r="BY76" i="1"/>
  <c r="BR76" i="1"/>
  <c r="BL76" i="1"/>
  <c r="AZ76" i="1"/>
  <c r="AT76" i="1"/>
  <c r="AN76" i="1"/>
  <c r="AH76" i="1"/>
  <c r="AB76" i="1"/>
  <c r="V76" i="1"/>
  <c r="CJ75" i="1"/>
  <c r="CE75" i="1"/>
  <c r="BY75" i="1"/>
  <c r="BR75" i="1"/>
  <c r="BL75" i="1"/>
  <c r="BF75" i="1"/>
  <c r="AZ75" i="1"/>
  <c r="AT75" i="1"/>
  <c r="AN75" i="1"/>
  <c r="AH75" i="1"/>
  <c r="AB75" i="1"/>
  <c r="V75" i="1"/>
  <c r="CJ74" i="1"/>
  <c r="CK74" i="1" s="1"/>
  <c r="CE74" i="1"/>
  <c r="BY74" i="1"/>
  <c r="BR74" i="1"/>
  <c r="BL74" i="1"/>
  <c r="BF74" i="1"/>
  <c r="AZ74" i="1"/>
  <c r="AT74" i="1"/>
  <c r="AN74" i="1"/>
  <c r="AH74" i="1"/>
  <c r="AB74" i="1"/>
  <c r="V74" i="1"/>
  <c r="CJ73" i="1"/>
  <c r="CE73" i="1"/>
  <c r="BY73" i="1"/>
  <c r="BR73" i="1"/>
  <c r="BL73" i="1"/>
  <c r="BF73" i="1"/>
  <c r="AZ73" i="1"/>
  <c r="AT73" i="1"/>
  <c r="AN73" i="1"/>
  <c r="AH73" i="1"/>
  <c r="AB73" i="1"/>
  <c r="V73" i="1"/>
  <c r="CE72" i="1"/>
  <c r="BY72" i="1"/>
  <c r="BR72" i="1"/>
  <c r="BL72" i="1"/>
  <c r="BF72" i="1"/>
  <c r="AZ72" i="1"/>
  <c r="AT72" i="1"/>
  <c r="AN72" i="1"/>
  <c r="AH72" i="1"/>
  <c r="AB72" i="1"/>
  <c r="V72" i="1"/>
  <c r="CJ71" i="1"/>
  <c r="CK71" i="1" s="1"/>
  <c r="CE71" i="1"/>
  <c r="BY71" i="1"/>
  <c r="BR71" i="1"/>
  <c r="BL71" i="1"/>
  <c r="BF71" i="1"/>
  <c r="AZ71" i="1"/>
  <c r="AT71" i="1"/>
  <c r="AN71" i="1"/>
  <c r="AH71" i="1"/>
  <c r="AB71" i="1"/>
  <c r="V71" i="1"/>
  <c r="CJ70" i="1"/>
  <c r="CE70" i="1"/>
  <c r="BY70" i="1"/>
  <c r="BR70" i="1"/>
  <c r="BL70" i="1"/>
  <c r="BF70" i="1"/>
  <c r="AZ70" i="1"/>
  <c r="AT70" i="1"/>
  <c r="AN70" i="1"/>
  <c r="AH70" i="1"/>
  <c r="AB70" i="1"/>
  <c r="V70" i="1"/>
  <c r="CJ69" i="1"/>
  <c r="CE69" i="1"/>
  <c r="BY69" i="1"/>
  <c r="BR69" i="1"/>
  <c r="BL69" i="1"/>
  <c r="BF69" i="1"/>
  <c r="AZ69" i="1"/>
  <c r="AT69" i="1"/>
  <c r="AN69" i="1"/>
  <c r="AH69" i="1"/>
  <c r="AB69" i="1"/>
  <c r="V69" i="1"/>
  <c r="CJ68" i="1"/>
  <c r="CE68" i="1"/>
  <c r="BY68" i="1"/>
  <c r="BR68" i="1"/>
  <c r="BN68" i="1"/>
  <c r="BM68" i="1"/>
  <c r="BL68" i="1"/>
  <c r="BF68" i="1"/>
  <c r="AZ68" i="1"/>
  <c r="AT68" i="1"/>
  <c r="AN68" i="1"/>
  <c r="AH68" i="1"/>
  <c r="AB68" i="1"/>
  <c r="V68" i="1"/>
  <c r="CJ67" i="1"/>
  <c r="CE67" i="1"/>
  <c r="BY67" i="1"/>
  <c r="BR67" i="1"/>
  <c r="AZ67" i="1"/>
  <c r="AT67" i="1"/>
  <c r="AN67" i="1"/>
  <c r="AH67" i="1"/>
  <c r="AB67" i="1"/>
  <c r="V67" i="1"/>
  <c r="CJ66" i="1"/>
  <c r="CE66" i="1"/>
  <c r="BY66" i="1"/>
  <c r="BL66" i="1"/>
  <c r="BF66" i="1"/>
  <c r="AZ66" i="1"/>
  <c r="AT66" i="1"/>
  <c r="AN66" i="1"/>
  <c r="AH66" i="1"/>
  <c r="AB66" i="1"/>
  <c r="V66" i="1"/>
  <c r="CJ65" i="1"/>
  <c r="CE65" i="1"/>
  <c r="BY65" i="1"/>
  <c r="BR65" i="1"/>
  <c r="BF65" i="1"/>
  <c r="AZ65" i="1"/>
  <c r="AT65" i="1"/>
  <c r="AN65" i="1"/>
  <c r="AH65" i="1"/>
  <c r="AB65" i="1"/>
  <c r="V65" i="1"/>
  <c r="CJ64" i="1"/>
  <c r="CK64" i="1" s="1"/>
  <c r="CE64" i="1"/>
  <c r="BY64" i="1"/>
  <c r="BR64" i="1"/>
  <c r="AZ64" i="1"/>
  <c r="AT64" i="1"/>
  <c r="AN64" i="1"/>
  <c r="AH64" i="1"/>
  <c r="AB64" i="1"/>
  <c r="V64" i="1"/>
  <c r="CJ63" i="1"/>
  <c r="CE63" i="1"/>
  <c r="BY63" i="1"/>
  <c r="BR63" i="1"/>
  <c r="BL63" i="1"/>
  <c r="BF63" i="1"/>
  <c r="AZ63" i="1"/>
  <c r="AT63" i="1"/>
  <c r="AN63" i="1"/>
  <c r="AH63" i="1"/>
  <c r="AB63" i="1"/>
  <c r="V63" i="1"/>
  <c r="CJ62" i="1"/>
  <c r="CE62" i="1"/>
  <c r="BY62" i="1"/>
  <c r="BR62" i="1"/>
  <c r="BF62" i="1"/>
  <c r="AZ62" i="1"/>
  <c r="AT62" i="1"/>
  <c r="AN62" i="1"/>
  <c r="AH62" i="1"/>
  <c r="AB62" i="1"/>
  <c r="V62" i="1"/>
  <c r="CJ61" i="1"/>
  <c r="CE61" i="1"/>
  <c r="BY61" i="1"/>
  <c r="BT61" i="1"/>
  <c r="BS61" i="1"/>
  <c r="BF61" i="1"/>
  <c r="AZ61" i="1"/>
  <c r="AT61" i="1"/>
  <c r="AN61" i="1"/>
  <c r="AH61" i="1"/>
  <c r="AB61" i="1"/>
  <c r="V61" i="1"/>
  <c r="CJ60" i="1"/>
  <c r="CE60" i="1"/>
  <c r="BY60" i="1"/>
  <c r="BR60" i="1"/>
  <c r="AZ60" i="1"/>
  <c r="AT60" i="1"/>
  <c r="AN60" i="1"/>
  <c r="AH60" i="1"/>
  <c r="AB60" i="1"/>
  <c r="V60" i="1"/>
  <c r="CJ59" i="1"/>
  <c r="CE59" i="1"/>
  <c r="BY59" i="1"/>
  <c r="BR59" i="1"/>
  <c r="BL59" i="1"/>
  <c r="BF59" i="1"/>
  <c r="AZ59" i="1"/>
  <c r="AT59" i="1"/>
  <c r="AN59" i="1"/>
  <c r="AH59" i="1"/>
  <c r="AB59" i="1"/>
  <c r="V59" i="1"/>
  <c r="CJ58" i="1"/>
  <c r="CE58" i="1"/>
  <c r="BY58" i="1"/>
  <c r="BR58" i="1"/>
  <c r="BL58" i="1"/>
  <c r="BF58" i="1"/>
  <c r="AZ58" i="1"/>
  <c r="AT58" i="1"/>
  <c r="AN58" i="1"/>
  <c r="AH58" i="1"/>
  <c r="AB58" i="1"/>
  <c r="V58" i="1"/>
  <c r="CJ57" i="1"/>
  <c r="CE57" i="1"/>
  <c r="BY57" i="1"/>
  <c r="BR57" i="1"/>
  <c r="BL57" i="1"/>
  <c r="BF57" i="1"/>
  <c r="AZ57" i="1"/>
  <c r="AT57" i="1"/>
  <c r="AN57" i="1"/>
  <c r="AH57" i="1"/>
  <c r="AB57" i="1"/>
  <c r="V57" i="1"/>
  <c r="CJ56" i="1"/>
  <c r="CE56" i="1"/>
  <c r="BY56" i="1"/>
  <c r="BR56" i="1"/>
  <c r="BL56" i="1"/>
  <c r="BF56" i="1"/>
  <c r="AZ56" i="1"/>
  <c r="AT56" i="1"/>
  <c r="AN56" i="1"/>
  <c r="AH56" i="1"/>
  <c r="AB56" i="1"/>
  <c r="V56" i="1"/>
  <c r="CJ55" i="1"/>
  <c r="CE55" i="1"/>
  <c r="BY55" i="1"/>
  <c r="BR55" i="1"/>
  <c r="BL55" i="1"/>
  <c r="BF55" i="1"/>
  <c r="AZ55" i="1"/>
  <c r="AT55" i="1"/>
  <c r="AN55" i="1"/>
  <c r="AH55" i="1"/>
  <c r="AB55" i="1"/>
  <c r="V55" i="1"/>
  <c r="CJ54" i="1"/>
  <c r="CE54" i="1"/>
  <c r="BY54" i="1"/>
  <c r="BS54" i="1"/>
  <c r="BU54" i="1" s="1"/>
  <c r="BR54" i="1"/>
  <c r="BL54" i="1"/>
  <c r="BF54" i="1"/>
  <c r="AZ54" i="1"/>
  <c r="AT54" i="1"/>
  <c r="AN54" i="1"/>
  <c r="AH54" i="1"/>
  <c r="AB54" i="1"/>
  <c r="V54" i="1"/>
  <c r="CJ53" i="1"/>
  <c r="CK53" i="1" s="1"/>
  <c r="CE53" i="1"/>
  <c r="BY53" i="1"/>
  <c r="BR53" i="1"/>
  <c r="AZ53" i="1"/>
  <c r="AT53" i="1"/>
  <c r="AN53" i="1"/>
  <c r="AH53" i="1"/>
  <c r="AB53" i="1"/>
  <c r="V53" i="1"/>
  <c r="CJ52" i="1"/>
  <c r="CE52" i="1"/>
  <c r="BY52" i="1"/>
  <c r="BR52" i="1"/>
  <c r="BL52" i="1"/>
  <c r="BF52" i="1"/>
  <c r="AZ52" i="1"/>
  <c r="AT52" i="1"/>
  <c r="AN52" i="1"/>
  <c r="AH52" i="1"/>
  <c r="AB52" i="1"/>
  <c r="V52" i="1"/>
  <c r="CK51" i="1"/>
  <c r="CE51" i="1"/>
  <c r="BY51" i="1"/>
  <c r="BR51" i="1"/>
  <c r="BL51" i="1"/>
  <c r="BF51" i="1"/>
  <c r="AZ51" i="1"/>
  <c r="AT51" i="1"/>
  <c r="AN51" i="1"/>
  <c r="AH51" i="1"/>
  <c r="AB51" i="1"/>
  <c r="V51" i="1"/>
  <c r="CJ50" i="1"/>
  <c r="CE50" i="1"/>
  <c r="BY50" i="1"/>
  <c r="BR50" i="1"/>
  <c r="AZ50" i="1"/>
  <c r="AT50" i="1"/>
  <c r="AN50" i="1"/>
  <c r="AH50" i="1"/>
  <c r="AB50" i="1"/>
  <c r="V50" i="1"/>
  <c r="CJ49" i="1"/>
  <c r="CE49" i="1"/>
  <c r="BY49" i="1"/>
  <c r="BR49" i="1"/>
  <c r="AZ49" i="1"/>
  <c r="AT49" i="1"/>
  <c r="AN49" i="1"/>
  <c r="AH49" i="1"/>
  <c r="AB49" i="1"/>
  <c r="V49" i="1"/>
  <c r="CJ48" i="1"/>
  <c r="CE48" i="1"/>
  <c r="BY48" i="1"/>
  <c r="BF48" i="1"/>
  <c r="AZ48" i="1"/>
  <c r="AT48" i="1"/>
  <c r="AN48" i="1"/>
  <c r="AH48" i="1"/>
  <c r="AB48" i="1"/>
  <c r="V48" i="1"/>
  <c r="CJ47" i="1"/>
  <c r="CE47" i="1"/>
  <c r="BY47" i="1"/>
  <c r="AZ47" i="1"/>
  <c r="AT47" i="1"/>
  <c r="AN47" i="1"/>
  <c r="AH47" i="1"/>
  <c r="AB47" i="1"/>
  <c r="V47" i="1"/>
  <c r="CJ46" i="1"/>
  <c r="CE46" i="1"/>
  <c r="BY46" i="1"/>
  <c r="AZ46" i="1"/>
  <c r="AT46" i="1"/>
  <c r="AN46" i="1"/>
  <c r="AH46" i="1"/>
  <c r="AB46" i="1"/>
  <c r="V46" i="1"/>
  <c r="CJ45" i="1"/>
  <c r="CE45" i="1"/>
  <c r="BY45" i="1"/>
  <c r="AZ45" i="1"/>
  <c r="AT45" i="1"/>
  <c r="AN45" i="1"/>
  <c r="AH45" i="1"/>
  <c r="AB45" i="1"/>
  <c r="V45" i="1"/>
  <c r="CJ44" i="1"/>
  <c r="CE44" i="1"/>
  <c r="BY44" i="1"/>
  <c r="AZ44" i="1"/>
  <c r="AT44" i="1"/>
  <c r="AN44" i="1"/>
  <c r="AH44" i="1"/>
  <c r="AB44" i="1"/>
  <c r="V44" i="1"/>
  <c r="CJ43" i="1"/>
  <c r="CE43" i="1"/>
  <c r="BY43" i="1"/>
  <c r="AZ43" i="1"/>
  <c r="AT43" i="1"/>
  <c r="AN43" i="1"/>
  <c r="AH43" i="1"/>
  <c r="AB43" i="1"/>
  <c r="V43" i="1"/>
  <c r="CJ42" i="1"/>
  <c r="CE42" i="1"/>
  <c r="BY42" i="1"/>
  <c r="AZ42" i="1"/>
  <c r="AT42" i="1"/>
  <c r="AN42" i="1"/>
  <c r="AH42" i="1"/>
  <c r="AB42" i="1"/>
  <c r="V42" i="1"/>
  <c r="CJ40" i="1"/>
  <c r="CE40" i="1"/>
  <c r="BY40" i="1"/>
  <c r="BR40" i="1"/>
  <c r="AZ40" i="1"/>
  <c r="AT40" i="1"/>
  <c r="AN40" i="1"/>
  <c r="AH40" i="1"/>
  <c r="AB40" i="1"/>
  <c r="V40" i="1"/>
  <c r="CJ39" i="1"/>
  <c r="CJ38" i="1"/>
  <c r="CK37" i="1"/>
  <c r="CE37" i="1"/>
  <c r="BY37" i="1"/>
  <c r="BR37" i="1"/>
  <c r="BL37" i="1"/>
  <c r="BF37" i="1"/>
  <c r="AZ37" i="1"/>
  <c r="AT37" i="1"/>
  <c r="AN37" i="1"/>
  <c r="AH37" i="1"/>
  <c r="AB37" i="1"/>
  <c r="V37" i="1"/>
  <c r="CJ36" i="1"/>
  <c r="CJ35" i="1"/>
  <c r="CJ34" i="1"/>
  <c r="CE34" i="1"/>
  <c r="BY34" i="1"/>
  <c r="BR34" i="1"/>
  <c r="BL34" i="1"/>
  <c r="BF34" i="1"/>
  <c r="AZ34" i="1"/>
  <c r="AT34" i="1"/>
  <c r="AN34" i="1"/>
  <c r="AH34" i="1"/>
  <c r="AB34" i="1"/>
  <c r="V34" i="1"/>
  <c r="CJ33" i="1"/>
  <c r="CJ32" i="1"/>
  <c r="CJ31" i="1"/>
  <c r="CE31" i="1"/>
  <c r="BY31" i="1"/>
  <c r="BR31" i="1"/>
  <c r="BL31" i="1"/>
  <c r="BF31" i="1"/>
  <c r="AZ31" i="1"/>
  <c r="AT31" i="1"/>
  <c r="AN31" i="1"/>
  <c r="AH31" i="1"/>
  <c r="AB31" i="1"/>
  <c r="V31" i="1"/>
  <c r="CJ30" i="1"/>
  <c r="CK30" i="1" s="1"/>
  <c r="CE30" i="1"/>
  <c r="BY30" i="1"/>
  <c r="BR30" i="1"/>
  <c r="BL30" i="1"/>
  <c r="BF30" i="1"/>
  <c r="AZ30" i="1"/>
  <c r="AT30" i="1"/>
  <c r="AN30" i="1"/>
  <c r="AH30" i="1"/>
  <c r="AB30" i="1"/>
  <c r="V30" i="1"/>
  <c r="CJ29" i="1"/>
  <c r="CK29" i="1" s="1"/>
  <c r="CE29" i="1"/>
  <c r="BY29" i="1"/>
  <c r="BR29" i="1"/>
  <c r="BL29" i="1"/>
  <c r="BF29" i="1"/>
  <c r="AZ29" i="1"/>
  <c r="AT29" i="1"/>
  <c r="AN29" i="1"/>
  <c r="AH29" i="1"/>
  <c r="AB29" i="1"/>
  <c r="V29" i="1"/>
  <c r="CJ28" i="1"/>
  <c r="CE28" i="1"/>
  <c r="BY28" i="1"/>
  <c r="BR28" i="1"/>
  <c r="BL28" i="1"/>
  <c r="BF28" i="1"/>
  <c r="AZ28" i="1"/>
  <c r="AT28" i="1"/>
  <c r="AN28" i="1"/>
  <c r="AH28" i="1"/>
  <c r="AB28" i="1"/>
  <c r="V28" i="1"/>
  <c r="CJ26" i="1"/>
  <c r="CE26" i="1"/>
  <c r="BY26" i="1"/>
  <c r="BR26" i="1"/>
  <c r="BL26" i="1"/>
  <c r="BF26" i="1"/>
  <c r="AZ26" i="1"/>
  <c r="AT26" i="1"/>
  <c r="AN26" i="1"/>
  <c r="AH26" i="1"/>
  <c r="AB26" i="1"/>
  <c r="V26" i="1"/>
  <c r="CJ25" i="1"/>
  <c r="CK25" i="1" s="1"/>
  <c r="CE25" i="1"/>
  <c r="BY25" i="1"/>
  <c r="BR25" i="1"/>
  <c r="BL25" i="1"/>
  <c r="BF25" i="1"/>
  <c r="AZ25" i="1"/>
  <c r="AT25" i="1"/>
  <c r="AN25" i="1"/>
  <c r="AH25" i="1"/>
  <c r="AB25" i="1"/>
  <c r="V25" i="1"/>
  <c r="CJ24" i="1"/>
  <c r="CK24" i="1" s="1"/>
  <c r="CE24" i="1"/>
  <c r="BY24" i="1"/>
  <c r="BR24" i="1"/>
  <c r="BL24" i="1"/>
  <c r="BF24" i="1"/>
  <c r="AZ24" i="1"/>
  <c r="AT24" i="1"/>
  <c r="AN24" i="1"/>
  <c r="AH24" i="1"/>
  <c r="AB24" i="1"/>
  <c r="V24" i="1"/>
  <c r="CJ23" i="1"/>
  <c r="CJ22" i="1"/>
  <c r="CK22" i="1" s="1"/>
  <c r="CE22" i="1"/>
  <c r="BY22" i="1"/>
  <c r="BR22" i="1"/>
  <c r="BL22" i="1"/>
  <c r="BF22" i="1"/>
  <c r="AZ22" i="1"/>
  <c r="AT22" i="1"/>
  <c r="AN22" i="1"/>
  <c r="AH22" i="1"/>
  <c r="AB22" i="1"/>
  <c r="V22" i="1"/>
  <c r="CK21" i="1"/>
  <c r="CE21" i="1"/>
  <c r="BY21" i="1"/>
  <c r="BL21" i="1"/>
  <c r="BF21" i="1"/>
  <c r="AZ21" i="1"/>
  <c r="AT21" i="1"/>
  <c r="AN21" i="1"/>
  <c r="AH21" i="1"/>
  <c r="AB21" i="1"/>
  <c r="V21" i="1"/>
  <c r="CJ20" i="1"/>
  <c r="CE20" i="1"/>
  <c r="BY20" i="1"/>
  <c r="BR20" i="1"/>
  <c r="BL20" i="1"/>
  <c r="BF20" i="1"/>
  <c r="AZ20" i="1"/>
  <c r="AT20" i="1"/>
  <c r="AN20" i="1"/>
  <c r="AH20" i="1"/>
  <c r="AB20" i="1"/>
  <c r="V20" i="1"/>
  <c r="CJ19" i="1"/>
  <c r="CE19" i="1"/>
  <c r="BY19" i="1"/>
  <c r="AZ19" i="1"/>
  <c r="AT19" i="1"/>
  <c r="AN19" i="1"/>
  <c r="AJ19" i="1"/>
  <c r="AI19" i="1"/>
  <c r="AH19" i="1"/>
  <c r="AB19" i="1"/>
  <c r="V19" i="1"/>
  <c r="CJ17" i="1"/>
  <c r="CK17" i="1" s="1"/>
  <c r="CE17" i="1"/>
  <c r="BY17" i="1"/>
  <c r="BR17" i="1"/>
  <c r="BL17" i="1"/>
  <c r="AZ17" i="1"/>
  <c r="AT17" i="1"/>
  <c r="AN17" i="1"/>
  <c r="AH17" i="1"/>
  <c r="AB17" i="1"/>
  <c r="V17" i="1"/>
  <c r="CJ16" i="1"/>
  <c r="CE16" i="1"/>
  <c r="BY16" i="1"/>
  <c r="BR16" i="1"/>
  <c r="BL16" i="1"/>
  <c r="BF16" i="1"/>
  <c r="AZ16" i="1"/>
  <c r="AT16" i="1"/>
  <c r="AN16" i="1"/>
  <c r="AH16" i="1"/>
  <c r="AB16" i="1"/>
  <c r="V16" i="1"/>
  <c r="CJ15" i="1"/>
  <c r="CE15" i="1"/>
  <c r="BY15" i="1"/>
  <c r="BF15" i="1"/>
  <c r="AT15" i="1"/>
  <c r="AN15" i="1"/>
  <c r="AH15" i="1"/>
  <c r="AB15" i="1"/>
  <c r="V15" i="1"/>
  <c r="CJ14" i="1"/>
  <c r="CE14" i="1"/>
  <c r="BY14" i="1"/>
  <c r="BR14" i="1"/>
  <c r="BL14" i="1"/>
  <c r="AZ14" i="1"/>
  <c r="AT14" i="1"/>
  <c r="AN14" i="1"/>
  <c r="AH14" i="1"/>
  <c r="AB14" i="1"/>
  <c r="V14" i="1"/>
  <c r="CJ13" i="1"/>
  <c r="CK13" i="1" s="1"/>
  <c r="CE13" i="1"/>
  <c r="BY13" i="1"/>
  <c r="BR13" i="1"/>
  <c r="BL13" i="1"/>
  <c r="BF13" i="1"/>
  <c r="AZ13" i="1"/>
  <c r="AT13" i="1"/>
  <c r="AN13" i="1"/>
  <c r="AH13" i="1"/>
  <c r="AB13" i="1"/>
  <c r="V13" i="1"/>
  <c r="CJ12" i="1"/>
  <c r="CK12" i="1" s="1"/>
  <c r="CE12" i="1"/>
  <c r="BY12" i="1"/>
  <c r="BR12" i="1"/>
  <c r="BL12" i="1"/>
  <c r="BF12" i="1"/>
  <c r="AZ12" i="1"/>
  <c r="AT12" i="1"/>
  <c r="AN12" i="1"/>
  <c r="AH12" i="1"/>
  <c r="AB12" i="1"/>
  <c r="V12" i="1"/>
  <c r="CE11" i="1"/>
  <c r="BY11" i="1"/>
  <c r="BR11" i="1"/>
  <c r="BF11" i="1"/>
  <c r="AZ11" i="1"/>
  <c r="AT11" i="1"/>
  <c r="AN11" i="1"/>
  <c r="AH11" i="1"/>
  <c r="AB11" i="1"/>
  <c r="V11" i="1"/>
  <c r="CJ10" i="1"/>
  <c r="CK10" i="1" s="1"/>
  <c r="CE10" i="1"/>
  <c r="BY10" i="1"/>
  <c r="BR10" i="1"/>
  <c r="BL10" i="1"/>
  <c r="BF10" i="1"/>
  <c r="AZ10" i="1"/>
  <c r="AT10" i="1"/>
  <c r="AN10" i="1"/>
  <c r="AH10" i="1"/>
  <c r="AB10" i="1"/>
  <c r="V10" i="1"/>
  <c r="CJ9" i="1"/>
  <c r="CK9" i="1" s="1"/>
  <c r="CE9" i="1"/>
  <c r="BY9" i="1"/>
  <c r="BR9" i="1"/>
  <c r="BL9" i="1"/>
  <c r="BF9" i="1"/>
  <c r="AZ9" i="1"/>
  <c r="AT9" i="1"/>
  <c r="AN9" i="1"/>
  <c r="AH9" i="1"/>
  <c r="AB9" i="1"/>
  <c r="V9" i="1"/>
  <c r="CE8" i="1"/>
  <c r="BY8" i="1"/>
  <c r="BL8" i="1"/>
  <c r="BF8" i="1"/>
  <c r="AZ8" i="1"/>
  <c r="AT8" i="1"/>
  <c r="AN8" i="1"/>
  <c r="AH8" i="1"/>
  <c r="AB8" i="1"/>
  <c r="V8" i="1"/>
  <c r="BU85" i="1" l="1"/>
  <c r="BU61" i="1"/>
  <c r="J9" i="2"/>
</calcChain>
</file>

<file path=xl/sharedStrings.xml><?xml version="1.0" encoding="utf-8"?>
<sst xmlns="http://schemas.openxmlformats.org/spreadsheetml/2006/main" count="1862" uniqueCount="1171">
  <si>
    <t>Política Pública:</t>
  </si>
  <si>
    <t xml:space="preserve">Primera Infancia, Infancia y Adolescencia 2014 - 2024 "Por mis derechos, por mi familia, para volver a soñar" </t>
  </si>
  <si>
    <t>SEGUIMIENTO A LA POLÍTICA PÚBLICA DE MANERA ANUAL</t>
  </si>
  <si>
    <t>AVANCE POLÍTICA PÚBLICA DECENAL</t>
  </si>
  <si>
    <t>Eje estratégico</t>
  </si>
  <si>
    <t>Acción estratégica</t>
  </si>
  <si>
    <t xml:space="preserve">Meta No. </t>
  </si>
  <si>
    <t>Meta 2024</t>
  </si>
  <si>
    <t>Curso de vida</t>
  </si>
  <si>
    <t>Responsable</t>
  </si>
  <si>
    <t>Proyección Decenal</t>
  </si>
  <si>
    <t>Seguimiento Decenio</t>
  </si>
  <si>
    <t>PI</t>
  </si>
  <si>
    <t>I</t>
  </si>
  <si>
    <t>A</t>
  </si>
  <si>
    <t>Programado</t>
  </si>
  <si>
    <t>Ejecutado</t>
  </si>
  <si>
    <t>Porcentaje avance</t>
  </si>
  <si>
    <t>Observaciones</t>
  </si>
  <si>
    <t>Meta programada decenio</t>
  </si>
  <si>
    <t>Meta cumplida decenio</t>
  </si>
  <si>
    <t>Porcentaje de avance Total</t>
  </si>
  <si>
    <t>OBSERVACIONES GENERALES EN EL PROCESO DE IMPLEMENTACIÓN, SEGUIMIENTO Y EVALUACIÓN</t>
  </si>
  <si>
    <t>Existencia</t>
  </si>
  <si>
    <t>Implementar la estrategia "Instituciones amigas de la mujer y la Infancia" IAMI.</t>
  </si>
  <si>
    <t>14 ESE con Norma Técnica implementada en forma permanente y continua y ampliación a IPS privadas y mixtas para la atención del binomio madre e hijo, incluyendo la estrategia IAMI.</t>
  </si>
  <si>
    <t>X</t>
  </si>
  <si>
    <t>Salud</t>
  </si>
  <si>
    <t xml:space="preserve">En cuanto NORMAS TÉCNICAS IMPLEMENTADAS PARA LA ATENCIÓN DEL BINOMIO MADRE-HIJO, se desarrollan en las 12 ESEs.  En tres de ellas se desarrolló seguimiento permanente a la atención del BINOMIO MADRE-HIJO, siendo estas  QUIMBAYA, FILANDIA y la TEBAIDA. </t>
  </si>
  <si>
    <t>Se realiza refuerzo de esta con capacitaciones  para actualizar a las IPS municipales en temas de lactancia materna, aprovechamiento biologico de los alimentos, habitos alimentarios, alimentacion complementaria.
6 municipios programados para esta vigencia y asi dar cumplimiento a la meta del plan de desarrollo,de aplicacion de la estrategia en los 12 municipios del Departamento. Al corte de 31 de Mayo de 2015 se ha implementado la estrategia en los municipios de Salento, Filandia y Córdoba.</t>
  </si>
  <si>
    <t>Se llevó a cabo la verificación del estado de la estrategia instituciones Amigas de la Mujer y la Infancia en 11 Empresas Sociales del Estado.
Se realizó asistencia técnica para la implementación de la estrategia  instituciones Amigas de la Mujer y la Infancia, en cuatro municipios según lineamientos 2016.
Teniendo en cuenta que la lPS Hospital del Sur, fue elegida por el ministerio de salud y de la protección social como piloto para la asistencia técnica en  lineamientos de la estrategia Instituciones amigas de la Mujer y la Infancia IAMI, se tiene en cuenta el municipio de Armenia para la acciones tendientes a desarrollar el plan decenal de lactancia Materna.
Se realizó acompañamiento a los 12  Municipios  durante el desarrollo de 4 jornadas de vacunación en los meses de enero, abril, agosto y octubre.
Se realizó asistencia técnica y articulación  con las EAPB, IPS, y Planes locales de salud para garantizar el cumplimiento en las coberturas los 12 municipios.</t>
  </si>
  <si>
    <t>Por la meta 148, se realizó informe final de la integración de los programas IAMI-AIEPI-PAI, en la política para la atención a la primera infancia mediante acto administrativo  en IPS (hospital San Juan de Dios; Circasia Hospital San Vicente; Quimbaya Escuela Naranjal, Pijao Hogar Infantil; Buenavista Hospital San Camilo.
Se realizó informe final de los seguimientos a los planes de mejora de las IPS públicas según evaluación de la estrategia IAMI 2017.
Se proyecta programación para el seguimiento a planes de mejoramiento en la implementación de la estrategia IAMI de las ESE- Armenia (Hospital San Juan de Dios), La Tebaida Hospital Pio X; Quimbaya Hospital Sagrado Corazón, Filandia (Hospital San Vicente de Paul).
Con corte a diciembre se consolida la información de lactancia materna y perímetro braquial y se alimenta la matriz de seguimiento a control de crecimiento y desarrollo por parte de IPS.
Se entrega el modelo de política de la Estrategia IAMI a 11 Municipios.   
Se realizó seguimiento a 17 casos prioritarios con notificación en sivigila como desnutrición aguda.
Se realizó consolidado de la información obtenida en la visitas de verificación a las ESE de la normatividad vigente en Nutrición.
Dentro de la ejecución del plan de intervenciones colectivas se recoge la variable de Perímetro Cefálico el cual permite detectar casos sospechosos de desnutrición, con casos de desnutrición a los cuales se le realiza seguimiento a la activación de la ruta de atención integral (Se detecta casos de desnutrición por PIC con perímetro braquial así: 5 casos Calarcá;  un  caso en Génova, un  caso en Pijao y un caso  Salento).
Para la meta 129, se realizó análisis de situación nutricional de 6 poblaciones etnias.
Meta 129, se  socializa con planes locales de salud y secretaria de servicios sociales y de salud de Calarcá; de la  situación nutricional a 6 comunidades indígenas del departamento.
Meta 129, Se socializan casos de desnutrición con  planes locales de salud y secretaria de servicios sociales y de salud de Calarcá para la definición de la ruta de atención integral  para la intervención integral de población indígena en los municipios.
Meta 129, Se realizó la intervención con educación integral de población indígena (a en los municipios de Quimbaya (Laurel, Buenavista) y Calarcá (Quebrada Negra, Potosí, La Virginia); Buenavista, Pijao, La Tebaida y Córdoba.</t>
  </si>
  <si>
    <t>Se socializaron lineamientos Instituciones Amigas de la mujer y la Infancia  IAMI 2016 en la red prestadora de servicios (EAPB y 11 ESE públicas, de competencia del departamento).                                                                                                                                                 
Se realiza asistencia técnica sobre implementación de estrategia IAMI - Instituciones Amigas de la mujer y la Infancia en la red prestadora de servicios (EAPB y 11 ESE públicas, de competencia del departamento).                                                         
Se realiza seguimiento al estado de la implementación de la estrategia IAMI   Instituciones Amigas de la mujer y la Infancia.
Hay una incipiente información de madre canguro, el programa no se encuentra consolidado como tal.</t>
  </si>
  <si>
    <t>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
La Estrategia "Madre Canguro" no está siendo implementada en la actualidad.
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t>
  </si>
  <si>
    <t xml:space="preserve">Durante la vigencia 2020, la entidad responsable no reportó acciones en el marco del proceso de implementación. </t>
  </si>
  <si>
    <t>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t>
  </si>
  <si>
    <t>Teniendo en cuenta el comportamiento de la meta durante las vigencias anteriores, se observa que es de mantenimiento, siendo necesario el proceso de implementación de la Estrategia Instituciones Amigas de la Mujer y la Infancia (IAMI) en los 12 municipios hasta el 2024.   Por lo anterior, este indicador se Encuentra en 74% de avance.</t>
  </si>
  <si>
    <t>Promover la estrategia "Madre Canguro" en las instituciones prestadoras de servicio -IPS- públicas y privadas.</t>
  </si>
  <si>
    <t>14 ESE con Norma Técnica implementada en forma permanente y continua y ampliación a IPS privadas y
mixtas para la atención del binomio madre e hijo, incluyendo la Estrategia "Madre Canguro".</t>
  </si>
  <si>
    <t xml:space="preserve">La Secretaría de Salud no reportó acciones desarrolladas durante lo corrido de la vigencia 2021. </t>
  </si>
  <si>
    <t xml:space="preserve">Teniendo en cuenta el comportamiento de la meta durante las vigencias anteriores, se observa que, el proceso de implementación de la Estrategia "Madre Canguro" es permanente, siendo necesaria su continuidad hasta finalizar el decenio; Así mismo, se evidencia que el seguimiento ha sido realizado sobre el proceso de acompañamiento técnico a los 12 municipios del departamento.
Sin embargo, es importante aclarar que, la Secretaría de Salud Departamental, argumenta que el departamento solo cuenta con cuatro (4) Instituciones Prestadoras de Servicio (IPS) de parto habilitadas.
 Por lo anterior, este indicador se Encuentra en 55% de avance, ya que durante varias vigencias no se han reportado acciones para el cumplimiento de esta meta. </t>
  </si>
  <si>
    <t>Crear y ejecutar la ruta de información de los recién nacidos con bajo peso al nacer por enfoque diferencial.</t>
  </si>
  <si>
    <t>12 Municipios del Departamento del Quindío con capacidad instalada para el desarrollo permanente y continuo de acciones de Promoción por enfoque diferencial en el desarrollo del Plan Nacional de sexualidad, derechos sexuales y reproductivos.</t>
  </si>
  <si>
    <t>Con relación al Número de municipios con ACCIONES DE PROMOCIÓN DE LA SALUD EN LA POLÍTICA NACIONAL DE SEXUALIDAD, DERECHOS SEXUALES Y REPRODUCTIVOS, se realizaron visitas de verificación a los 12 municipios en los siguientes procesos: 1) Adherencia de la norma técnica para la detección de las alteraciones del desarrollo del joven 2) Adherencia al modelo de atención integral a víctimas de violencia sexual. Así mismo se realiza capacitación en conjunto con Fondo Mundial en Asesoría y prueba voluntaria para VIH, se desarrollaron mesas municipales en donde se establecieron acciones para enfrentar la problemática de la violencia sexual.</t>
  </si>
  <si>
    <t>A la fecha se han realiza acciones de promoción y prevención en 4 Municipios en los cuales encontramos Montenegro, Quimbaya, La  Tebaida y  Calarcá. En las estrategias de atención integral en salud, Salud Sexual y Reproductiva en adolescentes y jóvenes y maternidad segura.</t>
  </si>
  <si>
    <t>Realización de visitas de asistencia técnica y seguimiento a la implementación de programa de planificación familiar en las I.P.S y E.P.S del departamento del QUINDIO.
En los 12 municipios del Quindío se realizaron acciones de prevención y atención integral en salud sexual y reproductiva en adolescentes y jóvenes.
Se realizó el diagnóstico del estado de los servicios de salud amigables para adolescentes y jóvenes en el Departamento; del cual se priorizaron 6 municipios para intervenir.
Se realizó asesoría y asistencia técnica para la implementación y/o fortalecimiento de los servicios amigables, con énfasis en las redes comunitarias y veedurías juveniles.
Operativización del Comité Departamental de Sexualidad, Derechos Sexuales y Reproductivos, en concordancia con los lineamientos definidos por el Plan Decenal de  Salud Pública y la Política Nacional de Sexualidad, Derechos Sexuales y Derechos Reproductivos del Ministerio de Salud y Protección Social, se concertó y ejecuto  el plan de acción para la vigencia 2016.
Se ejecutó el Taller de capacitación en la realización de pruebas rápidas de VIH/sífilis el cual se llevó a cabo en la ciudad de Armenia en el Laboratorio Departamental de salud Pública durante los días 16 y 17  de marzo; en compañía con el Ministerio de salud y protección social y el Instituto Nacional de Salud.</t>
  </si>
  <si>
    <t>Desde la Dimensión de sexualidad, derechos sexuales y reproductivos se realizaron las siguientes actividades las cuales apuntan al cumplimiento de la meta de producto:
1. Asistencia técnica, seguimiento y monitoreo a las ESE de primer nivel de atención en la Estrategia Nacional de Servicios de Salud Amigables para Adolescentes y Jóvenes.
2. Asistencia técnica, seguimiento y monitoreo a la gestión del riesgo en salud de los programas regulares, EAPB y ESEs en la  atención a personas que viven con VIH.
3. Seguimiento a los eventos de VIH/SIDA  y HEPATITIS reportados en las diferentes fuentes de información SISPRO a nivel de los 11 municipios.
4. Desarrollo del comité departamental de sexualidad, derechos sexuales y reproductivos (resolución 533 del 02 junio del 2015) y el subcomité de promoción y prevención de las ITS/ VIH-SIDA.
5. Seguimiento al evento de violencia sexual en población vulnerable; reportados en las diferentes fuentes de información SISPRO a nivel de los 11 municipios.
6. Asistencia técnica, seguimiento y monitoreo a la gestión del riesgo en salud de las EAPB y ESEs en el abordaje integral de las violencias de género y violencias sexuales.
7. Capacitación al sector salud  en la estrategia de abordaje integral de las violencias de género y violencias sexuales.</t>
  </si>
  <si>
    <t xml:space="preserve">Se realizó seguimiento a casos de bajo peso al nacer notificados por el SIVIGILA a través de la verificación de la atención nutricional de la gestante con hijos de bajo peso al nacer. Con enfoque diferencial.
A través de la consulta preconcepciones la secretaría de salud departamental con el programa maternidad segura se implementó en todo el departamento del Quindío en IPS públicas y privadas la consulta preconcepciones de tal manera que se le apunta a aquellas embarazadas con condiciones físicas y psicológicas para que tengan un bebe sano y saludable.
Con el programa de planificación familiar se buscó evitar embarazos en adolescentes, estos se han reducido por debajo de la meta nacional.
</t>
  </si>
  <si>
    <t xml:space="preserve">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t>
  </si>
  <si>
    <t>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t>
  </si>
  <si>
    <t>De acuerdo con el Plan Nacional de Derechos Sexuales y Reproductivos, proyectado entre las vigencias 2017 y 2021 se cumplió al 74%.
Para la vigencia 2022, la secretaría de Salud no ha realizado actualización del nuevo plan nacional de sexualidad, derechos sexuales y reproductivos.</t>
  </si>
  <si>
    <t xml:space="preserve">Implementar el plan decenal de lactancia materna 2010-2020, en el departamento del Quindío. </t>
  </si>
  <si>
    <t xml:space="preserve">12 Municipios del Departamento del Quindío con capacidad instalada para el desarrollo permanente y continuo de acciones de Promoción en el desarrollo del Plan Nacional de Sexualidad, Derechos sexuales y Reproductivos. </t>
  </si>
  <si>
    <t>En cuanto al número de Municipios apoyados para la IMPLEMENTACIÓN DE PATRONES ALIMENTARIOS ADECUADOS EN LA PRIMERA INFANCIA, la misma se vienen realizando en 9 municipios del departamento, con énfasis en: CALARCÁ, MONTENEGRO y FILANDIA.</t>
  </si>
  <si>
    <t>Se realiza actualizacion a IPS municipales en cuanto a lactancia materna, con el fin de increnmentar en  meses la duración de la lactancia materna exclusiva en menores de 6 meses, Reducir la mortalidad infantil evitable por desnutrición en forma progresiva. Se apoyaron los 11 Municipio de competencia Departamental en la Implementación de patrones alimentarios adecuados en la primera infancia.</t>
  </si>
  <si>
    <t>Se realizó socialización intersectorial del Decreto 1397 de 1.992 "Por el cual se promueve la lactancia materna, se reglamenta la comercialización y publicidad de los alimentos de fórmula para lactantes y complementarios de la leche materna".</t>
  </si>
  <si>
    <t>• Se realizó visita de asistencia técnica y verificación en cuanto a la atención integral de las personas que viven con VIH a las EAPB (SALUD VIDA, SALUD TOTAL, NUEVA EPS, SANITAS Y SOS) así mismo se realiza visitas a IPS de los municipios de Filandia, tebaida, armenia, Buenavista y secretaria de salud municipal de armenia, a fin de realizar asesoría y asistencia técnica frente a la contratación y atenciones relacionadas en los eventos de ITS-VIH.
• Se realizó seguimiento a los eventos de hepatitis y VIH reportados en el SIVIGILA, en donde se realizan acciones frente a la garantía de la calidad del dato y gestión del riesgo individual que las EAPB deben realizar a fin de garantizar una atención integral.
• Se desarrolló capacitación en APV, en el marco del desarrollo del subcomité de ITS-VIH durante los días 28 y 29.</t>
  </si>
  <si>
    <t xml:space="preserve">Se socializaron lineamientos  Instituciones Amigas de la mujer y la Infancia  IAMI 2016 en la red prestadora de servicios (EAPB y 5 ESE públicas, de competencia del departamento).                                                                                                                                               
Se realizó asistencia técnica sobre implementación de estrategia IAMI - Instituciones Amigas de la mujer y la Infancia en la red prestadora de servicios (EAPB y 5 ESE públicas, de competencia del departamento).                                                         
Se realizó seguimiento al estado de la implementación de la estrategia IAMI   Instituciones Amigas de la mujer y la Infancia. </t>
  </si>
  <si>
    <t>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t>
  </si>
  <si>
    <t xml:space="preserve">En las IPS se da asistencia técnica y se entrega ficha técnica para el desarrollo de la tecnología de información en salud para entorno comunitario para la promoción, protección y apoyo a la lactancia materna.
Es importante mencionar que, el Plan Nacional de Lactancia Materna terminó su implementación en la vigencia 2020, por lo que es una meta cumplida de Política Pública. </t>
  </si>
  <si>
    <t>El Plan Nacional de Derechos Sexuales y Reproductivos, proyectado entre las vigencias 2017 y 2021 se cumplió en un 74%.
Sin embargo, La Secretaría de Salud continúa realizando talleres pedagógicos, acciones de formación en derechos sexuales y reproductivos, acciones de seguimiento a las EAPB e IPS que atienden pacientes con VIH/SIDA Hepatitis B/C, y mesas de trabajo con la red departamental de VIH SIDA alerta temprana, durante el primer trimestre de la vigencia 2022.
Igualmente, es importante tener presente que, El Plan Nacional de Derechos Sexuales y Reproductivos culmino su vigencia en el año 2021 y para la vigencia 2022, la secretaría de Salud no ha realizado actualización del nuevo plan nacional de sexualidad, derechos sexuales y reproductivos.
Sin embargo, es importante mencionar que a la fecha, el indicador se encuentra en un 65% de cumplimiento.</t>
  </si>
  <si>
    <t>Capacidades Institucionales ejecutadas para la promoción, el apoyo y la protección de la Lactancia Materna, en el marco del Plan Decenal.</t>
  </si>
  <si>
    <t xml:space="preserve">• Se realizó informe de la integración de los programas IAMI-AIEPI-PAI, en la política a través de la verificación en  acto administrativo  en IPS (hospital San Juan de Dios; Circasia Hospital San Vicente; Quimbaya Escuela Naranjal, Pijao Hogar Infantil; Buenavista Hospital San Camilo.
• Se realizó informe de los seguimientos a los planes de mejora de las IPS públicas según evaluación de la estrategia IAMI 2017.            </t>
  </si>
  <si>
    <t>Se realiza plan de evaluación de la calidad de atención al binomio madre e hijo en 11 IPS públicas.
El 19 de junio se realizó la presentación de resultados de seguimiento y evolución de la calidad de la atención nutricional en las IPS públicas, la cual contiene hallazgos de estrategia IAMI.</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</si>
  <si>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Es importante mencionar que, el Plan Nacional de Lactancia Materna terminó su implementación en la vigencia 2020, por lo que es una meta cumplida de Política Pública. </t>
  </si>
  <si>
    <t>El Plan Nacional de Lactancia Materna terminó su implementación en la vigencia 2020, y para la vigencia 2022, la secretaría de Salud no ha realizado actualización del nuevo Plan Nacional de Lactancia Materna.
Sin embargo, es importante mencionar que a la fecha, el indicador se encuentra en un 47% de cumplimiento.</t>
  </si>
  <si>
    <t xml:space="preserve">Implementar el Plan de Seguridad Alimentaria y Nutricional del departamento del Quindío para niños, niñas y adolescentes con enfoque diferencial. </t>
  </si>
  <si>
    <t>12 Municipios del Departamento con Programas Municipales de fomento y protección de patrones alimentarios adecuados para la primera infancia.</t>
  </si>
  <si>
    <t>Agricultura</t>
  </si>
  <si>
    <t>Se apoyaron los 11 Municipio de competencia Departamental en la Implementación de patrones alimentarios adecuados en la primera infancia.</t>
  </si>
  <si>
    <t>Se implementó el programa de agricultura familiar campesina para fortalecer la canasta familiar con productos como frutas y verduras.</t>
  </si>
  <si>
    <t>A lo largo de 2017, el grupo de trabajo accedió a dichos entornos educativos, habiendo conseguido avances significativos en el 40% de las instituciones educativas, actualmente en el departamento del Quindío en entorno escolar infantil y adolescente hay 54 instituciones educativas de Competencia departamental, es decir de los 11 municipios sin incluir a la capital Armenia, de las cuales fueron abordados con los temas referenciados a un total de 22. 
Se dio continuidad al trabajo realizado por la Dimensión desde los primeros meses del presente año, en atención a trabajar la prevención del tabaquismo y la promoción de hábitos y estilos de vida saludable en ambiente escolar. Para tal efecto se ha llevado a cabo un cúmulo de visitas que incluye 11 instituciones educativas, incluyendo además el colegio IMET de Circasia el cual es uno de los abanderados en el departamento del Quindío sobre programas de medio ambiental con reciclaje y programas transversales en el Proyecto Educativo Institucional (PEI) con salud.
Se visitaron a 22 colegios realizando seguimiento y asistencia técnica en la estrategia 4x4 con el fin de verificar que estén incluidos en el PRAE (Proyecto Ambiental Escolar) de 2018 los programas para abordar el tabaquismo. La estrategia permite trabajar prevención en consumo de tabaco y alcohol, promover hábitos de estilos de vida saludable como la realización de actividad física y la ingesta de frutas y verduras. Se incluye en esta actividad el acompañamiento, entrega y puesta en marcha de cartilla a 11 rectores de los colegios antes mencionados, que incluye actividades lúdicas, pedagógicas con material reciclable. De igual manera relación de enlaces de video educativos con previa capacitación para la prevención y promoción del tabaquismo.
Se implementó la realización de capacitaciones a docentes, rectores, orientadores, coordinadores, representantes concejo de padres, planes locales de salud y comisaría de familia en las que se aborda la prevención sobre el consumo utilizando la estrategia 4x4 como principal insumo. De igual manera se realiza trabajo con docentes y alumnos de grados tercero, cuarto y quinto de primaria sobre promoción de valores, prevención de consumo, autocuidado, habilidades sociales, etc. Grupos seleccionados dado que sus alumnos están cerca a la edad de los once años, identificada como edad de inicio de consumo de tabaco. 
Se realizó para el plan local de salud una serie de asistencias para que se trabaje conjuntamente con las instituciones educativas en los diferentes temas que abarcan la estrategia 4x4 como son:
Exploración espacios libres de humo con planes de mejoramiento.
Exploración alimentación saludable con planes de mejora.
Entrega de ayudas visuales para pegar en carteleras.
Capacitaciones diversas a lo largo del año (escuelas de padres, actividades pedagógicas con los integrantes del).
Además del marco legal colombiano, las guías del MSPS, se socializaron en la pedagogía con todos los colegios, los modelos de intervención exitosos de Islandia (Juventud en Islandia) y Finlandia. 
Prevención en tabaquismo con un diagnóstico de edad de inicio de consumo de tabo en 11 instituciones educativas de competencia Departamental. 
Revisión planes de mejora de espacios libres de humo, que deben ser implementados en los colegios visitados.
Fortalecimiento del respeto que desde la docencia y directiva de las Instituciones Educativas, se debe hacer sobre las leyes que protegen a los menores frente al consumo de tabaco. 
Promover la importancia en el uso de las rutas de atención no solo de convivencia escolar sino en la que permite la asistencia desde el infante y adolescente, y también de su entorno desde la Atención Integral en Salud.
Reconocer en los PRAE y las directivas de los colegios en que son los principales agentes para abordar el tema del tabaquismo y nutrición saludable.
Acciones donde se enfatiza en el marco legal para Colombia aplicable al consumo de tabaco, prevención y promoción propendiendo por la calidad de vida de los adolescentes e infantes.</t>
  </si>
  <si>
    <t xml:space="preserve">La entidad no reportó información durante la vigencia. </t>
  </si>
  <si>
    <t>La estrategia se divide en 4 elementos, alimentación saludable, actividad física, no consumo de tabaco y no consumo de alcohol.
En instituciones educativas y planes locales, se promociona la estrategia, y también se realizan capacitaciones a los docentes de educación física para motivar la implementación de la estrategia cuatro por cuatro (que  se realiza de modo más técnico y realicen prevención).
Estrategia Tienda Saludable, capacitaciones a las administradoras de las tiendas escolares, para incentivar la venta de productos saludables y no frituras, inducción del manejo de la sal y los saleros en los restaurantes escolares.
Capacitación sobre el aumento de la actividad física en las jornadas escolares, al menos 150 minutos de actividad física a la semana.
Capacitaciones para inculcar buenos hábitos alimenticios en los niños, niñas y adolescentes para prevenir enfermedades crónicas.
Revisión de la ley 1335 del 2009 en las I.E, señalética, campañas de prevención del consumo de tabaco.
En citas médicas se incentiva la cesación del consumo de tabaco, charlas para adultos y jóvenes.</t>
  </si>
  <si>
    <t>Apoyo técnico en el fomento organizativo de la Agricultura Campesina, Familiar y Comunitaria.</t>
  </si>
  <si>
    <t xml:space="preserve">Se han apoyado 240 productores agropecuarios, con el acompañamiento y asesoramiento en la estructuración de 6 perfiles de alianzas productivas en los 8 municipios del Departamento impactando la seguridad y soberanía alimentaria.
Impactando a diferentes renglones productivos tales como plátano, hortalizas, apicultura, ganadería, pasifloras, aguacate, aromáticas. Para el tercer trimestre JULIO, AGOSTO Y SEPTIEMBRE se direccionó a la contratación de personal para la gestión, planeación y gestión documental impactando 560 productores.
Es importante mencionar que la meta de Política Pública ya fue cumplida entre las vigencias 2014 y 2020. </t>
  </si>
  <si>
    <t>La acción estratégica de la Política Pública establece la implementación del Plan de Seguridad Alimentaria y Nutricional del departamento del Quindío, el cual terminó su proceso durante la vigencia 2020. 
Sin embargo, para la vigencia 2022, la secretaría de Agricultura no ha realizado actualización del la Política Pública establece la implementación del Plan de Seguridad Alimentaria y Nutricional del departamento del Quindío.
Igualmente, La Secretaría de Agricultura, reporta que se están ejecutando proyectos de Alianzas productivas de la primera fase, segunda fase y de la tercera fase, con una pluralidad de los patrones alimentarios adecuados, durante la vigencia del año 2022.
Sin embargo, es importante mencionar que a la fecha, el indicador se encuentra en un 73% de cumplimiento.</t>
  </si>
  <si>
    <t>20 Proyectos Productivos apoyados con énfasis en Seguridad Alimentaria dirigidos a grupos poblacionales vulnerables.</t>
  </si>
  <si>
    <t xml:space="preserve">A partir del acompañamiento realizado al Convenio 121 de 2013, CONSTRUYAMOS COLOMBIA - DPS y Gobernación del Quindío, se ha propiciado la generación de 16 EMPRENDIMIENTOS AGROINDUSTRIALES, apoyados dentro de los beneficiarios del PROGRAMA DE SEGURIDAD ALIMENTARIA. </t>
  </si>
  <si>
    <t>Se intervino en el programa de seguridad alimentaria en los municipios de Circasia, Génova, Córdoba y Pijao, realizando charlas de sensibilización y cambio de actitud realizando un ejercicio práctico de ¿cuánto me cuesta establecer y mantener una huerta?, y lo que me ahorraría mercando en mi finca, y los ingresos que obtendría adicionales si vendiera la producción de los productos que no utilizo para el consumo interno. Se realiza un total de 35 visitas en los municipios de Calarcá (12 predios), Pijao (9 Predios), Génova (9 Predios) y Circasia (5 predios), en las cuales se pudo verificar que la mayoría de esto predios después de un año los beneficiarios continúan con sus huertas caseras,  para el sostenimiento alimentario de sus familias, el 100% de los predios visitados no comercializan sus excedentes, en cambio sí usan el intercambio de estos productos por otros con sus vecinos. En los cuatro municipios visitados, podemos encontrar siembras de cebolla, Cilantro, zanahoria, espinaca,  además albahaca, mejorana, hierbabuena, perejil y otras plantas aromáticas. Plantas como yuca y plátano no crecieron con éxito en algunos  de los predios ubicados en Pijao y Calarcá; los cítricos siguen creciendo pero aún no ha brotado fruto.  La lechuga en otros predios atrajo algunas plagas, por lo que los beneficiarios optaron por no sembrar más y reemplazarlo por otra hortaliza. Se realizaron visitas  en los municipios de Génova, Buenavista, Pijao, Córdoba, Calarcá, Salento, Circasia y Quimbaya  con el propósito de evaluar los alcances del   programa RESA RURAL. La población Beneficiada con el proyecto fueron 1200 Familias de los Municipios arriba mencionados.</t>
  </si>
  <si>
    <t>Se beneficiaron 129 familias urbanas y periurbanas con parcelas de agricultura familiar para autoconsumo y comercio de excedentes.</t>
  </si>
  <si>
    <t>A lo largo de la implementación del programa de Agricultura familiar campesina se beneficiaron directa e indirectamente aproximadamente 774 familias en las zonas urbanas periurbanas y rurales de todos los municipios del Departamento del Quindío.</t>
  </si>
  <si>
    <t xml:space="preserve">Se beneficiaron  774 familias urbanas y periurbanas de los Municipios del Departamento con parcelas de Agricultura Familiar para consumo y comercio de excedentes, con la siembra de 11 especies como Arveja, Acelga,  Habichuela, Cebolla larga, Cebolla de huevo, Cilantro, Espinaca, Repollo, Lechuga, Remolacha ,Zanahoria. Las huertas con áreas entre 100 a 200 m2.  El número de huertas por municipio fue: Armenia 73, Buenavista 64, Calarcá 82, Circasia 69, Córdoba 74, Filandia, Génova 36, La Tebaida 67, Montenegro 63, Pijao 71, Quimbaya  33 y Salento 75.  </t>
  </si>
  <si>
    <t>Se han beneficiado 432 familias hasta el mes de junio en todos los Municipios del Departamento.</t>
  </si>
  <si>
    <t>Convenio de cofinanciación Alianzas productivas.
Se realizó la formulación y gestión de los proyectos, en los municipios de Córdoba, Filandia, Salento y Circasia.</t>
  </si>
  <si>
    <t xml:space="preserve">Este recurso está previsto para cofinanciar proyectos de alianzas productivas que benefician población vulnerable, que se encuentran dentro de la población a impactar dicho recurso se encuentra en proceso de legalización de los convenios de alianzas productivas.
Es importante mencionar que la meta de Política Pública ya fue cumplida entre las vigencias 2014 y 2020. </t>
  </si>
  <si>
    <t>La acción estratégica de la Política Pública establece la implementación del Plan de Seguridad Alimentaria y Nutricional del departamento del Quindío, el cual terminó su proceso durante la vigencia 2020. 
De acuerdo con el comportamiento de la meta, durante los periodos reportados, se observa que se dio cumplimiento al alcance proyectado para el decenio, constituyéndose una meta cumplida.
Sin embargo, la Secretaría de Agricultura continúa realizando acompañamiento y asistencia técnica a Productores Agropecuarios con procesos de extensión agropecuaria tanto en la parte productiva, como en alistamiento de La oferta productiva para mercados campesinos, durante el primer trimestre de la vigencia 2022.</t>
  </si>
  <si>
    <t>16 Convenios en ejecutados para suministro de material de propagación de los Productos Agropecuarios considerados dentro de los proyectos de Seguridad Alimentaria.</t>
  </si>
  <si>
    <t>El convenio que se encuentra vigente la fecha es 121 de 2013, entre la FUNDACIÓN CONSTRUYAMOS COLOMBIA, el DPS (Departamento de Prosperidad Social) y el Departamento del Quindío.  Entrega de material vegetal para la propagación de hortalizas, cítricos y  tubérculos; aproximadamente se les entregó a  589 familias de los municipios de  Quimbaya, Córdoba, Buenavista y Salento.</t>
  </si>
  <si>
    <t xml:space="preserve">Se incrementó el número de convenios en ejecución para consecución y/o suministro de material de propagación de los productos agropecuarios considerados dentro de los proyectos de seguridad alimentaria. </t>
  </si>
  <si>
    <t>Se conformaron seis (6) alianzas para contratos de compra anticipada de productos de la agricultura familiar en el departamento del Quindío.</t>
  </si>
  <si>
    <t>Se formalizaron 4 alianzas productivas para el año 2017 en el marco del proyecto "Apoyo a alianzas productivas del Ministerio de Agricultura y Desarrollo Rural", las cuales dentro del componente de comercialización están enfocadas a los contratos de compra anticipada con el aliado comercial. Estas alianzas beneficiaron en total 186 productores en 5 municipios (Pijao, Filandia, Circasia, Córdoba y Génova) un total de aportes por parte del Departamento de $60,000,000 y en los renglones productivos leche, queso, panela y plátano.</t>
  </si>
  <si>
    <t xml:space="preserve">Se crearon 11 alianzas para contratos de compra anticipada de productos de la agricultura familiar en el departamento del Quindío. 1. Alianza entre la asociación Fruta Andina del municipio de Córdoba y el aliado comercial Plata Crunch para la comercialización de plátano. 2. Alianza entre un productor del municipio de Circasia y el aliado comercial Plata Crunch para la comercialización de plátano. 3. Alianza entre un productor de hortalizas (lechugas) y el aliado comercial Supermercado Ventanilla Verde a través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
</t>
  </si>
  <si>
    <t>Ya se  crearon 11 alianzas para contratos de compra anticipada de productos de la agricultura familiar en el departamento del Quindío, mediante convenio con otras entidades; pero no se han cerrado los proyectos pues en el presente año se viene realizando la ejecución de los recursos y se les está apoyando con asistencia técnica profesional.</t>
  </si>
  <si>
    <t xml:space="preserve">Desde la Secretaría Departamental de Agricultura, Desarrollo Rural y Medio Ambiente, no se reportan acciones de seguimiento durante el segundo semestre de la vigencia 2020 para esta actividad.  </t>
  </si>
  <si>
    <t xml:space="preserve">Para el trimestre JULIO AGOSTO Y SEPTIEMBRE esto recursos $7.420.000 se destinaron a la gestión y estructuración de una alianza hortofrutícola impactando 15 unidades productivas.
Es importante mencionar que la meta de Política Pública ya fue cumplida entre las vigencias 2014 y 2020. </t>
  </si>
  <si>
    <t>La acción estratégica de la Política Pública establece la implementación del Plan de Seguridad Alimentaria y Nutricional del departamento del Quindío, el cual terminó su proceso durante la vigencia 2020. 
Según los reportes periódicos anuales de seguimiento, se evidencia que con corte a la vigencia 2022, se ejecutaron 42 convenios, dando cumplimiento a la meta. 
Sin embargo, la Secretaría de Agricultura, mediante los Mercados campesinos, continúa realizando actividades de apoyo a productores agropecuarios, con el propósito de consolidar el liderazgo empresarial, la asociatividad, acciones de extensión agropecuaria y las alianzas productivas en seguridad alimentaria de la Secretaría de Agricultura, Desarrollo Rural y Medio Ambiente, durante el primer y segundo trimestre de la vigencia 2022.
Se evidencia que, para el primer y segundo trimestre la Secretaria de Agricultura si bien es cierto  reportó acciones,   estas no guardan relación con la meta propuesta, sin embargo se pude observar que de acuerdo a los reportes de los seguimientos esta meta ya se encuentra cumplida  en un 100%.</t>
  </si>
  <si>
    <t>Capacidades Institucionales ejecutadas para la ejecución, monitoreo y control del Plan de Seguridad Alimentaria y Nutricional del Departamento del Quindío.</t>
  </si>
  <si>
    <t>Acompañamiento Y Asistencia Técnica A Productores Agropecuarios En La Productividad Primaria Y Alistamiento De La Oferta, Permitiendo Así El Aseguramiento De La Cadena Agroalimentaria En La Productividad Primaria.</t>
  </si>
  <si>
    <t xml:space="preserve">El Plan de Seguridad Alimentaria y Nutricional del departamento del Quindío, terminó su periodo de implementación en la vigencia 2020, dándose cumplimiento a la meta de Política Pública. </t>
  </si>
  <si>
    <t xml:space="preserve">El Plan de Seguridad Alimentaria y Nutricional del departamento del Quindío, terminó su periodo de implementación en la vigencia 2020.
Igualmente, se puede observar que de acuerdo con, los seguimientos realizados al indicador, esta meta se encuentra con un cumplimiento del 100% a la fecha; en la medida que se han reportado acciones durante todas las vigencias. </t>
  </si>
  <si>
    <t>Implementar la estrategia de desparasitación y prevención de las deficiencias de micronutrientes en gestantes y población de la primera infancia con enfoque diferencial.</t>
  </si>
  <si>
    <t>12 Municipios del Departamento del Quindío apoyados con Programas Municipales de fomento y protección de patrones alimentarios adecuados para la Primera Infancia.</t>
  </si>
  <si>
    <t>Se sembraron 150 hectáreas de productos de la canasta básica familiar para aumentar la disponibilidad de alimentos y lograr disminuir o mantener la proporción de niños menores de 5 años en riesgo de desnutrición moderada o severa aguda.</t>
  </si>
  <si>
    <t>Se brindó educación  en acciones de AIEPI comunitario a las familias  visitadas en 66 veredas de los 11 municipios del departamento del Quindío   con énfasis en prevenir  y  evitar enfermedades relacionadas con el cuidando el ambiente (saneamiento, prevención de malaria y dengue y de  infección por VIH SIDA), con énfasis en el lavado de manos.                                               
Se brindó educación  en acciones de IAMI  a las familias  visitadas  en las 66 veredas de los 11 municipios del departamento del Quindío.                                                                                                                                                                                      
Se brindó educación  en la prevención y cuidado  adecuado de los casos de IRA (Infección Respiratoria Aguda) y EDA (Enfermedad Diarreica Aguda) leves en casa. En las  66 veredas visitadas en los 11  municipios del departamento del Quindío. 
Apoyo en el mejoramiento de coberturas - PAI, en entidades que atiende población infantil en los  Municipios  de Salento, córdoba, Pijao, Buenavista, Filandia, Génova, Circasia y Calarcá. 
Apoyo en el mejoramiento de coberturas - CD, en entidades que atienden población infantil  en los  Municipios  de Salento, córdoba, Pijao,  Buenavista, Filandia, Génova, Circasia y Calarcá. 
Se brindó acompañamiento en acciones de AIEPI comunitario a entidades  que atienden población infantil con énfasis en prevenir o evitar enfermedades relacionadas con el cuidando el ambiente (saneamiento,  prevención de malaria y dengue y de  infección por VIH SIDA, con énfasis en el lavado de manos en los municipios  de Salento, córdoba, Pijao,  Buenavista, Filandia, Génova,  Circasia y Calarcá.
Jornada Única de Desparasitación Antihelmíntica Masiva en población escolarizada de 5 a 14 años, del área urbana y rural de los 11 municipios del departamento, a través de la ejecución del Plan de Intervenciones Colectivas del departamento.</t>
  </si>
  <si>
    <t>La Dimensión de Enfermedades Transmisibles, en su componente de Enfermedades Emergentes, Reemergentes y Desatendidas, realizó a través del Plan de intervenciones Colectivas, dos jornadas de Desparasitación Antihelmíntica Masiva, dirigida a niños escolarizados del área urbana y rural del departamento, las cuales se realizaron en los meses de Abril y Octubre de 2018. El municipio de Armenia por ser descentralizado obtuvo el Albendazol de donación de la estrategia para su cumplimiento.</t>
  </si>
  <si>
    <t>La dimensión de enfermedades transmisibles, en su componente de enfermedades emergentes, reemergentes y desatendidas, realizó la contratación a través del plan de intervenciones colectivas para el año en curso, la inclusión de una jornada de desparasitación antihelmíntica masiva, dirigida a niños escolarizados de 5 a 14 años, del área urbana y rural del departamento, la cual se realizará en el mes de septiembre de 2019. El municipio de Armenia por ser descentralizado obtendrá el albeándolo de donación de la estrategia para su cumplimiento.
Inicialmente se realizó visita a los 12 municipios para verificar el estado de la estrategia AIEPI comunitario, para desarrollar capacitaciones a padres, educadores y a la comunidad en general, acerca de prevención en buenas prácticas como, lavado de manos, depósito correcto de basuras, adecuado lavado de alimentos, manejo del agua.
Se está trabajando con la estrategia del jeep de la salud, recorrido a veredas de los 11 municipios, se caracterizan las familias, y se realiza promoción y prevención en salud (vacunación, clasificación de población).
Se continua haciendo el recorrido por los 11 municipios del departamento con el jeep de la salud (también se atiende población rural de las I.E).</t>
  </si>
  <si>
    <t>La estrategia de Desparasitación Antihelmíntica Masiva debe ser realizada en población Escolarizada de 5 a 14 años de edad, del área urbana y rural del territorio, por la situación de Pandemia por Covid-19, este Entorno fue cerrado y la actividad fue pospuesta para el año 2021.</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</si>
  <si>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
Es importante mencionar que la meta de Política Pública ya fue cumplida entre las vigencias 2014 y 2020. </t>
  </si>
  <si>
    <t>De acuerdo a los reportes periódicos anuales del proceso de implementación, el programa de fomento y protección de patrones alimentarios adecuados para la Primera Infancia, se ejecutó en los doce municipios, entre las vigencias 2014 y 2021, dando respuesta a la meta de la Política Pública. 
No obstante, la acción estratégica, no guarda relación con la meta a 2024, por lo que se es necesario continuar con el proceso de fortalecimiento de la estrategia de Desparasitación Antihelmíntica Masiva y la estrategia de suplementación con micronutrientes.
Sin embargo, es importante mencionar que a la fecha, el indicador se encuentra en un 71% de cumplimiento.</t>
  </si>
  <si>
    <t>Implementar, fortalecer y hacer seguimiento al Plan de Alimentación Escolar en los 12 municipios del departamento del Quindío.</t>
  </si>
  <si>
    <t>13745 Niños, Niñas y Adolescentes con el copago de Almuerzos garantizados.</t>
  </si>
  <si>
    <t>Educación</t>
  </si>
  <si>
    <t xml:space="preserve">La meta de producto para la  vigencia 2014,  correspondiente al sostenimiento  de los  COPAGOS RECIBIDOS POR LOS ESTUDIANTES POR ALMUERZOS ESCOLARES se cumple parcialmente, pues para la vigencia 2014 se plantea la meta de 12.000 copagos y se ejecuta una de las estrategias de permanencia correspondiente al programa de restaurante escolar que atiende   a 10.922  niños y niñas con copagos de almuerzos escolares.  </t>
  </si>
  <si>
    <t>Programa de Alimentación escolar en las 54 Instituciones Educativas en el Departamento del Qunidío se encuentra en proceso de ejecución</t>
  </si>
  <si>
    <t>Para el cumplimiento de esta meta en el Año 2016, se implementó desde de la Secretaria de Educación, el Programa de Alimentación Escolar PAE.</t>
  </si>
  <si>
    <t>A la fecha se ejecutó el Programa de Alimentación Escolar; El Seguimiento al programa se realizó mediante una interventoría activa contratada con la Universidad del Quindío. - Visitas del MEN a un muestreo de los restaurantes escolares - Acompañamiento y seguimiento que realiza el equipo PAE de la Secretaría de Educación conformado por un grupo interdisciplinar que realiza visitas de campo y verifica el cumplimiento de la resolución 16432. - CAES, Comités de Alimentación Escolar. Conformados en cada Institución Educativa con representación del Rector o su delegado, Representación de 2Padres de Familia, 1 Manipuladora, Personero Estudiantil, 2 Representantes de los estudiantes beneficiarios. - Veedurías Ciudadanas. - Informe bimensual enviado al MEN.</t>
  </si>
  <si>
    <t>Se Implementó el Programa de Alimentación Escolar (PAE), beneficiando a más de 26.500 estudiantes en  las 54  Instituciones Educativas oficiales de los 11 municipios no certificados del Departamento del Quindío,  Entregándose  106,240 complementos alimentarios tipo almuerzo así:
- 51.113 Complementos Alimentarios Preparados en Sitio
- 97.240 Complementos Alimentarios Industrializados
Se destaca el beneficio brindado en un porcentaje superior al 90% a  estudiantes de  las Poblaciones en condición víctimas del conflicto, Discapacitados y Etnias, matriculados en la Jornada Regular (Mañana, Tarde y Jornada Única) de las I.E.</t>
  </si>
  <si>
    <t xml:space="preserve">Se viene implementando el programa de alimentación Escolar PAE beneficiando a 28.493 estudiantes de las 54 Instituciones Educativas  Oficiales de los 11 Municipios no certificados del Departamento del Quindío. Entregándose a la fecha:
 Almuerzos preparados en sitio  APS 
315.392
 491.391
TOTAL 806.783
Complemento preparado en sitio CPS
122.439
 209.881
TOTAL 332.320
Industrializado IND
310.670
459.891
</t>
  </si>
  <si>
    <t>Durante el segundo semestre del año 2020, se realizaron 4 entregas (Julio - agosto - septiembre - octubre) del programa de alimentación escolar, a estudiantes de las 54 Instituciones Educativas Oficiales en los 11 municipios del Departamento No certificados en Educación. Este complemento alimentario se entregó para preparación en casa debido a la pandemia por Covid-19, y así se beneficiaron por cada una de las entregas a 28.368 estudiantes.</t>
  </si>
  <si>
    <t>Durante los meses de abril, mayo y junio de la vigencia 2021, se realizaron 3 entregas (abril, mayo y junio)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
Se continúa con 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se benefician para el III Trimestre del año 2021 a 30.730 estudiantes por cada una de las entregas durante dicho trimestre.</t>
  </si>
  <si>
    <t>13.307.945.067</t>
  </si>
  <si>
    <t>Durante el primer trimestre, la Secretaría de Educación reportó que el programa de Alimentación Escolar es una estrategia de acceso y permanencia que atiende a todos los estudiantes focalizados en la estrategia PAE-SIMAT, de las 54 Instituciones Educativas oficiales de los 11 municipios no certificados del Departamento del Quindío. 
Para esta vigencia, inicia la prestación del servicio el día 31 de enero, con el Complemento Alimentario Industrializado, que consiste en: (Un producto lácteo, un producto de panadería y un dulce o fruta). La entrega del complemento alimentario industrializado se realizó diariamente en cada Institución Educativa y directamente a cada estudiante priorizado como beneficiario del Programa de Alimentación Escolar – PAE.  
A partir del día 15 de marzo se inició la entrega de PAE REGULAR, basados igualmente en la Resolución No. 29452 de 2017, lo cual indica que se atiende a partir de esta fecha a los estudiantes focalizados con los siguientes complementos: * Complemento alimentario almuerzo preparado en sitio (APS), * Complemento alimentario am/pm preparado en sitio, CPS y * Complemento alimentario am/pm industrializado, IND.  
Los complementos alimentarios anteriormente mencionados, se entregan por rangos de edad como son: Rango 1: Transición a grado tercero, Rango 2: Grado cuarto a grado octavo y Rango 3: Grado 9 a Grado 11.
Para el segundo trimestre, la Secretaría de Educación reporto que,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t>
  </si>
  <si>
    <t xml:space="preserve">Una vez analizado el comportamiento de la meta de Política Pública, se observa que si bien el término copago para almuerzos, ya no se encuentra en vigencia en la actualidad, se hace la implementación del Programa de Alimentación Escolar, de acuerdo con los lineamientos del Ministerio de Educación Nacional. 
La Secretaría de Educación reporto que el programa de Alimentación Escolar es una estrategia de acceso y permanencia que atiende a todos los estudiantes focalizados en la estrategia PAE-SIMAT, de las 54 Instituciones Educativas oficiales de los 11 municipios no certificados del Departamento del Quindío.
Igualmente, es importante mencionar que se ha mantenido un promedio anual de mas de 21.000 niños y niñas beneficiados con el programa de alimentación escolar, durante la mayoría de vigencias, y se puede observar que de acuerdo con, los seguimientos realizados al indicador, esta meta se encuentra con un cumplimiento del 100% a la fecha; en la medida que se han reportado acciones durante la mayoría de vigencias.  </t>
  </si>
  <si>
    <t>Capacidades Institucionales ejecutadas para la promoción, apoyo y ejecución del Plan de Alimentación Escolar en el Departamento del Quindío.</t>
  </si>
  <si>
    <t>En el año 2016, se ejecutó la contratación de un Equipo PAE compuesto por profesionales que dieron apoyo profesional para el acompañamiento, seguimiento y verificación de la ejecución del programa de alimentación escolar PAE y el cumplimiento de los lineamientos técnico administrativos establecidos en la resolución 16432 del 2 de octubre del 2015 en los comedores escolares de las cincuenta y cuatro (54) Instituciones Educativas de los once (11) municipios no certificados del departamento del Quindío.</t>
  </si>
  <si>
    <t>Las capacidades institucionales para llevar a cabo la implementación y ejecución del Programa de Alimentación Escolar, se basa en la contratación de un (1) operador quien realiza la entrega de los complementos alimentarios, y un (1) equipo PAE conformado por 29 profesionales de diferentes especialidades:
* 6 Ingenieros de Alimentos.
* 5 Ingenieros Agroindustriales.
* 1 Tecnólogo en Procesamiento de Alimentos. 
* 11 Supervisores para los 11 Municipios.
* 1 Abogado.
* 1 Contador.
* 1 Profesional en Desarrollo Social y Comunitario.
* 1 Nutricionista.
* 1 Administrador de Empresas.
* 1 Administrador Financiero.</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</si>
  <si>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</si>
  <si>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La presente meta, se constituye como una meta cumplida, toda vez que desde la Secretaría de Educación Departamental se cuenta con un operador que fortalece las capacidades institucionales para la promoción, apoyo y ejecución del Programa de Alimentación Escolar en los 11 municipios no certificados del departamento del Quindío.  
Se aclara que mediante la modalidad de Licitación pública la Secretaría de Educación y Secretaría Jurídica adelantaron proceso contractual para la prestación del servicio de Alimentación Escolar en los 11 municipios no certificados del departamento del Quindío.</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</si>
  <si>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</si>
  <si>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100% de ESE , 60% IPS Privadas y mixtas 100% de Entidades Administradoras de Planes de Beneficio EAPB subsidiadas y 100% de EAPB contributivas con
seguimiento al cumplimiento en la adherencia a las normas técnicas en las acciones de Salud Pública Individual.</t>
  </si>
  <si>
    <t>El SISTEMA DE VIGILANCIA EN SALUD PÚBLICA, se encuentra posicionado a nivel Departamental, logrando para la vigencia 2014, la ampliación de la Red de notificación con una cobertura del 100%, de acuerdo a la base datos REPS. El cumplimiento en el proceso de notificación por parte de la Unidad Notificadora Departamental del 100%, Unidades Notificadoras Municipales en un 100% y notificación por parte de UPGD del 98. Además se cumplió en un 100% con los procesos de Búsqueda Activa Institucional y los indicadores de vigilancia de los eventos inmunoprevenibles. Se activó la VIGILANCIA EPIDEMIOLÓGICA COMUNITARIA por medio de la activación de 91 COVECOM, en 11 municipios del Departamento experiencia que se presentó como exitosa en el Instituto Nacional de Salud.</t>
  </si>
  <si>
    <t>Desde el proceso de Gestión con EPS en coordinación con los referentes de las principales prioridades de la Dirección de Prevención, Vigilancia y control de Factores de Riesgo en salud se lleva a cabo evaluación en el cumplimiento de adherencia a las normas técnicas de la resolución 412 de 2000 en las siguientes acciones:
-Visitas de seguimiento y evaluación a las IPS Públicas del Departamento en el cumplimiento de adherencia a las normas técnicas y guías de atención como: Norma Técnica para la atención de parto, del recién nacido, para la atención en planificación familiar, en las alteraciones del desarrollo del joven de 10 a 29 años, del embarazo, del Crecimiento y Desarrollo en el menor de 10 años,  detección temprana del cáncer de cuello uterino entre otras, con la concertación de planes de mejoramiento y su respectivo seguimiento.
- Mesas de trabajo con las EAPB para el fortalecimiento en los procesos de gestión de riesgo individual en cada uno de los programas de Protección Especifica y Detección Temprana y en lo correspondiente a las Enfermedades de Interés en Salud Publica.
- Asistencia Técnica a las IPS y EAPB en las actividades de PEDT y de aplicación de guías basadas en la Resolución 412 (Aplicación y cumplimiento de las normas).</t>
  </si>
  <si>
    <t>Se realizó seguimiento y evaluación a las EPS subsidiadas y contributivas e IPS públicas y privadas en el Sistema de fortalecimiento a la gestión de las acciones de detección temprana y protección específica (Res. 412, 4505, 1536).
Se realizó monitoreo y evaluación técnica del cumplimiento de los indicadores de detección temprana y protección específica, según bases de datos reportadas por el MSPS.
Seguimiento a quejas por inconformidad en la prestación de servicios de salud tanto en la red pública como la red privada.
Eliminación de barreras en el acceso a los servicios de salud con la población vinculada a las diferentes EPS del departamento del Quindío.</t>
  </si>
  <si>
    <t>A través del subprograma de maternidad segura se desarrollaron actividades, procesos y capacitaciones, apostándole  a impactar positivamente los eventos de interés en salud publica en las mujeres en y hombres en edad reproductiva, con los programas de estilo de vida con base a planificación familiar, consulta preconcepciones, interrupción voluntaria del embarazo, de acuerdo a sentencia c-355 año 2006, control prenatal, parto humanizado, además a través del comité de maternidad segura, estamos realizando educación médica continuada a las EPS, IPS, personal médico y paramédicos, estudiantes y líderes comunales.</t>
  </si>
  <si>
    <t>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
El equipo  de maternidad segura ha realizado visitas de asistencia técnica a 11 municipios del departamento del Quindío, se han inscrito 2.647 mujeres gestantes al programa, antes de las 12 semanas.</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</si>
  <si>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</si>
  <si>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al ser ejecutada en los doce (12) municipios. 
Igualmente, la Secretaria de salud realiza el comité departamental de Sexualidad, Salud Sexual y Reproductiva, el subcomité de  ITS VIH SIDA Hepatitis B C. 
Sin embargo, es importante mencionar que a la fecha, el indicador se encuentra en un 64% de cumplimiento.
</t>
  </si>
  <si>
    <t xml:space="preserve">Implementar la estrategia "Atención Integrada de Enfermedades Prevalentes de la Infancia". AIEPI a nivel departamental. </t>
  </si>
  <si>
    <t>12 Municipios del Departamento con capacidad instalada para la implementación, desarrollo y mantenimiento de la estrategia AIEPI.</t>
  </si>
  <si>
    <t>En cuanto al número de Municipios con estrategia AIEPI, (Atención Integral a las Enfermedades Prevalentes de la Infancia) esta implementada en todo el departamento. A la fecha se realiza fortalecimiento al desarrollo de la estrategia, incluyendo el componente de MATERNIDAD SEGURA. Al cierre  de este año los municipios intervenidos fueron: Circasia, Quimbaya, Salento, Montenegro y Calarcá.</t>
  </si>
  <si>
    <t>La estrategia AIEPI se encuentra implementada en los 12 municipios, se esta realizado mantenimiento de la estrategia en los 11 municipios de competencia del Dpto.</t>
  </si>
  <si>
    <t>Se realizaron visitas para la verificación del estado de implementación de la estrategia AIEPI en los prestadores de salud del departamento.
Revisión y seguimiento en la disminución de los indicadores de morbimortalidad de las enfermedades prevalentes en la primera infancia con el aprendizaje de las 18 practicas claves de la estrategia AIEPI.
Articulación con las EAPB, IPS, y Planes locales de salud para garantizar el cumplimiento en las coberturas de vacunación de  los 12 municipios.
Desarrollo de la estrategia AIEPI  en todos los municipios del  departamento del Quindío.
Fortalecimiento de las acciones de seguimiento a la aplicabilidad de las guías y protocolos en la prestación de los servicios, dentro del programa de Crecimiento y Desarrollo.</t>
  </si>
  <si>
    <t>Seguimiento a la gestión individual del riesgo en salud a través de la herramienta en Excel de verificación del programa de Crecimiento y Desarrollo.</t>
  </si>
  <si>
    <t>Se implementó un portafolio de servicio de salud pública, con la secretaría de Salud departamental y otras secretarías e instituciones descentralizadas, como educación, agricultura, Indeportes, plan departamental de aguas y CRQ, con actividades enfocadas a mejorar el entorno escolar, mediante capacitaciones, talleres y actividades de inspección, vigilancia y control, desde los programas de convivencia social y salud mental, maternidad segura, salud ambiental, seguridad alimentaria y nutricional, vida saludable y condiciones no trasmisibles, alimentos y bebidas, enfermedades transmisibles, sexualidad, derechos sexuales y reproductivos, de residuos sólidos , escuela de padres, proyectos ambientales PRAE, lombricultura y composteras, liderazgo y proyecto de vida, club defensores del agua. Con todo lo anterior contribuyendo al desarrollo humano de la comunidad educativa, proporcionando acciones integrales de promoción de la salud y de bienestar; caracterización de la institución de acuerdo a las instalaciones higiénico locativas inspección del restaurante escolar.
Realización, acompañamiento, asistencia técnica y supervisión de las cuatro (4) Jornadas Nacionales de Vacunación, realizadas en los meses de enero, abril, julio y octubre. 
Socialización del  Lineamientos para las  Jornadas de vacunación a IPS públicas y privadas, EAPB y planes locales. Solicitud, análisis y consolidación de los Planes de Acción para las mismas y asistencia técnica, verificación del programa, entrega de material educativo y acompañamiento  a los 12 municipios del departamento el  día central de las Jornadas.
 Visitas de abogacía del Programa Ampliado de Inmunizaciones a los 11 alcaldes y gerentes de las ESE de los municipios y al Secretario de Salud de Armenia y la Gerente de Redsalud. Seguimiento a las EAPB que hacen presencia en el departamento para evaluación del cumplimiento del Programa. Verificación del programa en todas las IPS públicas del departamento.
Asistencia técnica, seguimiento, consolidación, análisis y envío al MSPS de los Monitoreos de Coberturas de Vacunación realizados por los municipios en los meses de marzo y septiembre de 2018.
Realización, consolidación, análisis y envío de la información obtenida en la Encuesta de Coberturas de vacunación a cargo del departamento, durante el mes de agosto de 2018.
Evaluación de la capacidad técnica y operativa de las ESES de los 11 municipios para el cumplimiento de la Estrategia AIEPI.  
Mesas técnicas conformadas por el equipo de salud infantil, RIAS, AIEPI, IAMI y PAI.
Participación en el Comité departamental de Primera infancia, Infancia y Adolescencia.
Participación en el Consejo Departamental de Política Social.</t>
  </si>
  <si>
    <t>Socialización de Lineamientos para la realización de la Jornada de vacunación a IPS públicas y privadas, EAPB y PLS.
Realización, acompañamiento, asistencia técnica y supervisión de la segunda jornada Nacional de Vacunación, semana de vacunación de las Américas con el lema para las Américas,  "Protege tu comunidad, haz tu parte, #Vacúnate", y el lema nacional ¡Vacunas al día, te la ponemos fácil!, día central 27 de abril. 
Seguimiento al Riesgo Individual en Salud de la Población Infantil del Departamento a través de las herramientas de Cohorte de Nacidos Vivos y Matriz de Crecimiento y Desarrollo, durante el segundo trimestre del año 2019.
Implementación de la RPMS para el curso de vida de Primera Infancia a través de la herramienta de Análisis de Barreras y Facilitadores con los actores de SGSSS que hacen presencia en el departamento.
Mesas técnicas conformadas por el equipo de salud infantil, RIAS, AIEPI, y PAI.
Participación en el Comité departamental de Primera infancia, Infancia y Adolescencia.
Evaluación de la capacidad técnica y operativa de las ESES de los 11 municipios para el cumplimiento de la Estrategia AIEPI y del PAI.
Incluye desde la Meta 17 a la 22</t>
  </si>
  <si>
    <t>Posterior al análisis de la acción estratégica y la meta propuesta, así como el reporte periódico de las acciones desarrolladas entre las vigencias 2014 y 2021, se observa que se da respuesta a través de la implementación de la estrategia Atención Integrada de Enfermedades Prevalentes de la Infancia (AIEPI). 
Sin embargo, es importante mencionar que a la fecha, el indicador se encuentra en un 63% de cumplimiento.</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</si>
  <si>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</si>
  <si>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</si>
  <si>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 xml:space="preserve">la estargia AIEPI en su componente comunitario integra a los actores sociales municipales, donde se les socializan las 18 practicas clave, signos de alarma para llevar al niño a urgencias, se priorizan practicas clave con la comunidad como la vacunación a través del PAI programa ampliado de inmunización. </t>
  </si>
  <si>
    <t>Seguimiento a la gestión individual del riesgo en salud a través de la herramienta en Excel de verificación de la Cohorte de Nacidos Vivos para control del Programa de Vacunación.</t>
  </si>
  <si>
    <t>Posterior al análisis de la acción estratégica y la meta propuesta, así como el reporte periódico de las acciones desarrolladas entre las vigencias 2014 y 2021, se observa que se da respuesta a través de la implementación de la estrategia Atención Integrada de Enfermedades Prevalentes de la Infancia (AIEPI). 
Sin embargo, no se está dando respuesta al Programa Ampliado de Inmunizaciones (PAI), de acuerdo con el alcance de la acción estratégica inicial de la Política Pública. 
La Secretaría de Salud no reportó acciones para el primer y segundo trimestre del año 2022.   
Sin embargo, es importante mencionar que a la fecha, el indicador se encuentra en un 63% de cumplimiento.</t>
  </si>
  <si>
    <t xml:space="preserve">Crear e implementar una estrategia de información, educación ciudadana y comunicación educativa en los 12 municipios para la promoción de la salud a favor del proceso de crecimiento y desarrollo. </t>
  </si>
  <si>
    <t>Estrategia AIEPI implementada en los 12 municipios urbano y rural con campañas de información, educación y comunicación educativa para la promoción de la salud realizada en las Instituciones Educativas, Públicas y Privadas.</t>
  </si>
  <si>
    <t xml:space="preserve">la estrategia AIEPI se difunde por medio de la IPS, del Plan de Intervenciones colectivas y en el componente comunitario con todos los actores locales, icluido el respresentante de educacion, enfocado a la promoción de la salud favoreciendo lo relacionado con el proceso de crecimiento y desarrollo. </t>
  </si>
  <si>
    <t>Acompañamiento y verificación de las 5 Jornadas de vacunación realizadas durante el año 2017.</t>
  </si>
  <si>
    <t xml:space="preserve">
De acuerdo con el reporte de la Secretaría de salud se evidencia que hay duplicidad en el contenido de la meta No. 14.
La Secretaría de Salud no reportó acciones para el primer y segundo trimestre del año 2022.
El indicador se encuentra en un 63% de cumplimiento a la fecha</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</si>
  <si>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</si>
  <si>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promoción, prevención y esquemas de vacunación implementados.</t>
  </si>
  <si>
    <t>En cuanto al número de Municipios con estrategia AIEPI, (Atención Integral a las Enfermedades Prevalentes de la Infancia) esta implementada en todo el departamento.</t>
  </si>
  <si>
    <t>La estrategia AIEPI integra al PAI programa ampliado de inmunizaciones dentro de las 18 practicas clave, el PAI se encuentra implementado y operando de manera permanente en todo el Departamento.</t>
  </si>
  <si>
    <t>Se brindó apoyo en la canalización y seguimiento de la atención en salud de niños y niñas menores de 5 años con desnutrición aguda moderada y severa.
Se realizó la visita domiciliaria a familias con casos de desnutrición aguda moderada y severa en menores de cinco años con el fin de establecer condiciones de SAN familiar y facilitar la canalización a programas de complementación.
Gestión con EAPB para recolección y consolidación de información antropométrica de niños, niñas, adolescentes, gestantes y adulto mayor. Participación en la socialización y asistencia técnica en eventos de vigilancia nutricional a EAPB, IPS.
Se realizó consolidación de información antropométrica de todos los niños y niñas indígenas valorados en los municipios de Córdoba, Buenavista, Quimbaya, Montenegro, La Tebaida, y Filandia.
Se realizó análisis de la situación nutricional de la población indígena.</t>
  </si>
  <si>
    <t>Desde el subprograma de maternidad segura se implementaron guías y protocolo de atención, emanadas por el ministerio de salud y protección social en programa de consulta preconcepciones, proyecto de vida con base a planificación familiar, control prenatal, interrupción voluntaria del embarazo con base a la sentencia C-355/2006, parto humanizado, y dar asistencia técnica a las EPS, IPS, personal médico, paramédico, estudiante y líderes comunales, a través del comité de maternidad segura.</t>
  </si>
  <si>
    <t>De acuerdo con el reporte de la Secretaría de salud se evidencia que hay duplicidad en el contenido de la meta No. 14.
Sin embargo, no se está dando respuesta a la acción estratégica inicial de la Política Pública.
La Secretaría de Salud no reportó acciones para el primer y segundo trimestre del año 2022. 
El indicador se encuentra en un 70% de cumplimiento a la fecha</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</si>
  <si>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</si>
  <si>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Estrategia AIEPI ejecutada en los (12) Municipios del Departamento del Quindío, con campañas de reducción en factores de riesgo y promoción de los entornos protectores.</t>
  </si>
  <si>
    <t xml:space="preserve">La estrategia AIEPI promueve la reduccion de los factores de riesgo y promocion de entornos y habitos saludables en su componente comunitario, implementada en el departamento. </t>
  </si>
  <si>
    <t xml:space="preserve">
De acuerdo con el reporte de la Secretaría de salud se evidencia que hay duplicidad en el contenido de la meta No. 14.
La Secretaría de Salud no reportó acciones para el primer y segundo trimestre del año 2022.
El indicador se encuentra en un 70% de cumplimiento a la fecha</t>
  </si>
  <si>
    <t xml:space="preserve">Crear las condiciones, alianzas y redes necesarias para la implementación de la estrategia nacional de la primera infancia -PAIPI- en el Departamento del Quindío. </t>
  </si>
  <si>
    <t>12 Municipios del Departamento con capacidad instalada para la implementación, desarrollo y mantenimiento de la Estrategia AIEPI.</t>
  </si>
  <si>
    <t>La estrategia AIEPI está implementada en los 12 municipios, sin embargo la articulación con la estrategia de atención a la primera infancia -PAIPI- no se llevó a cabo en esta vigencia debido a falta de asistencia técnica del ministerio de Salud.</t>
  </si>
  <si>
    <t>La estrategia AIEPI está implementada en los 12 municipios, sin embargo la articulación con la estrategia de atención a la primera infancia -PAIPI- no se llevó a cabo en esta vigencia debido a falta de asistencia técnica del ministerio de Salud</t>
  </si>
  <si>
    <t xml:space="preserve">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t>
  </si>
  <si>
    <t>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La Secretaría de Salud no reportó acciones para el primer y segundo trimestre del año 2022.
El indicador se encuentra en un 82% de cumplimiento a la fecha</t>
  </si>
  <si>
    <t>Capacidades Institucionales ejecutadas para la implementación del Programa de Atención Integral a la Primera Infancia -PAIPI- en las modalidades de Entorno Familiar,  Entorno Comunitario y Entorno Institucional.</t>
  </si>
  <si>
    <t xml:space="preserve">Desde la Secretaría de Familia Departamental, en articulación con el Instituto Colombiano de Bienestar Familiar, se realizó proceso de asistencia técnica a las Entidades Territoriales Municipales, con la finalidad de identificar el nivel de avance, por medio de un instrumento de valoración, que permitió definir en porcentaje, el nivel de ejecución de la Política de Estado de Cero a Siempre, de acuerdo a las realizaciones y los entornos establecidos en la Ley 1804 de 2016. Lo anterior, teniendo en cuenta que la mayoría de los equipos técnicos son nuevos, debido al cambio de gobierno. </t>
  </si>
  <si>
    <t>La Jefatura de Familia con el fin de implementar y hacer seguimiento a las rutas integrales y lograr niños y niñas atendidos con servicios integrales y teniendo en cuenta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a la Primera Infancia, se brinda acompañamiento a las Entidades Territoriales Municipales en los municipios de La Tebaida, Génova, Montenegro, Córdoba, Circasia y Filandia.
Dicho proceso, inició el 22 de febrero, a través de la socialización del Plan de Acción Territorial del SNBF, de acuerdo a los lineamientos dados a nivel nacional, contando con la presencia de todos los enlaces de infancia y adolescencia de cada municipio.
En cuanto a la RIA a Primera Infancia Departamental, se estableció Plan de Trabajo en articulación con el ICBF, se avanza en el proceso de ajuste de la matriz territorial, de acuerdo a los lineamientos recibidos desde el SNBF y el Ministerio de Salud y Protección Social.
Los avances del proceso, fueron presentados en el marco del segundo Comité Departamental e Interinstitucional para la Primera Infancia, Infancia, Adolescencia y Familia del Quindío, además de quedar consignado su seguimiento ante dicha instancia.</t>
  </si>
  <si>
    <t>Teniendo en cuenta que el Plan de Atención Integral a la Primera Infancia (PAIPI), operó hasta la entrada en vigencia de la Ley 1804 de 2016 "Política de Estado de Cero a Siempre, la meta se encuentra cumplida. 
No obstante, la Administración Departamental realiza el proceso de acompañamiento técnico en articulación con la Instituto Colombiano de Bienestar Familiar a las Entidades Territoriales Municipales, con la finalidad de fortalecer las capacidades institucionales de los equipos interdisciplinarios. 
La Secretaría de Familia, se encuentra realizando asistencia técnica a los funcionarios de las Administraciones Municipales, para lograr la consolidación, implementación y seguimiento de las Rutas Integrales de Atención a la Primera Infancia, durante el primer y segundo trimestre de la vigencia 2022.
La Secretaría de Salud no reportó acciones para el primer y segundo trimestre del año 2022.  
Sin embargo, es importante mencionar que, a la fecha, el indicador se encuentra en un 60% de cumplimiento.</t>
  </si>
  <si>
    <t xml:space="preserve">Ejecutar la política nacional de reducción de sustancias psicoactivas y su impacto, con enfoque prioritario en niños, niñas y adolescentes del departamento del Quindío. </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</si>
  <si>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</si>
  <si>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 xml:space="preserve">PROGRAMA DE ORIENTACIÓN PREVENTIVA  DISEÑADO y en Proceso de Implementación, con la orientación técnica del Comité Interinstitucional para la reducción del consumo de sustancias psicoactivas en el departamento del Quindío. </t>
  </si>
  <si>
    <t>Implementación del  subprograma Familias Fuertes Amor y Limites, del eje de prevención: Programa de Orientación Preventiva, de la ordenanza 051 por medio de la cual se crea el Plan de Reducción de Consumo de Sustancias Psicoactivas. 648 familias beneficiadas en los 12 municipios del departamento del Quindio.</t>
  </si>
  <si>
    <t>Coordinación y organización de las mesas técnicas intersectoriales para los ajustes y adaptación del Plan Nacional Para la promoción de la salud, la prevención y atención del consumo de sustancias psicoactivas 2014 -2021.
Ajustes y adaptación del Plan Nacional Para la promoción de la salud, la prevención y atención del consumo de sustancias psicoactivas 2014 -2021.
En el marco del Plan para la Reducción  del consumo de sustancias psicoactivas del departamento del Quindío 2010-2020” y el comité de Reducción del Consumo de Sustancias Psicoactivas  y en conjunto con las Naciones Unidas Contra la Droga y el Delito, el  Ministerio de Salud y Protección Social se realizaron 2 asistencias técnicas: Formación en lineamientos para el abordaje integral a las personas afectadas por consumo de SPA, Socialización de acciones enmarcadas en el Eje de Mitigación la cuales están incluidas en plan nacional para promoción de la salud, la prevención y la atención del consumo de sustancias psicoactivas 2014- 2021.
Se desarrollaron acciones como parte activa de la instalación y reactivación del Comité departamental de Responsabilidad penal acusatoria para adolescente dada la alta incidencia en el departamento del Quindío.</t>
  </si>
  <si>
    <t>* Se llevaron a cabo capacitaciones en prevención del consumo de sustancias psicoactivas, habilidades para la vida, atención primaria en salud, pautas de crianza en las instituciones educativas de los municipios del Quindío, dicha capacitaciones se realizan a padres de familia, estudiantes y docentes.
*Se llevaron a cabo capacitación al personal de la universidad del Quindío que lidera las ZONAS DE ORIENTACIÓN UNIVERISTARIA - en los conceptos técnicos de ZOU y políticas, reducción de daños.
* Se realizó la actualización del directorio de Comité Departamental de Drogas con énfasis en  reducción del consumo de sustancias psicoactivas  a través de base de datos en Excel, identificando un total de 48 instituciones.
*Se llevaron a cabo capacitación a las instituciones educativas  de Montenegro,  circasia, Armenia a padres de familia, estudiantes de las instituciones educativas en prevención del consumo de spa, habilidades para la vida, proyecto de vida.</t>
  </si>
  <si>
    <t>Durante el último trimestre se realizó actualización de la herramienta web para la consolida del sistema de informa de los usuarios vinculados a los 3 programas de mantenimiento con metadona (PMM) de baja y mediana complejidad en el departamento del Quindío.
38 Seguimientos a la gestión del riesgo con las EAPB al evento 365, intoxicaciones por sustancias químicas por intencional psicoactivo reportados por el SIVIGILA 
Se realizó mesa técnica con los programas de mantenimiento con metadona, donde se hizo seguimiento a la implementación de la herramienta web y manual de convivencia.
Se realizó el 4 comité de drogas con énfasis en reducción de consumo de sustancias psicoactivas donde participaron alrededor de 32 instituciones que realizan acciones con competencia en el tema.</t>
  </si>
  <si>
    <t>En el marco del Plan Integral de Drogas (PIDD) 11 municipios han presentado Plan de Acción vigencia 2019 (Armenia, Calarcá, Circasia, Córdoba, Filandia, La Tebaida, Montenegro, Pijao, Quimbaya, Salento).
Se realizó el segundo Comité Departamental de Drogas con énfasis en Reducción del Consumo de Sustancias Psicoactivas en el cual se socializaron las actividades desarrolladas en los municipios e instituciones en el segundo trimestre en el marco del PDD.
Se realizó la segunda mesa de programas de mantenimiento con Metadona donde se hizo seguimiento a la Operativización de Plataforma Web como sistema de información de los usuarios vinculados a los tres programas.</t>
  </si>
  <si>
    <r>
      <t xml:space="preserve">Se determina que es una meta que se ejecuta anualmente, por lo que es necesario continuar con su proceso de implementación. 
</t>
    </r>
    <r>
      <rPr>
        <strike/>
        <sz val="11"/>
        <color rgb="FFFF0000"/>
        <rFont val="Arial"/>
        <family val="2"/>
      </rPr>
      <t xml:space="preserve">
</t>
    </r>
    <r>
      <rPr>
        <sz val="11"/>
        <color theme="1"/>
        <rFont val="Arial"/>
        <family val="2"/>
      </rPr>
      <t xml:space="preserve">La Secretaría de Familia, a través de la Dirección de Desarrollo Humano y Familia, realiza la implementación de la estrategia "Tú y yo unidos por la vida" en donde se incluye la línea de prevención del consumo de sustancias psicoactivas, la cual se ha venido implementando en diferentes municipios del departamento, durante el primer trimestre de la vigencia 2022. 
Se puede observar que de acuerdo con, los seguimientos realizados al indicador, esta meta se encuentra con un cumplimiento del 100% a la fecha; en la medida que se han reportado acciones durante la mayoría de vigencias.
Sin embargo, es importante mencionar que se debe de continuar con su implementación anual.                                                      
</t>
    </r>
    <r>
      <rPr>
        <strike/>
        <sz val="11"/>
        <color rgb="FFFF0000"/>
        <rFont val="Arial"/>
        <family val="2"/>
      </rPr>
      <t xml:space="preserve">
</t>
    </r>
    <r>
      <rPr>
        <sz val="11"/>
        <color rgb="FFFF0000"/>
        <rFont val="Arial"/>
        <family val="2"/>
      </rPr>
      <t xml:space="preserve">
</t>
    </r>
  </si>
  <si>
    <t>Familia</t>
  </si>
  <si>
    <t>El programa de Orientación Preventiva esta cursando la etapa de recolección de información, de acuerdo a los lineamientos que se establecieron previamente con el consejo encargado de ejecutarlo de manera conjunta como lo es la Red Interinstitucional para la prevención, mitigación, superación y capacidad de respuesta frente al consumo de SPA, se tiene la línea base del consumo e índice de pacientes institucionalizados, mapa de instituciones legalmente constituidas y operantes, el diagnóstico de los CAD y los insumos requeridos para la detección del riesgo en capacidad de respuesta. Se iniciarán en el mes de Julio las mesas intersectoriales para integrar todos los lineamientos y referentes necesarios para la construcción final del documento.</t>
  </si>
  <si>
    <t>Se ha avanzado en la estructuración del programa en un 60% el cual ya fue socializado ante el comité departamental de reducción del consumo de  SPA y donde la secretaría de FAMILIA  cumple un papel importante en el eje de prevención.</t>
  </si>
  <si>
    <t>Se realizó análisis exploratorio para la Estrategia de Prevención de Consumo de Sustancias Psicoactivas en seis (6) municipios: Quimbaya, Montenegro, Armenia, La Tebaida, Circasia y Calarcá.</t>
  </si>
  <si>
    <t>Se brindó apoyo en el proceso de implementación de un módulo educativo para la prevención del consumo de SPA en los municipios del departamento, mediante el cual se entrenaron en estrategias de prevención dirigidas a adolescentes y jóvenes a las instituciones: ICBF, Fiscalía, programa Generaciones con Bienestar, Universidad del Quindío.
Así mismo la  oficina de Juventud implementó la estrategia de Prevención de Consumo de SPA orientada a prevenir, intervenir y disminuir el consumo de sustancias psicoactivas, para ello se dictó el módulo educativo denominado “Competencias para la intervención comunitaria, detección, prevención y respuesta temprana al consumo de Sustancias Psicoactivas-SPA”, el cual tuvo como objetivo realizar procesos de enseñanza y aprendizaje dirigido a profesionales, técnicos y líderes comunitarios que tienen contacto directo con grupos de personas de los municipios, comunas y barrios del departamento del Quindío, para la construcción y fortalecimiento de competencias en prevención y respuesta temprana al consumo de SPA se intervinieron  10 barrios priorizados del departamento de instalando capacidad a los agentes sociales ante esta problemática.</t>
  </si>
  <si>
    <t xml:space="preserve">Se implementó una estrategia de prevención del consumo de SPA en el departamento del Quindío
Apoyó en temas de prevención del consumo de sustancias psicoactivas, a través de talleres de sensibilización.
Seguimiento a la implementación de la estrategia de prevención de consumo de SPA 
ADQUISICION DE BIENES Y SERVICIOS: Logística operativa,  refrigerios, sonido, ferretería, etc.
Volantes, pendones, afiches, manillas, etc. 
</t>
  </si>
  <si>
    <t xml:space="preserve">Se adjudicó proceso de mínima cuantía al operador Nukanti Fundación para la infancia, para implementar la estrategia de prevención del consumo de SPA, que se llevará a cabo por medio de un evento académico los días 3,4 y 5 de julio de 2019 </t>
  </si>
  <si>
    <t>Campañas de gestión del riesgo en temas de trastornos mentales implementadas en los doce municipios del Departamento: a) Vinculación al Programa de seguimiento judicial  al Tratamiento de drogas en el SRPA del Departamento del Quindío. b) campaña de mitigación del consumo de SPA , a través de talleres de ocupación del tiempo libre con jóvenes de sectores vulnerables, que conllevaran a disminuir las causas de algunos trastornos mentales por el consumo de SPA.</t>
  </si>
  <si>
    <t>La Secretaría de Familia, a través de la Dirección de Desarrollo Humano y Familia, realiza la implementación de la estrategia "Tu y yo unidos por la vida" en donde se incluye la línea de prevención del consumo de sustancias psicoactivas, la cual se ha venido implementando en diferentes municipios del departamento.</t>
  </si>
  <si>
    <t>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</si>
  <si>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ICBF</t>
  </si>
  <si>
    <t>El Programa "Generaciones con Bienestar" llega a los doce municipios del Departamento. Contempla acciones preventivas, realizando talleres con los Niños participantes del Programa sobre Prevención del Consumo de alcohol y sustancias psicoactivas. Con las familias, la comunidad y las instituciones, se llevan a cabo acciones de prevención, con el fin de proteger a los Niños, las Niñas y los Adolescentes, de los riesgos existentes en el entorno.</t>
  </si>
  <si>
    <t>El ICBF a través del  Programa "Generaciones con Bienestar" realizó acciones preventivas, a través de  talleres de  prevención del consumo de alcohol y sustancias psicoactivas con los niños  y adolescentes del programa; así mismo, con las familias, la comunidad y las Instituciones Educativas, se llevan a cabo acciones de prevención, con el fin de proteger a los niños, niñas y adolescentes, de los riesgos existentes en el entorno. Durante la vigencia 2016 se atendieron un total  de 1250  cupos.</t>
  </si>
  <si>
    <t xml:space="preserve">No se reportó información durante la vigencia por parte de la entidad. </t>
  </si>
  <si>
    <t>El ICBF estableció para la presente vigencia el Programa Generaciones Con Bienestar con cobertura en los doce municipios del departamento del Quindío, se establecieron 3,950 cupos de atención de niños, niñas y adolescentes, atendiendo población del área urbana, rural y con enfoque diferencial tanto para indígenas, afro descendientes y población víctima del conflicto armado.</t>
  </si>
  <si>
    <t>Se dio inicio al Programa Generaciones Con Bienestar para lo cual se programó para la vigencia una atención mensual en cupos de 2050 y se han atendido al mes de junio 1529 cupos.</t>
  </si>
  <si>
    <t>Se desarrolló el  Programa Generaciones 2.0, Generaciones Étnicas Con Bienestar y Generaciones Rurales Con Bienestar, se realiza la atención programada de 3775 cupos, para una atención acumulada de usuarios al tercer trimestre de 3775  NNA.</t>
  </si>
  <si>
    <t xml:space="preserve">Durante el trimestre informado no se cuenta con reporte sobre el avance del programa.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</si>
  <si>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</si>
  <si>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</si>
  <si>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Como parte de la plementación del plan departamental de recucción de consumo de sustancias psicoactivas, se acompañó (Asesoría y asistencia técnica) a 5 instituciones debidamente habilitadas (Centro de Atención  a la drogadicción para volver a ser, IPS FENACORSOL, La PRIMAVERA, FARO, ESCUELA DE AMOR Y ESPERANZA) y 4   más: Hospital Mental de Filandia, Clínica el Prado, Fundación Huellas y la ESE Red Salud. Así mismo se brindó acompañamiento conjunto con el Ministerio de Salud y Protección Social y la Organización internacional MAYU para la definición del Plan departamental de Respuesta al consumo de heroína. Se realizó seguimiento a la ejecución del plan a través de la coordinación técnica del Comité interinstitucional de Reducción del Consumo de Sustancias Psicoactivas, así como seguimiento a las instituciones prestadores de servicios para la rehabilitación por parte de la secretaría de salud departamental.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t>
  </si>
  <si>
    <t>ICBF: *Mediante el enlace de ICBF para Políticas Publicas  se  participa en todos los comités de prevención del consumo de SPA planteados en el año 2015 y hacer seguimiento al mismo.
* Modalidad de proceso de restablecimiento de derechos EXTERNADO CONSUMO SPA con 27 cupos e INTERNADO ATENCION ESPECIALIZADA CONSUMO SPA con 47 cupos. En convenio estrategico con la Fundacion FFARO. 
SALUD: PREVENCION:  Implementación del  subprograma Familias Fuertes Amor y Limites, del EJE DE PREVENCION: Programa de Orientación Preventiva, de la ordenanza 051 por medio de la cual se crea el Plan de Reducción de Consumo de Sustancias Psicoactivas. 648 familias beneficiadas en los 12 municipios del departamento del Quindio
SUPERACION: Entrenamiento Treatnet  red global de centros de tratamiento y rehabilitación que busca mejorar el acceso a tratamiento de las personas afectadas por el consumo de sustancias psicoactivas de todos los grupos poblacionales.  50 Profesionales  con competenicia en diagnostico y definicion de planers der tratamiento de las diferentes instituciones que desarrollan acciones entorno a la reduccion del Consumo de Sustacias Psicoactivas en el departamento del Quindio.
SUPERACION: Entrenamiento en programas DIT (Detección, Intervención Breve y Referencia al Tratamiento).
25 Profesionales con competencia en la planificacion de estrateguias de Deteccion, Intervencion y Remicion a Tratamiento   de las diferentes instituciones que desarrollan acciones entorno a la reduccion del Consumo de Sustacias Psicoactivas en el departamento del Quindio.</t>
  </si>
  <si>
    <t xml:space="preserve">El Plan Departamental de Drogas está es proceso de adopción (Plan Nacional para la promoción de la salud, la prevención y la atención del consumo de sustancias psicoactivas, 2014 - 2021), se realizó la gestión integral en la coordinación, organización y operativizacion del comité departamental de reducción del consumo de sustancias psicoactivas y apoyo técnico a la secretaria del interior en el consejo sección de estupefacientes.
La Secretaría de Familia realizó el análisis exploratorio con jóvenes de las Instituciones Educativas de seis (6) municipios para la construcción de la estrategia de prevención. </t>
  </si>
  <si>
    <t>Durante la vigencia 2017 se llevó a cobo la coordinación, gestión y Operativización del comité departamental de Drogas  con énfasis en reducción del consumo de SPA y el seguimiento al plan de acción de esta vigencia para la Operativización y puesta en marcha de Plan Departamental de Drogas.
Así, desde diferentes instancias se articuló para lograr la implementación de una estrategia de prevención, mitigación, superación y capacidad de respuesta para la reducción del consumo de sustancias psicoactivas.
La Secretaría de Familia en articulación con la Secretaría del Interior, implementaron la estrategia de prevención de consumo de SPA en el departamento.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</si>
  <si>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8 casos reportados por el SIVIGILA en el evento 365, intoxicaciones por sustancias químicas con intencional psicoactivo.</t>
  </si>
  <si>
    <r>
      <rPr>
        <sz val="11"/>
        <rFont val="Arial"/>
        <family val="2"/>
      </rPr>
      <t xml:space="preserve">De acuerdo al reporte de la Secretaría de selud se evidencia  </t>
    </r>
    <r>
      <rPr>
        <sz val="11"/>
        <color theme="1"/>
        <rFont val="Arial"/>
        <family val="2"/>
      </rPr>
      <t xml:space="preserve">que el Plan Departamental de Drogas tuvo vigencia hasta el 2019, dando cumplimiento a la finalidad contenida en la meta de Política Pública.
Se puede observar que de acuerdo con, los seguimientos realizados al indicador, esta meta se encuentra con un cumplimiento del 100% a la fecha; en la medida que se han reportado acciones durante la mayoría de vigencias.
Sin embargo, es importante mencionar que se debe de continuar con su implementación anual.                                                      </t>
    </r>
  </si>
  <si>
    <t>Durante el trimestre informado no se realizaron acciones para esta estrategia propuesta.</t>
  </si>
  <si>
    <t xml:space="preserv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
</t>
  </si>
  <si>
    <t>El  ICBF participó en todos los comités de prevención del consumo de SPA planteados en el año 2016 y  apoya la realización de las actividades allí planteadas.
Así mismo  mediante las Modalidades de  EXTERNADO CONSUMO SPA  atiende un total de  27 cupos  e INTERNADO ATENCION ESPECIALIZADA CONSUMO SPA atiende 52  cupos.</t>
  </si>
  <si>
    <t>El ICBF participó durante la vigencia 2018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</si>
  <si>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El ICBF participa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</si>
  <si>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Capacidades Institucionales ejecutadas para el seguimiento y control del Plan Departamental de Reducción del Consumo de Sustancias Psicoactivas desde los ejes de prevención, mitigación, superación y capacidad de respuesta.</t>
  </si>
  <si>
    <t xml:space="preserve">Ejecución de  4 Convenios de la siguiente manera: El primero con la FUNDACIÓN APRENDIENDO A VIVIR, en el cual se logró la  intervención de 200 jóvenes y sus Familias, en el municipio de La Tebaida. El segundo fue con el "CENTRO DE INVESTIGACIÓN DEL MANEJO DE CONDUCTAS ADICTIVAS", (CIMCA), a si mismo con 2 convenios  con INDEPORTES  Quindio teniendo bajo la estrategia de campamentos juveniles. para la atencion y acompañamiento en prevencion a jovenes en riesgo con consumo de sustancias. </t>
  </si>
  <si>
    <t xml:space="preserve">Salud: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
ICBF: Modalidad de proceso de restablecimiento de derechos EXTERNADO CONSUMO SPA con 27 cupos e INTERNADO ATENCION ESPECIALIZADA CONSUMO SPA con 47 cupos. En convenio estrategico con la Fundacion FFARO. </t>
  </si>
  <si>
    <t xml:space="preserve">Realización de 4 mesas técnicas con planes locales en intoxicaciones por Sustancias Químicas con énfasis con intencional psicoactivo en intoxicaciones con el fin de fortalecer el ajuste, mejoramiento de la calidad del dato y rutas de atención.
Por medio de la participación en los Comités de Prevención del Consumo de SPA se realizó el seguimiento. 
En las Instituciones Educativas del departamento de desarrollaron charlas de prevención de consumo de SPA.
</t>
  </si>
  <si>
    <t>Se realizó en alianza con el Ministerio de Salud y protección Social, Ministerio de Justicia PREDEM y UNODC la Primera Feria Andina de Buenas  Prácticas con el objetivo de dar conocer experiencias significativas en Prevención y Mitigación además de generar capacidad técnica a las instituciones  que desarrollan acciones de temas de Prevención, Mitigación, Capacidad de Respuesta y Tratamiento.
Se realizó la actualización de la base de datos de las instituciones y profesionales encargados del manejo de la plataforma SUICAD.
Se realizó apoyo a la gestión y desarrollo del entrenamiento TREANET volumen C, con el personal médico del departamento.
Se llevó a cabo asistencia técnica a dos instituciones y capacitación con los trabajadores sociales de los programas ambulatorios de sustitución con metadona.
Informe anual de análisis del SUICAD (Sistema Único de Indicadores de Centros de Atención a la Drogadicción).
Se llevó a cabo formación integral a las familias, usuarios de los programas de sustitución con metadona.</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</si>
  <si>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  Segundo Comité Departamental de Drogas con Énfasis en Reducción del Consumo de Sustancias Psicoactivas – seguimiento a los Programas de Mantenimiento con Metadona (E.S.E Red Salud- Clínica el Prado y HMF) y la Secretaria de Salud del Municipio de Armenia para la implementación de la Estrategia educativa Aguanta Cuidarse para la prevención de las infecciones transmitidas por vía sanguínea y otras infecciones de alta prevalencia en personas que se inyectan drogas (PID).</t>
  </si>
  <si>
    <t xml:space="preserve">Se observa que el Plan Departamental de Drogas tuvo vigencia hasta el 2019, dando cumplimiento a la finalidad contenida en la meta de Política Pública. 
Sin embargo, desde la Secretaría de Salud Departamental, se brinda asistencia técnica a los municipios y diferentes actores, con el propósito de fortalecer las capacidades institucionales de respuesta. </t>
  </si>
  <si>
    <t xml:space="preserve">La Secretaría de Familia, en su accionar de corresponsabilidad, ha asistido a los espacios que desde la Secretaría de Salud, se han liderado para la implementación del Plan Departamental de Reducción del Consumo de Sustancias Psicoactivas. Así mismo, desde la misionalidad de la entidad, durante la vigencia 2020, se desarrollaron jornadas de prevención del consumo de SPA en diferentes escenarios. </t>
  </si>
  <si>
    <t>A través de la participación del ICBF en los Comités de Prevención del Consumo de SPA se hizo seguimiento y acompañamiento al plan Departamental de Reducción del Consumo.</t>
  </si>
  <si>
    <t>El ICBF como institución corresponsable en el Comité Departamental hizo los reportes en el marco de la periodicidad que ha establecido la Secretaría de Salud Departamental, en la actualidad tiene acción en los componentes de: 1. Producción, tráfico, comercialización y distribución, 2. Cultura de la legalidad, 3. Desarrollo Humano, 4. Atención integral y diferencial.  Es importante informar que ser viene trabajando con la Secretaría de Salud en la reorganización de algunas acciones que se han asignado al ICBF y las cuales no son de competencia de la Entidad de acuerdo a la misionalidad que desde el Instituto se maneja para la garantía de derechos de los niños, niñas y adolescentes.</t>
  </si>
  <si>
    <t>Desarrollo</t>
  </si>
  <si>
    <t xml:space="preserve">Implementar y fortalecer la estrategia "De Cero a Siempre" de la presidencia de la república, en el departamento del Quindío. </t>
  </si>
  <si>
    <t>Incrementar en 710 cupos para niños y niñas menores de 5 años vinculados a programas de Educación Inicial.</t>
  </si>
  <si>
    <t xml:space="preserve">Para  el cumplimiento de esta meta se garantizó el acceso a 1114 estudiantes menores de 5 años vinculados en programas de educación inicial así; 1034 están siendo atendidos  por los centros de atención integral del ICBF  y 80 vinculados en el sector educativo privado. De otro lado para las instituciones educativas oficiales adscritas a la Secretaría de Educación departamental del Quindío, se vienen atendiendo    2760 niños y niñas con edad hasta 5 años  en programas de educación inicial – preescolar - para lo cual y según las relaciones técnicas contenidas en el decreto 3020 de 2002, se requieren 27   docentes a razón de $3,028,760.oo  en promedio por docente,  para un total de  $981,318,240.oo. invertidos hasta el mes de Diciembre  de 2014.  El porcentaje superior al 100% de cumplimiento de esta  meta para el año 2014 corresponde a que se están atendiendo mas niños de los establecidos en al LINEA BASE que se contemplo en la formulación de esta meta de resultado. </t>
  </si>
  <si>
    <t>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</si>
  <si>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realizó los acercamientos con la Secretaría de Familia y el ICBF en cuanto a la capacitación de la Política de Estado de "Cero a Siempre".</t>
  </si>
  <si>
    <t>Durante la vigencia 2017 se atendieron en Instituciones Educativas del Sector Privado y Oficial 3,101 estudiantes. 
La Población Estudiantil del Sector Oficial fue atendida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</si>
  <si>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 xml:space="preserve">En la ejecución del PLAN DE LA RUTA DE TRÁNSITO ARMÓNICO  de la Secretaria de Educación junto con ICBF,  se identificaron 1.231 niños (as) a transitar de las modalidades de ICBF al sistema educativo al grado de transición de las 54 instituciones educativas del Departamento. </t>
  </si>
  <si>
    <t>La secretaría de Educación departamental se encuentra liderando el proceso de transiciones armónicas. 
Información extractada del seguimiento a metas de Plan de Desarrollo - segundo trimestre 2019.</t>
  </si>
  <si>
    <t>Se realizó un proceso de asistencia técnica con los agentes de IBCF, buscando estrategias que garantizaran el tránsito armónico de los niños y niñas que ingresarán al sistema educativo. Se tuvo una cobertura de 2600 (Fuente de información SIMAT - Dic 10/2020).</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</si>
  <si>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armónico, de acuerdo a los lineamientos del Ministerio de Educación Nacional (MEN).</t>
  </si>
  <si>
    <t xml:space="preserve">La Secretaría de Educación explicó que los programas de educación Inicial tales como prejardín y jardín no hacen parte de la oferta educativa de la Secretaría de Educación Departamental del Quindío. 
La secretaria de Educación para el segundo trimestre del año 2022 no presentó información para el seguimiento de la política pública de primera infancia, infancia y Adolescencia.  </t>
  </si>
  <si>
    <t>En el ejercicio del seguimiento de la política pública se evidencia que la meta ya fue cumplida,  sin embargo, la secretaría continúa realizando acciones para la vinculación de los niños y niñas  en los programas de educación inicial.
Se observa que se han incrementado en más de 710 cupos los programas de Educación Inicial para niños y niñas en su Primera Infancia. 
La Secretaría de Educación Departamental,  vienen implementando los lineamientos dados desde el Ministerio de Educación Nacional (MEN) en términos de la garantía del Tránsito Armónico en los once (11) municipios no certificados en educación del departamento del Quindío.</t>
  </si>
  <si>
    <t xml:space="preserve">El ICBF  mediante sus modalidades busca cualificar el servicio a los niños y niñas menores de 5 años propendiendo por la garantia de derechos y fortaleciendo la intersectorialidad. Atencion Integral  a la Primera Infancia a nivel Regional :                                         *Numero de cupos  CDI Institucional  1,266 en 16 unidades .                                                                           *Numero de cupos  CDI Familiar  2,643 en 16 unidades .                                                      *Numero de cupos Hogares Infantiles  2,413  en 19 unidades .                                                      *Numero de cupos Jardin Social 300 en 1 unidad. Atencion Tradicional a la primera infancia a Nivel Regional:                                                                      *Numero de cupos  HCB 6,168  en 514 unidades .*Numero de cupos  Hogares FAMI  2,436  en 203 unidades.                                                *Numero de cupos   Hogares Agrupados  1,079  en 83 unidades. </t>
  </si>
  <si>
    <t>Es importante aclarar que no es la competencia de la Regional Quindío,  incrementar la cobertura en primera Infancia, por cuanto estas son metas definidas por el nivel Nacional; no obstante, para la vigencia 2016 se atendieron un total de  15.788 niños, niñas, gestantes y lactantes  en el departamento del Quindío,  así mismo, el ICBF  mediante sus modalidades buscó cualificar el servicio a los niños y niñas menores de 5 años propendiendo por la garantía de derechos y fortaleciendo la intersectorialidad como lo establece la Política de Educación Inicial.</t>
  </si>
  <si>
    <t>El ICBF Regional Quindío al 31 de diciembre del 2018 realizó atención integral a 15,956 niños y niñas de la primera infancia del departamento del Quindío de una programación en cupos de 14,252,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$ 31,074,343,655</t>
  </si>
  <si>
    <t>El ICBF Regional Quindío al 30 de junio del 2019 realizó atención integral a 12,598 niños y niñas de la primera infancia del departamento del Quindío de una programación en cupos de 12,724,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$ 16,246,054,019.</t>
  </si>
  <si>
    <t>El ICBF Regional Quindío al 31 de octubre del 2020 realizó atención integral a 12613  niños y niñas de la primera infancia del departamento del Quindío de una programación en cupos de 12409,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t>
  </si>
  <si>
    <t>85 Docentes de Preescolar y Madres Comunitarias capacitadas en el uso de nuevas tecnologías y bilingüismo para la promoción de competencias en Educación Inicial.</t>
  </si>
  <si>
    <t xml:space="preserve">Ejecución del Plan Departamental de Fomarción y Capacitación Docente, 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</si>
  <si>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Ejecución del Plan Departamental de Fomarción y Capacitación Docente. 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</si>
  <si>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Se contrataron 2 profesionales para el Apoyo de la Enseñanza del Inglés desde Grado 0 en IE oficiales del Departamento.</t>
  </si>
  <si>
    <t>112 docentes en acompañamiento en el aula a docentes de preescolar y la básica primaria en términos lingüísticos, metodológicos y didácticos para la enseñanza del inglés.
Buenavista: Inst. Buenavista
Calarcá: General Santander, Inst. Tecnológico
Circasia: Libre
Filandia: San José Fachadas, Liceo Andino
Génova: Inst. Génova, San Vicente de Paul
La Tebaida: Luis Arango Cardona, Pedacito de Cielo 
Pijao: Santa Teresita, Inst. Pijao
Los recursos fueron trasladados para la meta 105, puesto que durante esta vigencia fue aprobado el proyecto "Quindío Bilingüismo", por medio del cual se cumplirán las metas producto relacionadas con bilingüismo.</t>
  </si>
  <si>
    <t>Dentro del proyecto Quindío Bilingüe y Competitivo, se capacitaron 750 docentes de preescolar y básica primaria,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</si>
  <si>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Mediante el Proyecto Quindío Bilingüe y Competitivo, se efectúa acompañamiento y apoyo pedagógico, didáctico y lúdico a la totalidad de instituciones educativas oficiales de los 11 municipios del departamento a través del equipo académico del proyecto (profesionales de apoyo), en  los niños desde pre-escolar a quinto grado de primaria de las instituciones educativas de los municipios de Circasia, Montenegro, Calarcá y Pijao (con recursos del departamento).</t>
  </si>
  <si>
    <t>El servicio de atención integral para la primera infancia, se tiene implementado, a través del nivel preescolar, en las 54 instituciones educativas oficiales adscritas al departamento, brindándose acompañamiento técnico de manera virtual a 97 docentes del nivel de preescolar en bases curriculares para la educación inicial y preescolar y referentes técnicos pedagógicos.
Se realizaron 3 reuniones virtuales, fortaleciendo el proceso y se acompañaron los municipios de Montenegro, Filandia, Buenavista, Córdoba, Quimbaya, Génova y Pijao.
Así mismo, a través de este producto se participó en la adquisición de ayudas tecnológicas y realización de actividades en el marco de la implementación de ambientes tecnológicos integrales para la Sede Educativa Principal Ramón Messa Londoño - Municipio de Quimbaya.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</si>
  <si>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y segundo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</si>
  <si>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Se observa que se garantizaron los 85 cupos en el proceso de formación para el uso de nuevas tecnologías y bilingüismo durante la mayoría de las vigencias.
Por lo tanto, a la fecha el indicador se encuentra con un 100% de cumplimiento.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</si>
  <si>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</si>
  <si>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</si>
  <si>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Se garantizó el acceso de estudiantes en el SISTEMA EDUCATIVO PREESCOLAR tanto en las Instituciones Educativas Públicas como Privadas, con un número de niños y niñas de 2,867 matriculados en este nivel, de 3,207 que fue la meta programada, la cual tampoco se cumple.</t>
  </si>
  <si>
    <t>Para  el cumplimiento de esta meta se garantizó el acceso de  estudiantes en el SISTEMA EDUCATIVO PREESCOLAR tanto en las Instituciones Educativas Públicas como Privadas, con un número de niños y niñas de 2,827 matriculados en este nivel, de 3,234 que fue la meta programada.</t>
  </si>
  <si>
    <t>Para el Año 2016 se atendieron en el nivel de Preescolar 3.204  niños y niñas, según información consolidada por el Ministerio Educación Nacional.</t>
  </si>
  <si>
    <t>A la fecha se beneficiaron 3.138 estudiantes con el acompañamiento del programa PTA.
Los datos obtenidos y argumentados en la observación se debe a los promedios registrados en el aplicativo SIMAT, además se debe tener en cuenta que este proyecto depende de recursos ejecutados por el Ministerio de Educación Nacional, lo que puede generar aumento o disminución de los beneficiados, ya sea Instituciones, Docentes y número de alumnos.
Para esta meta no se asignaron recursos en la vigencia 2017. - Secretaría de Educación Departamental.</t>
  </si>
  <si>
    <t>Se beneficiaron 6.199  estudiantes con el  Programa Todos  a Aprender, matriculados en las siguientes instituciones educativas que tienen implementado el Programa Todos a Aprender con el acompañamiento de tutores seleccionados por el Ministerio de Educación Nacional y profesionales de apoyo de la Secretaría de Educación Departamental, en las siguientes instituciones educativas: Instituto Calarcá, General Santander, Antonio Nariño, Román María Valencia, Rafael Uribe , San José y San Rafael del municipio 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t>
  </si>
  <si>
    <t>En el grado de transición tenemos matriculados actualmente 2.561 niños niñas, en las 54 instituciones educativas del departamento</t>
  </si>
  <si>
    <t>Durante el año 2020, la Secretaría de Educación Departamental ejecuta acciones, buscando mejorar los índices de cobertura educativa en el Departamento del Quindío.
1. Se realiza la Proyección de Matrículas para la vigencia 2020, trabajo conjunto entre el Ministerio de Educación Nacional, El Equipo de Cobertura Educativa de la SEDQ y los 54 Rectores de las Instituciones Educativas Oficiales. (Preescolar: 2.428 - Básica Primaria: 15.496 - Básica Secundaria: 14.130 - Nivel de Media: 5.771).
2. Campaña Matricúlate Pues: Se realizaron jornadas de trabajo a nivel de los 11 municipios, invitando a padres de familia y comunidad en general a matricular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Búsqueda Activa: Sumado a la Campaña Matricúlate Pues, se realizaron búsquedas activas en los diferentes barrios de los 11 municipios del Departamento de niños, niñas, adolescentes,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publicitarias por radio y/o perifoneo realizado por las alcaldías municipales e Instituciones Educativas.
5. Seguimiento a la Deserción: Desde la Dirección de Cobertura Educativa, se realiza el direccionamiento y acompañamiento a las 54 Instituciones Educativas Oficiales para el uso y apropiación del Aplicativo SIMPADE, así como el acompañamiento a los comités de ausentismo conformados en cada una de las I.E.</t>
  </si>
  <si>
    <t>De acuerdo a la proyección de cupos realizada por las 54 instituciones educativas la Oficina de Cobertura realiza apoyo y seguimiento a estas para permitir la movilidad en la matricula del Departamento del Quindío, presentando una matrícula con corte a septiembre de Preescolar: 2.635.</t>
  </si>
  <si>
    <t>De acuerdo a lo reportado durante todas las vigencias por parte de la Secretaría de Educación, se observa que se cumplió con la meta programada para el acceso a estudiantes de nivel preescolar. Así mismo, se ha mantenido un promedio anual de 3,230 niños y niñas en nivel prescolar.
Sin embargo, es necesario garantizar el acceso y la permanencia de los niños, niñas y adolescentes al sistema educativo de los once municipios no certificados en educación del departamento del Quindío.</t>
  </si>
  <si>
    <t>17000 Estudiantes con acceso a educación en el nivel de básica primaria.</t>
  </si>
  <si>
    <t>Garantizar Número de Docentes e Infraestructura Física para el Acceso de Estudiantes al Nivel de Básica Primaria en el Departamento del Quindío, Para  el cumplimiento de esta meta se garantizó el acceso de  estudiantes en el SISTEMA EDUCATIVO en el nivel de BÁSICA PRIMARIA tanto en las Instituciones Educativas Públicas como Privadas, con un porcentaje de cumplimiento  de solo el 84,65%.</t>
  </si>
  <si>
    <t>Para  el cumplimiento de esta meta se garantizó el acceso de  estudiantes en el SISTEMA EDUCATIVO en el nivel de BÁSICA PRIMARIA tanto en las Instituciones Educativas Públicas como Privadas, con un porcentaje de cumplimiento  de solo el 83%.</t>
  </si>
  <si>
    <t>19.263 estudiantes atendidos en el año 2016, según información consolidada por el Ministerio de Educación Nacional.</t>
  </si>
  <si>
    <t>En promedio se atendieron 16.506 NNA en el nivel de Básica Primaria. Es de aclarar que los valores programados + ejecutados + % cumplimiento hacen referencia a toda la población escolar atendida.</t>
  </si>
  <si>
    <t>Básica primaria                    15.891</t>
  </si>
  <si>
    <t>En el nivel de básica primaria tenemos matriculados actualmente 15.477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</si>
  <si>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Primaria: 15.197. </t>
  </si>
  <si>
    <t>De acuerdo con lo reportado durante todas las vigencias por parte de la Secretaría de Educación, se observa que se cumplió con la meta programada para el acceso a estudiantes de básica primaria. Así mismo, se ha mantenido un promedio anual de 16,546 niños y niñas en básica primaria.
Sin embargo, es necesario garantizar el acceso y la permanencia de los niños, niñas y adolescentes al sistema educativo de los once municipios no certificados en educación del departamento del Quindío.</t>
  </si>
  <si>
    <t>235 menos Analfabetas 15 a 24años en el Departamento del Quindío.</t>
  </si>
  <si>
    <t>De 113 ANALFABETAS en el rango de edad establecido, con el modelo A CRECER, se han alfabetizado 53 personas en el año 2014.</t>
  </si>
  <si>
    <t>Se adelantan acciones para la ejecución del Programa de Educación para Adultos en las 54 Instituciones en el Departamento del Quindío.</t>
  </si>
  <si>
    <t>Se implementó el programa de erradicación del analfabetismo en la vigencia 2016, la población beneficiada fueron 185 personas. Se realizó capacitación a docentes de Instituciones Educativas por parte de funcionario del Ministerio de Educación Nacional y se recibieron 800 módulos para facilitar el proceso.</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</si>
  <si>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</si>
  <si>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Dentro de la implementación de la estrategia que permita disminuir la tasa de analfabetismo en los municipios del Departamento, la Secretaría de Educación Departamental continua con el propósito de Declarar el Quindío Libre de Analfabetismo, para lo cual viene trabajando conjunto a las Instituciones Educativas, en mejorar el acceso y la permanencia de la población Iletrada del Departamento.
Para la vigencia 2018 se graduaron bajo el programa de Quindío Libre de Analfabetismo 151 Adultos Mayores, este grupo se convierte en la segunda cohorte de beneficiados del programa bajo el gobierno "Quindío SI para TI"; puesto que el año 2017 se graduaron 135 estudiantes bajo el mismo programa.</t>
  </si>
  <si>
    <t xml:space="preserve">Se viene implementando la estrategia que ha permitido disminuir la tasa de analfabetismo en los municipios del Departamento, mediante la realización de actividades como:
 Consolidación de matrículas  y búsqueda de adultos
Continuidad   con los  programas  de educación de adultos articulada con las alcaldías e instituciones educativas para llegar al mayor número de población posible invitándolos a terminar sus ciclos de estudio.  
Continuidad  con el    seguimiento  a la deserción estudiantil  con el fin de que  los estudiantes regresen al aula.
Charlas de motivación con estudiantes de los programas de educación de adulto para disminuir la deserción. 
Fortalecimiento del programa de alfabetización mediante convenio con Comfenalco Quindío   en el apoyo lúdico pedagógico en el aula.
</t>
  </si>
  <si>
    <t>Como estrategia para contrarrestar el analfabetismo en el Departamento del Quindío, la Secretaría de Educación Departamental conjunto a las Instituciones Educativas ofertan el grado Ciclo 1 para los adolescentes, jóvenes y adultos que requieran aprender a leer y escribir.
Matrícula Año 2020** Ciclo 1 - Fuente de Información Anexo 6A SIMAT con corte a abril de 2020: 
* Calarcá: 17
* Génova: 7
* Pijao: 6
* Córdoba: 5 
* Quimbaya: 3 
* Salento: 14 
Total 52 estudiantes</t>
  </si>
  <si>
    <t xml:space="preserve">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12 
CÓRDOBA: 8 
PIJAO: 5 
GÉNOVA: 3 
LA TEBAIDA: 6 
MONTENEGRO: 22 
CALARCÁ: 49
Total 105 estudiantes matriculados en ciclo 1 "Alfabetización".
No obstante, es una meta cumplida de Política Pública entre las vigencias 2014 - 2020, de acuerdo a los informes periódicos de seguimiento realizados. </t>
  </si>
  <si>
    <t>Se observa que la meta programada para disminuir la población analfabeta en el departamento del Quindío se encuentra en un 100% del cumplimiento. 
Igualmente, La Secretaría de Educación continua realizando el proceso de atención de la población joven y adulta que requieren ser alfabetizados a través de docentes en diferentes establecimientos educativos.</t>
  </si>
  <si>
    <t>15900 Estudiantes en el nivel de Educación Básica Secundaria.</t>
  </si>
  <si>
    <t>Garantizar Número de Docentes e Infraestructura Física para el Acceso de Estudiantes al Nivel de Básica Secundaria en el Departamento del Quindío. Para  el cumplimiento de esta meta se garantizó el acceso de  estudiantes en el SISTEMA EDUCATIVO en el nivel de BASICA SECUNDARIA tanto en las Instituciones Educativas Públicas como Privadas.</t>
  </si>
  <si>
    <t>Para  el cumplimiento de esta meta se garantizó el acceso de  16,420 estudiantes en el SISTEMA EDUCATIVO en el nivel de BASICA SECUNDARIA tanto en las Instituciones Educativas Públicas como Privadas, logrando un porcentaje de solo el 88%.</t>
  </si>
  <si>
    <t>18.600 estudiantes atendidos en el año 2016, según información consolidada por el Ministerio de Educación Nacional.</t>
  </si>
  <si>
    <t>En promedio atendieron 14.570 NNA en el nivel de Básica Secundaria. Es de aclarar que los valores programados + ejecutados + % cumplimiento hacen referencia a toda la población escolar atendida.</t>
  </si>
  <si>
    <t>Básica Secundaria           14.489</t>
  </si>
  <si>
    <t>En el nivel de básica secundaria tenemos matriculados actualmente 13.864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</si>
  <si>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Secundaria: 13.033. </t>
  </si>
  <si>
    <t>De acuerdo con lo reportado durante todas las vigencias por parte de la Secretaría de Educación, se observa que se cumplió con la meta programada para el acceso a estudiantes de Básica Secundaria. Así mismo, se ha mantenido un promedio anual de 14,794 niños, niñas y adolescentes en Básica Secundaria.
Sin embargo, es necesario garantizar el acceso y la permanencia de los niños, niñas y adolescentes al sistema educativo de los once municipios no certificados en educación del departamento del Quindío.</t>
  </si>
  <si>
    <t>5100 Estudiantes más con acceso al nivel de Educación Media.</t>
  </si>
  <si>
    <t xml:space="preserve">Garantizar Número de Docentes e Infraestructura Física para el Acceso de Estudiantes al Nivel de Educación Media en el Departamento del Quindío. Para  el cumplimiento de esta meta se garantizó el acceso de  estudiantes en el SISTEMA EDUCATIVO EN EDUCACION MEDIA tanto en las Instituciones Educativas Públicas como Privadas, con 5634 estudiantes  de 6,093 programados, quedando por debajo de la meta establecida. </t>
  </si>
  <si>
    <t xml:space="preserve">Para  el cumplimiento de esta meta se garantizó el acceso de  estudiantes en el SISTEMA EDUCATIVO EN EDUCACION MEDIA tanto en las Instituciones Educativas Públicas como Privadas, con 5,793 estudiantes  de 6,096 programados, quedando por debajo de la meta establecida. </t>
  </si>
  <si>
    <t>7.285 estudiantes atendidos en el Año 2016, según información consolidada por el Ministerio de Educación Nacional.</t>
  </si>
  <si>
    <t>En promedio se atendieron 5.327 NNA en el nivel de Media. Es de aclarar que los valores programados + ejecutados + % cumplimiento hacen referencia a toda la población escolar atendida.</t>
  </si>
  <si>
    <t>Media                                           5.316</t>
  </si>
  <si>
    <t>En el nivel de media tenemos matriculados actualmente 5.206 estudiantes , en las 54 instituciones educativas del departamento</t>
  </si>
  <si>
    <t>De acuerdo a la proyección de cupos realizada por las 54 instituciones educativas la Oficina de Cobertura realiza apoyo y seguimiento a estas para permitir la movilidad en la matricula del Departamento del Quindío, presentando una matrícula con corte a septiembre de Nivel de Media: 4.843.</t>
  </si>
  <si>
    <t>De acuerdo con lo reportado durante todas las vigencias por parte de la Secretaría de Educación, se observa que se cumplió con la meta programada para el acceso a estudiantes de educación media. Así mismo, se ha mantenido un promedio anual de 5.549 niños, niñas y adolescentes en Educación Media.
Sin embargo, es necesario garantizar el acceso y la permanencia de los niños, niñas y adolescentes al sistema educativo de los once municipios no certificados en educación del departamento del Quindío.</t>
  </si>
  <si>
    <t>2697 Estudiantes beneficiarios del subsidio de Transporte Escolar.</t>
  </si>
  <si>
    <t>Garantizar la Ejecución del Programa de Transporte Escolar para Estudiantes desde la Zona Rural a la Zona Urbana en el Departamento del Quindío. Para la vigencia 2014, se vienen atendiendo 3.376 niños, con SUBSIDIO DE TRANSPORTE  ESCOLAR, superándose la meta propuesta por encima del 100%.</t>
  </si>
  <si>
    <t xml:space="preserve">Para la vigencia 2015, 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</si>
  <si>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</si>
  <si>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transfirieron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</si>
  <si>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implementó el programa de transporte escolar en el Departamento del Quindío,  para los estudiantes que residen en el sector rural y deben acudir a las cabeceras municipales a cursar el nivel de básica secundaria y media, como una de las estrategias para garantizar el acceso y la  permanencia  de los niños, niñas y jóvenes en el  sistema  educativo, el Departamento.  En la vigencia del año 2018 el Departamento del Quindío realizó  transferencia de recursos a los 11 municipios, beneficiando una población total de  3.013 estudiantes. 
La relación de  alumnos beneficiados por municipio es la siguiente:
Municipio Buenavista:        136 Alumnos
Municipio Calarcá:                373 Alumnos
Municipio Circasia:                239 Alumnos
Municipio Córdoba:               237 Alumnos
Municipio Filandia:                 430 Alumnos
Municipio Génova:                 230 Alumnos   
Municipio La Tebaida:         385 Alumnos
Municipio Montenegro:       294 Alumnos
Municipio de Pijao:                 147 Alumnos            
Municipio de Quimbaya:      384 Alumnos   
Municipio de Salento:           158 Alumnos</t>
  </si>
  <si>
    <t xml:space="preserve">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t>
  </si>
  <si>
    <t>Para el año 2020, la estrategia de Transporte Escolar no se ejecutó, debido al cierre total de las 54 Instituciones Educativas Oficiales y la no presencia de estudiantes, ante la declaratoria de emergencia sanitaria, los estudiantes desarrollaron su proceso educativo desde la casa por lo tanto la cobertura de subsidio de transporte no aplicó para el año 2020.</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</si>
  <si>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</si>
  <si>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 xml:space="preserve">De acuerdo con el reporte de la Secretaría de Educación durante todas las vigencias, se observa que se cumplió con la meta programada para la garantía de estudiantes beneficiarios del subsidio de transporte escolar. 
No obstante, de acuerdo con los lineamientos del Ministerio de Educación Nacional (MEN), es necesario implementar la estrategia de Transporte Escolar en los territorios. </t>
  </si>
  <si>
    <t>2856 Niños, Niñas y Adolescentes desertores escolares menos.</t>
  </si>
  <si>
    <t>Ejecución del Plan de Alimentación Escolar y Programa de Transporte Escolar como Estrategia de Permanencia en el Sector Educativo en el Departamento del Quindío. De la meta programada para el año 2014, de 2.874 DESERTORES ESCOLARES, se reporta un número inferior representado en 1.402 estudiantes, al ser una meta de reducción se está superando en un alto porcentaje lo programada para el año 2104.</t>
  </si>
  <si>
    <t xml:space="preserve">Ejecución del Plan de Alimentación Escolar y Programa de Transporte Escolar como Estrategia de Permanencia en el Sector Educativo en el Departamento del Quindío además de: 1. Consolidar y hacerle seguimiento  a la matricula, tratando de lograr un equilibrio con relación a la matricula del año anterior ,identificando el momento de mayor porcentaje de matricula.  2. Iniciar seguimiento a los planes de sostenibilidad de la matricula en coordinación con permanencia. </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</si>
  <si>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</si>
  <si>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</si>
  <si>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Las 54 instituciones educativas por solicitud de la Oficina de Cobertura Educativa crearon en 2018 un comité de ausentismo y deserción escolar, este comité a partir del mes junio se reunió una vez al mes para tratar los casos de los estudiantes reportados como posibles desertores, reporte que el MEN realiza de mayo a noviembre. Este comité también tiene la función de hacer seguimiento al ausentismo escolar.
OBSERVACIONES: La meta no se pretende  lograr puesto que su  formulación es lo contrario a lo que se espera  lograr  en el Sistema Educativo. Entre menor sea la  Deserción mayor es logro en educación.</t>
  </si>
  <si>
    <t xml:space="preserve">Los posibles estudiantes Desertores al segundo semestre de 2019 son 405.
Las cifras presupuestales fueron sacadas del POAI - segundo trimestre 2019. </t>
  </si>
  <si>
    <t>Para el año 2020**, la tasa de deserción preliminar es del 2,5% sobre el total de matrícula para el mismo año. Indicador que viene mejorando gracias a las diferentes estrategias ejecutadas desde las diferentes direcciones que componen la SEDQ, sumado al trabajo que se realiza en cada una de las 54 Instituciones Educativas Oficiales por parte de los docentes, directivos docentes, padres de familia, entre otros.
Año 2015: 3.063 Estudiantes Desertores.
Año 2016: 2.826 Estudiantes Desertores.
Año 2017: 2.175 Estudiantes Desertores.
Año 2018: 1.581 Estudiantes Desertores.
Año 2019: 1.292 Estudiantes Desertores.
Año 2020**: 910 Estudiantes Desertores.</t>
  </si>
  <si>
    <t xml:space="preserve">Reunión virtual con el comité de deserción y ausentismo de 4 instituciones que presentaron alto indicie de deserción en la vigencia 2020, con el fin de revisar las causas que se presentaron.  A la fecha el Ministerio no ha enviado el archivo de eficiencia interna, reporte que permite conocer cuál fue el número de desertores oficial para el Ministerio de Educación Nacional (MEN).
No obstante, es una meta cumplida de Política Pública entre las vigencias 2014 - 2020, de acuerdo a los informes periódicos de seguimiento realizados. </t>
  </si>
  <si>
    <t xml:space="preserve">De acuerdo con lo reportado durante todas las vigencias por parte de la Secretaría de Educación, se observa que se cumplió con la meta de niños, niñas y adolescentes desertores menos en el departamento del Quindío. </t>
  </si>
  <si>
    <t>4328 Niños, Niñas y Adolescentes reprobados escolares menos.</t>
  </si>
  <si>
    <t>Ejecución de las Estrategias de Mejoramiento de la Calidad Educativa en el Departamento del Quindío Tales como: Capacitación Docente, Dotación de Material Pedagogico, Dotación de Material Tecnologico y Contenidos Digitales.        De la meta programada para el año 2014, de 4.344 REPROBADOS ESCOLARES, se reporta un número inferior representado en  3.111  estudiantes que reprueban. Al ser una meta de reducción se está superando en un alto porcentaje lo programada para el año 2104.</t>
  </si>
  <si>
    <t xml:space="preserve">Ejecución de las Estrategias de Mejoramiento de la Calidad Educativa en el Departamento del Quindío Tales como: Capacitación Docente, Dotación de Material Pedagogico, Dotación de Material Tecnologico y Contenidos Digitales.                   Realizar seguimiento a la matricula e identificación de las instituciones con mayor índice de reprobación  año 2014 y se reportaran   a la Dirección de Calidad.  ( el porcentaje de reprobados 2015 se conoce una vez culmine  el año escolar).         </t>
  </si>
  <si>
    <t>La Secretaria de Educación no suministró descripción de esta meta para la vigencia 2016.</t>
  </si>
  <si>
    <t xml:space="preserve">A la fecha la secretaría de Educación departamental reportó 2,438 estudiantes. </t>
  </si>
  <si>
    <t>La información sobre los  reprobados la entrega el MEN en el transcurso de los tres primeros meses de la vigencia actual.</t>
  </si>
  <si>
    <t xml:space="preserve">La cifra reprobación 2018 estamos esperando los reportes del Ministerio de Educación Nacional  para este mes de julio. 
Las cifras presupuestales fueron sacadas del POAI - segundo trimestre 2019. </t>
  </si>
  <si>
    <t>2863 estudiantes reprobados para el año 2020.</t>
  </si>
  <si>
    <t xml:space="preserve">A la fecha no ha llegado el reporte oficial de reprobados por parte del Ministerio de Educación Nacional (MEN), por tanto, no puede suministrarse información.
No obstante, es una meta cumplida de Política Pública entre las vigencias 2014 - 2020, de acuerdo a los informes periódicos de seguimiento realizados. </t>
  </si>
  <si>
    <t xml:space="preserve">De acuerdo con lo reportado durante todas las vigencias por parte de la Secretaría de Educación, se observa que se cumplió con la meta de niños, niñas y adolescentes reprobados escolares menos. </t>
  </si>
  <si>
    <t>Un programa académico de Etno-Educación implementado en los doce (12) Municipios.</t>
  </si>
  <si>
    <t xml:space="preserve">Contratación de Docentes para los Diferentes Grupos Poblacionales, La meta de producto para la  vigencia 2014,  correspondiente al AUMENTO  DEL NÚMERO PROGRAMAS DE ETNO-EDUCACION IMPLEMENTADOS, se cumple con ejecución en la INSTITUCION EDUCATVA LAUREL del Municipio de Quimbaya un PROGRAMA DE ETNOEDUCACION,  con la población EMBERA CHAMI con 37 estudiantes atendidos. </t>
  </si>
  <si>
    <t xml:space="preserve"> La meta de producto para la  vigencia 2015,  correspondiente al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 Así mismo con Contratación de Docentes para los Diferentes Grupos Poblacionales.</t>
  </si>
  <si>
    <t>En el sistema educativo se atendieron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</si>
  <si>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</si>
  <si>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durante la vigencia 2018 atendió un promedio de 584 personas en el Sistema Educativo, pertenecientes a la población Étnica del Departamento  así:
- 277 Estudiantes Afros: siendo Calarcá, Montenegro y La Tebaida los Municipios que prestan una atención grupal del 71,48% a nivel del Departamento.
- 307 Estudiantes Indígenas: Siendo Buenavista, Calarcá, La Tebaida y Quimbaya los Municipios que prestan una atención grupal del 74,27% a nivel del Departamento.</t>
  </si>
  <si>
    <t>La Secretaría de Educación Departamental, ha atendido  609 personas en el Sistema Educativo, pertenecientes a la población Étnica (afrodescendientes e indígenas) del Departamento.  Información extraída del  Sistema de Información de Matriculas -SIMAT-</t>
  </si>
  <si>
    <t>La Secretaría de Educación Departamental a través del servicio educativo atiende a la comunidad étnica que demande el servicio, a través de un (1) programa de etno-educación con 4 etnoeducadores.
Durante el periodo de octubre a diciembre de 2020, se atendieron en promedio: 
Población Afrodescendiente o Negritudes:
* Julio de 2020: 339 estudiantes
* Agosto de 2020: 335 estudiantes
 * Septiembre de 2020: 332 estudiantes
* Octubre de 2020: 333 estudiantes
* Noviembre de 2020: 326 estudiantes
* Diciembre de 2020: 325 estudiantes
Población Indígena: 
* Julio de 2020: 294 estudiantes
* Agosto de 2020: 293 estudiantes
* Septiembre de 2020: 289 estudiantes
* Octubre de 2020: 291 estudiantes
* Noviembre de 2020: 289 estudiantes
* Diciembre de 2020: 287 estudiantes
Fuente de Información: Reporte SIMAT Anexo 6A - Sector Oficial - Año 2020.</t>
  </si>
  <si>
    <t>La Secretaría de Educación Departamental oferta el servicio educativo en 11 municipios no certificados en educación, y dentro de los cuales se atiende a la población afro e indígena que lo requiera, para el III trimestre del año 2021 se presenta un total de:
Población Afros: 312   
* Buenavista: 3   * Salento: 3   * Quimbaya: 34    * Córdoba: 2   * Pijao: 5   *Génova: 10    * Filandia: 16   * Circasia: 15   * La Tebaida: 147    * Montenegro: 52   * Calarcá: 25
Población indígena: 288   
 * Buenavista: 49   * Salento: 1   * Quimbaya: 18    * Córdoba: 36   * Pijao: 54   *Génova: 1    * Filandia: 9   * Circasia: 5    * La Tebaida: 43    * Montenegro: 7    * Calarcá: 65</t>
  </si>
  <si>
    <t>Según los reportes presentados por la Secretaría de Educación, se observa que el programa de Etnoeducación se ha implementado durante todas las vigencias. 
No obstante, de acuerdo con los lineamientos del Ministerio de Educación Nacional (MEN), es necesario continuar con dicho proceso.</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</si>
  <si>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</si>
  <si>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6 Redes de Aprendizaje fortalecidas e implementadas.</t>
  </si>
  <si>
    <t xml:space="preserve">La meta programada para el año 2014, relacionada con el FORTALECIMIENTO DE REDES ACADÉMICAS, se viene cumpliendo con las siguientes acciones:Contratación de Personal Docente, RED DE MATEMATICAS fortalecida con la ejecución del programa de OLIMPIADAS DE MATEMATICAS ejecutado en la 54 Instituciones Educativas del Departamento, en el cual se implementa un MODULO VIRTUAL en la plataforma MOODLE para la participación de los estudiantes; además se logra que el MEN autorice una planta de 2 docentes adicionales a la planta viabilizada para el desarrollo de competencias en MATEMTICAS en las instituciones educativas.  RED DE ESCUELA NUEVA, es fortalecida con asesoría a docentes en los microcentros de los municipios de: Calarcá: I.E San Rafael, con 34 Docentes; Buenavista: I.E Río Verde Bajo, con 17 Docentes; Córdoba: I.E Río Verde Alto,  con 20 Docentes;   Pijao: I.E La Mariela con 12 Docentes y la IE,  Luis Granada Mejía, con 7 Docentes. RED DE EDUCACION PARA LA SEXUALIDAD Y CONSTRUCCION DE CIUDADANIA, RED DE PREESCOLAR, RED DE BILINGUISMO y RED DE EDUCACION AMBIENTAL. </t>
  </si>
  <si>
    <t xml:space="preserve">La meta programada para el año 2015, relacionada con el FORTALECIMIENTO DE REDES ACADÉMICAS, se viene cumpliendo  con las siguientes acciones: RED DE MATEMATICAS, es fortalecida con la ejecución del programa de OLIMPIADAS DE MATEMATICAS ejecutado en la 54 Instituciones Educativas del Departamento, en el cual se implementa un MODULO VIRTUAL en la plataforma MOODLE para la participación de los estudiantes, para lo cual se realizó transferencia de recursos a la I.E Instituto Montenegro para fortalecer esta red en el proceso de olimpiadas. La RED DE PREESCOLAR realizó jornada pedagógica en la construcción del proyecto lúdico pedagógico en el marco de los referentes técnicos de educación inicial. La red de ESCUELA NUEVA realizó taller con docentes de la red para el estudio y adaptación de guías de aprendizaje Escuela Nueva. Continúan vigentes las redes de EDUCACION PARA LA SEXUALIDAD Y CONSTRUCCION DE CIUDADANIA, RED DE BILINGUISMO y RED DE EDUCACION AMBIENTAL. </t>
  </si>
  <si>
    <t>A continuación se enumeran las redes de aprendizaje que se fortalecieron en la Secretaria de Educación Departamental del Quindío.
1. Red de Coordinadores 
2. Red de Matemáticas
3. Red de Tecnología
4. Red de Preescolar
5. Red de Escuela Nueva
6. Se viene trabajando en la implementación de la Red de Convivencia y Paz</t>
  </si>
  <si>
    <t>A la fecha se fortalecieron 52 Comité de Convivencia Escolar, lo cual es certificado a través de los 4 profesionales  y su supervisora de contrato.
Lo anterior se resume en: 
Año 2016 4 Comité Fortalecidos + I trimestre Año 2017 8 Comité Fortalecido + II Trimestre Año 2017 18 Comité Fortalecido + III Trimestre Año 2017 22 Comité Fortalecidos: para un total de 52 Comité de Convivencia Escolar Fortalecidos.</t>
  </si>
  <si>
    <t>En el departamento se tienen implementadas la Red de matemáticas, Red de Escuela de escuela nueva, Red de Coordinadores y Red de educación Inicial, se inicia con el círculo pedagógico de educación inicial.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t>
  </si>
  <si>
    <t xml:space="preserve">En la Secretaría de Educación departamental se tienen implementadas la Red de matemáticas, Red de Escuela de nueva, Red de Coordinadores,  y Círculo pedagógico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Las cifras presupuestales fueron sacadas del POAI - segundo trimestre 2019.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</si>
  <si>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Sociales.
* Red de Evaluación.</t>
  </si>
  <si>
    <t xml:space="preserve">Se realizó reconocimiento de la Red de Aprendizaje "Entre Todos Para Todos" mediante la resolución No. 1244 del 15/03/2021, mediante la cual busca fortalecer los procsos académicos y de investigación pedagógica.
Está en proceso de reconocimiento la red de docentes de Escuela nueva, docentes de PRAE y Preescolar.
No obstante, es una meta cumplida de Política Pública entre las vigencias 2014 - 2020, de acuerdo a los informes periódicos de seguimiento realizados. </t>
  </si>
  <si>
    <t xml:space="preserve">De acuerdo con lo reportado por la Secretaría de Educación, durante las diferentes vigencias, se observa que se fortalecieron más de seis redes de aprendizaje, entre las que se pueden mencionar: 
* Red de Matemáticas.
* Red de Coordinadores.
* "Entre Todos Para Todos" mediante la resolución No. 1244 del 15/03/2021.
* Red de Escuela Nueva. 
* Red de Coordinadores. 
* Red de Educación Inicial - Red de Preescolar.
* Red de Tecnología
* Red de Convivencia y Paz.
* Red de Bilingüismo. 
* Red para la Sexualidad y Construcción de Ciudadanía. 
* Red de Educación Ambiental.
De esta manera, la meta de Política Pública se encuentra cumplida.
Sin embargo, es necesario seguir fortaleciendo estas redes de aprendizajes. </t>
  </si>
  <si>
    <t>54 Instituciones Educativas con propuesta articuladora, elaborada e implementada “Desde la quindianidad al Paisaje Cultural Cafetero".</t>
  </si>
  <si>
    <t xml:space="preserve">Para el cumplimiento de la meta para el año 2014 Se inicia el proceso para la firma del convenio  con el aliado pedagógico  para la construcción de CONTENIDOS DIGITALES con la CUN CORPORACION UNIFICADA NACIONAL  y se continua con la ejecución del convenio interinstitucional con COMFENALCO Quindío,  en  cumplimiento del decreto ministerial 1729 de 2008,  para la articulación de  la QUINDIANIDAD y el PAISAJE CULTURAL CAFETERO, en  JORNADAS ESCOLARES COMPLEMENTARIAS (Rio Verde Alto, Francisco Miranda, San José de Filandia, San Vicente de Paul e Instituto Génova de Génova,  La Mariela,  Luis granada Mejía,  Boquia).  Desde la oficina de CALIDAD EDUCATIVA, de la Secretaría de Educación Departamental, se direccionó la incorporación  del proyecto pedagógico transversal PAISAJE CULTURAL CAFETERO, en cada una de las 54 Instituciones Educativas, siendo acatada la disposición por cada una de ellas.  </t>
  </si>
  <si>
    <t>Para el año 2015, continúa en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</si>
  <si>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Desde las 54 Instituciones Educativas se trabaja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</si>
  <si>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 xml:space="preserve">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
No obstante, es una meta cumplida de Política Pública entre las vigencias 2014 - 2020, de acuerdo a los informes periódicos de seguimiento realizados. </t>
  </si>
  <si>
    <t>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adopción de proyecto pedagógico transversal para la conservación del paisaje cultural CAFETERO de aplicabilidad en las 54 instituciones educativas oficiales del departamento, por lo que la meta se encuentra cumplida.</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</si>
  <si>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</si>
  <si>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</si>
  <si>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El PLAN DE CAPACITACIÓN Y FORMACIÓN DOCENTE para el año 2014,  s e lleva a cabo a través de los convenios -asistencia técnicas-  suscritos por  MEN con los distintos oferentes en convivencia escolar, modelos flexibles, articulación de la Media  con la Educación Técnica, Tecnología y Superior, para fortalecer las competencias básicas (comunicativas, científicas y lógicas) y las competencias  ciudadanas que son transversales a las  Básicas. Con recursos de regalías se celebró convenio de cooperación con la Universidad del Quindío, la Corporación Unificada nacional -CUN y la CRQ cuya duración es de dos años a partir de junio de 2014 para realizar diplomados en formación en competencias ciudadanas, TIC y elaboración de contenidos digitales.  Se subsidió la inscripción de 130 docentes para participar en el seminario internacional de investigación en educación realizado por la Universidad del Quindío en el mes de noviembre.</t>
  </si>
  <si>
    <t>El PLAN DE CAPACITACIÓN Y FORMACIÓN DOCENTE para el año 2015,  se lleva a cabo a través de acuerdo de cooperación con el Banco BBVA donde se están formando a 40 docentes y directivos docentes en Talleres de emprendimiento en educación financiera.</t>
  </si>
  <si>
    <t>Se realizó capacitación a docentes de Instituciones Educativas por parte de funcionario del Ministerio de Educación nacional y se recibieron 800 módulos para facilitar el proceso para llevar a cabo la implementación del programa de analfabetismo.
Se capacitaron 450 docentes en estrategias para el mejoramiento del ISCE, en: lectura, matemáticas, inglés, convivencia y PRAES, apoyo y desarrollo de capacitaciones y talleres como estrategias pedagógicas y artísticas para el mejoramiento continuo del ambiente escolar. Además se brindó acompañamiento técnico pedagógico a los procesos de educación ambiental, apoyo en la implementación de estrategias en lectoescritura a través del uso y aprobación de las tecnologías del aprendizaje. Se apoyaron 9 Instituciones Educativas participando en el programa todos a aprender, 9 tutores PTA, se entregaron textos y talleres para docentes.
Se brindó acompañamiento a 123 docentes con tutores Programa Todos a Aprender PTA, la población beneficiada fueron los docentes de básica primaria de la zona rural del Departamento.
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
Formación de docentes a través de convenio con la Universidad la Gran Colombia,  y con la asistencia técnica ofrecida por tres profesionales vinculados a la Secretaria de Educación para fortalecimiento en el área.</t>
  </si>
  <si>
    <t>Durante lo corrido del año 2017 (III Trimestre), se capacitaron 724 docentes en estrategias para la enseñanza de las Áreas de Español y Matemáticas en Pro de las diferentes pruebas saber 3°, 5°, 9° y 11°, lo que contribuye a mejorar el resultado en el Índice Sintético de Calidad Educativa ISCE.
Durante el Cuarto Trimestre del Año 2017, a través de los puntos vive digital ubicados en las diferentes Instituciones Educativas (15) del Departamento, se capacitaron aproximadamente 113 docentes de las diferentes áreas como apoyo al mejoramiento continuo en resultados de ISCE.
Sumado lo anterior tenemos que hasta la vigencia 2017 se capacitaron aproximadamente 837 Docentes del Departamento.
NOTA: De los $ 183 millones de presupuesto inicial se redujeron $23.895.184 pesos.</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</si>
  <si>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t>
  </si>
  <si>
    <t xml:space="preserve">En el año 2019 se han capacitado 757 docentes en estrategias para el mejoramiento del ISCE, discriminadas así:   
105   en competencias matemáticas, realizadas por la red de matemáticas,  en Uso de materiales manipulables del laboratorio de matemáticas
204 a través de la realización de talleres  en lectoescritura
108  en educación Económica y Financiera
100 en acercamiento a la lectura en transición
70 en  Red de lengua castellana en literatura 
170  en estrategias de lectura, a través de alianza con la biblioteca Comfenalco.
</t>
  </si>
  <si>
    <t>Para el año 2020, a pesar de las múltiples dificultades que se presentaron debido a la pandemia por Covid-19, la Secretaría de Educación a través de sus funcionarios, contratistas y gestiones, se llevaron a cabo procesos de formación y/o capacitación docente de manera virtual, beneficiando a diferentes docentes de las 54 Instituciones Educativas Oficiales de los 11 Municipios no certificados en educación.
* Evaluación educativa en entornos digitales.
* Apropiación de los referentes técnicos, el arte, el juego, expresiones artísticas, literatura y la exploración del medio.
* Uso y apropiación de textos Come To Live. 
* Diplomado en Formación pedagógica a los docentes en capacidades y talentos excepcionales.
* Estrategia denominada Ruta STEM 2020 en ciencia, tecnología, ingeniería y matemáticas.
* Competencias TIC a través de la plataforma Integratic.
* Conversatorios sobre el componente pedagógico en alternancia "Gestión y Diseño Curricular, Ambientes de Aprendizaje y Evaluación Formativa".
* Ambientes tecnológicos integrales para el mejoramiento de los procesos de enseñanza - aprendizaje a través de la implementación de la estrategia "Aulas Amigas" para fortalecer el uso y apropiación de recursos TIC.
* Planes Escolares de Gestión del Riesgo y Desastres y Protocolo de Bioseguridad en la alternancia educativa.</t>
  </si>
  <si>
    <t>A la fecha se continúa y se reporta las capacitaciones y/o formaciones a docentes realizadas al III Trimestre del año: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t>
  </si>
  <si>
    <t xml:space="preserve">De acuerdo con lo reportado por la Secretará de Educación, se observa que el Plan de Formación y Capacitación Docente se ha implementado durante todas las vigencias, beneficiando a los docentes de los 11 municipios no certificados en educación del departamento del Quindío.
De este modo, se evidencia que a la fecha se encuentra el indicador con un 100% de cumplimiento.
Sin embargo, es necesario garantizar y mantener el Plan de Formación y Capacitación Docente en los municipios del Departamento. </t>
  </si>
  <si>
    <t>Plan de Apoyo a la Educación Rural fortalecido en los 12 municipios.</t>
  </si>
  <si>
    <t>Contratación de Personal Docente, y Dotación de Material Pedagogico de Escuela Nueva. con la ejecución de un PLAN DE APOYO A LA EDUCACION RURAL, con las siguientes actividades: a) Talleres sobre implementación del modelo ESCUELA NUEVA,  Realización de talleres con 40 Docentes  de la RED DEPARTAMENTAL de ESCUELA NUEVA. c) Se implementa la metodología de ESCUELA NUEVA, para 209 Sedes Educativas en año 2013, para la zona rural del Departamento y finalmente con la reactivación de los MICRO CENTROS RURALES. Para el mes de diciembre de 2014 se hace una contratación para adquirir 86 juegos de GUIAS DE APRENDIZAJE DE ESCUELA NUEVA para las sedes educativas rurales de los municipios de Génova y Pijao.</t>
  </si>
  <si>
    <t xml:space="preserve">En el 2015 se dotaron con 86 juegos de GUIAS DE APRENDIZAJE DE ESCUELA NUEVA a las sedes educativas rurales de los municipios de Génova y Pijao y se continua con el proceso de ESCUELA NUEVA implementada en las sedes rurales del departamento, igualmente contratación de personal Docente, y Dotación de Material Pedagogico Con Dotación de Material de Escuela Nueva. </t>
  </si>
  <si>
    <t>Se realizaron intervenciones de mejoramiento en infraestructura en las sedes rurales de los municipios de Génova, Córdoba y Filandia en el marco del programa " ESCUELA Y SU TERRITORIO".</t>
  </si>
  <si>
    <t>Durante el año 2017 se intervinieron  - Mejoramiento, Adecuación y Construcción - 117 sedes educativas oficiales del Departamento.
Lo anterior se realiza a través de la Secretaria de Aguas e infraestructura, la inversión a través de los Convites - QUINDÍO SI  - liderado y ejecutado por el Despacho del Señor Gobernador y las transferencias de recursos a las I.E. por parte de la Secretaría de Educación Departamental.</t>
  </si>
  <si>
    <t>Se continúa con el modelo ESCUELA NUEVA el cual se implementó en las sedes rurales del departamento.
Se ha realizado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</si>
  <si>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Se continúa con el modelo ESCUELA NUEVA implementada en las sedes rurales de las instituciones educativas rurales de los 11 municipios del departamento y en el primer trimestre de 2019 se realizaron adecuaciones en el  restaurante escolar en el Instituto Génova del Municipio de Génova.
Las cifras presupuestales fueron sacadas del POAI - segundo trimestre 2019. </t>
  </si>
  <si>
    <t>Para la vigencia 2020, la Secretaría de Educación Departamental brindo acompañamiento y asistencia técnica a las 54 Instituciones Educativas Oficiales en los 11 municipios del Departamento de manera virtual y presencial en diferentes temas relacionados con el manejo de la pandemia causada por el covid-19, así como temas relacionados con la alternancia educativa acatando los diferentes lineamientos expedidos por el Ministerio de Educación Nacional.
Número de Instituciones Educativas de la Zona Rural y Urbana del Departamento del Quindío:
* 16 Instituciones Educativas Rurales.
* 38 Instituciones Educativas Urbanas.</t>
  </si>
  <si>
    <t>Se han realizado encuentros virtuales y presenciales con los docentes de las instituciones educativas rurales en la fundamentación conceptual en el modelo escuela nueva, la incorporación de las estrategias y los instrumentos del modelo en la ruta de mejoramiento institucional; además se han realizado talleres de sensibilización para la adopción del modelo escuela nueva de manera unificada en todas las IE rurales del departamento.
Para el III Trimestre se viene fortaleciendo procesos de las diferentes direcciones de la Secretaría de Educación Departamental y en conjunto con las Instituciones Educativas, para el regreso gradual y progresivo a la presencialidad de los estudiantes, docentes y directivos docentes. Así mismo se inicia desde la dirección de cobertura con la programación y posteriores transferencias de recursos a las alcaldías, destinados a concurrir en la financiación del servicio de transporte escolar para los estudiantes de las zonas rurales que lo requieran.</t>
  </si>
  <si>
    <t xml:space="preserve">Posterior al análisis de la acción estratégica y la meta propuesta, así como el reporte periódico de las acciones desarrolladas entre las vigencias 2014 y 2022, se observa que el Plan de Apoyo a la Educación Rural se ha implementado durante todas las vigencias. </t>
  </si>
  <si>
    <t>Plan de Formación y Capacitación Docente implementado en el uso de Nuevas Tecnologías aplicadas a Estrategias y Métodos Didácticos en los 12 Municipios.</t>
  </si>
  <si>
    <t xml:space="preserve">En el PLAN DE FORMACION DOCENTE en servicio que tiene implementado la secretaría de educacion departamental del Quindio, se incorpora un COMPONENTE -programa- denominado INNOVACION EDUCATIVA CON EL USO DE LA TICS. </t>
  </si>
  <si>
    <t>En Plan de formación docente en servicio que tiene implementado la secretaría de educación departamental del Quindio, se incorpora un COMPONENTE -programa- denominado INNIOVACION EDUCATIVA CON EL USO DE LA TICS.</t>
  </si>
  <si>
    <t>Capacitación Docente en Uso y Apropiación de TIC (Tabletas y Tableros Electrónicos).
Diplomado DOCENTIC, dictados por Computadores para Educar.
Talleres TIC en Olimpiadas virtuales de Matemáticas.
Currículo exploratorio TIC Dictado por el Ministerio de Educación Nacional.</t>
  </si>
  <si>
    <t>Durante la Vigencia 2017 se realizaron 6 Talleres para docentes en el uso de las TIC. 
En el mes de marzo del año 2017, se realizan 3 talleres en Manejo de Herramientas TIC: establecidas así: Sábado 11 de Marzo - Inst. Educativa San José Municipio de Circasia, Sábado 18 de Marzo Inst. Educativa Pedacito de Cielo Municipio de La Tebaida, Sábado 25 de Marzo Inst. Educativa Segundo Henao Municipio de Calarcá. Como complemento a lo anterior en los puntos vive digital  del Municipio de Quimbaya  en la I.E. Instituto Quimbaya e I.E. Mercadotecnia María Inmaculada.
En el  II trimestre del año 2017, el día sábado 1 de abril, se dicta 1 taller para líderes de radio escolar, en la institución San José del Municipio de Circasia.
Durante el mes de Julio del año 2017, se cita mediante circular 120-141 a Orientadores, Docentes de Apoyo y gestores TIC de los Puntos Vive Digital, al taller-capacitación "INICIATIVA TIC y DISCAPACIDAD", el día 18 de julio de 2017 en la Institución Educativa San José del Municipio de Circasia.
Durante el mes de agosto del año 2017, se dicta 1 capacitación en la universidad del Quindío para los realizadores de contenidos en emisoras escolares, citando mediante circular 120-158 del 11 de agosto de 2017 a: 1 docentes y tres estudiantes de las siguientes I.E.:
I.E. La Mariela del Municipio de Pijao - Instituto Buenavista del Municipio de Buenavista - Instituto Calarcá, General Santander y I.E. San Bernardo del Municipio de Calarcá - I.E. Jesús Maestro del Municipio de Quimbaya.</t>
  </si>
  <si>
    <t>Se realizaron seis (6) talleres en radio educativa con el apoyo de la  Universidad del Quindío dirigidos a estudiantes y docentes de los municipios de la cordillera,   un (1) taller en la plataforma educativa integratic orientada a los docentes de las 27 IE  focalizadas y se apoyó un (1)  evento  realizado por el  Instituto Tecnológico del Municipio de Calarcá  "EXPERIENCIAS INSPIRADORAS Y BUENAS PRACTICAS DE AULA  SEMINARIO TALLER-INNOVACION Y TECNOLOGIA 2018.</t>
  </si>
  <si>
    <t xml:space="preserve">Se han desarrollado 5 talleres  en el uso de las TICS a docentes de los municipios de: Pijao, Quimbaya, Buenavista, Calarcá, la Tebaida, Circasia, Córdoba, Génova, Montenegro, Salento, Filandia.
Las cifras presupuestales fueron sacadas del POAI - segundo trimestre 2019. </t>
  </si>
  <si>
    <t>Para el año 2020, la formación y/o capacitación docente en competencias en el uso de nuevas tecnologías, se realiza a través:
*De la adquisición de ayudas tecnológicas y realización de actividades en el marco de la implementación de ambientes tecnológicos integrales "Aulas Amigas", capacitando a 17 docentes de 14 Instituciones Educativas de 10 municipios.
* Capacitación a 55 docentes en Competencias TIC, dictada por el personal del Calidad Educativa.
* Capacitación a 129 docentes en la estrategia denominada Ruta STEM 2020 en ciencia, tecnología, ingeniería y matemática, a través de la Universidad Tecnológica de Pereira y Computadores para Educar.</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</si>
  <si>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primaria y directivos docentes de las 54 IE oficiales del departamento.</t>
  </si>
  <si>
    <t xml:space="preserve">Posterior al análisis de la acción estratégica y la meta propuesta, así como el reporte periódico de las acciones desarrolladas entre las vigencias 2014 y 2022, se observa que el Plan de Formación y Capacitación Docente en el uso de nuevas tecnologías se ha implementado durante todas las vigencias.
Sin embargo, la meta No. 37 está orientada al Plan de Formación y Capacitación Docente, evidenciando duplicidad en la meta.   </t>
  </si>
  <si>
    <t>Plan de Formación y Capacitación Docente implementado en Competencias Comunicativas en Inglés, en los 12 Municipios.</t>
  </si>
  <si>
    <t>Desarrollo de Jornadas y Capacitación Docente, Para el año 2014 donde se  capacita   a 12 docentes en FRANCES y 152 en INGLES para un total a la fecha de 164  docentes nuevos capacitados.</t>
  </si>
  <si>
    <t xml:space="preserve">Se está tramitando convenio con la Universidad la Gran Colombia para formar a 150 docentes en idioma extranjero ingles y con la Alianza Colombo Francesa para el acompañamiento docente en las prácticas pedagógicas para la enseñanza de francés como lengua extranjera en los grados de transición, primero, segundo y tercero de la institución educativa Gabriela Mistral del municipio de la Tebaida. </t>
  </si>
  <si>
    <t>Gestión SED - MEN / Programa Colombia Bilingüe - INCENTIVOS PARA DOCENTES Y ESTUDIANTES.
Gestión SED - MEN / Programa Colombia Bilingüe - FORMACIÓN DOCENTES.</t>
  </si>
  <si>
    <t>Durante la vigencia 2017,  es aprobado el Proyecto de Quindío Bilingüe; proyecto que se ejecutará a través de recursos del Sistema General de Regalías, y que beneficiará a los estudiantes de los 11 Municipios del Departamento.</t>
  </si>
  <si>
    <t>Dentro del proyecto Quindío Bilingüe y Competitivo, se capacitaron 96 docentes de preescolar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</si>
  <si>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Para el año 2020, la formación y/o capacitación docente en competencias comunicativas en inglés, se realizó de manera virtual, beneficiando a 71 docentes en el uso y apropiación del material pedagógico (Textos Guía Come to Live). 
71 Docentes Beneficiados de 9 Municipios del Departamento:
* Calarcá: 22.
* Circasia: 10.
* Córdoba: 1. 
* Filandia: 7.
* Génova: 3.
* la Tebaida: 8.
* Montenegro: 9.
* Pijao: 5. 
* Quimbaya: 6.</t>
  </si>
  <si>
    <t>En este periodo no se realizaron procesos de formación en competencias comunicativas en inglés.</t>
  </si>
  <si>
    <t>Para el primer trimestre, la Secretaría de Educación reportó que se realizó proceso de focalización de 120 docentes para realizar proceso de formación en inglés con un programa inmersión a través del proyecto de regalías Quindío Bilingüe y competitivo.
Para el segundo trimestre de la vigencia 2022, la Secretaría de Educación reportó que 148 docentes fueron beneficiados con estrategias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t>
  </si>
  <si>
    <t>De acuerdo con lo reportado durante todas las vigencias por parte de la Secretaría de Educación, se observa que el Plan de Formación y Capacitación Docente en competencias comunicativas en inglés, se ha cumplido en el departamento del Quindío, encontrándose en un 100% de cumplimiento a la fecha.
Sin embargo, es necesario garantizar el plan de Formación y Capacitación docente durante las vigencias futuras.
Sin embargo, la meta No. 37 está orientada al Plan de Formación y Capacitación Docente, evidenciando duplicidad en la meta.</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</si>
  <si>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</si>
  <si>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</si>
  <si>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 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</si>
  <si>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TEBAIDAy SANTANDER de Montenegro.  CAMINAR EN SECUNDARIA, en las IE  I CALARCA, RAFEL URIBE, PEDACITO DE CIELO, INST MONTENEGRO, GENERAL SANTANDER MONTENEGRO E INSTITUTO QUIMBAYA  con un total de 8 aulas para nivelación de estudiantes de extra edad de secundaria. </t>
  </si>
  <si>
    <t>Personas en riesgo social en conflicto con la ley penal, iletrados. Se atendieron a través de modelos flexibles como caminar en secundaria uno y dos o círculos juveniles creativos, algunos de estos  menores se encuentran internados en el Centro del menor infractor la primavera en el municipio de Montenegro o están vinculados a organizaciones no gubernamentales que los atienden en su proceso de resocialización.</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</si>
  <si>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t>
  </si>
  <si>
    <t xml:space="preserve">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 </t>
  </si>
  <si>
    <t xml:space="preserve">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t>
  </si>
  <si>
    <t>Se realizó diplomado con la Universidad Remington de talentos y capacidades excepcionales, con el fin de fortalecer las competencias de los docentes y continuar con los procesos pedagógicos bajo modelos flexibles, que permitan determinar e identificar población en situación de vulnerabilidad y NEE.</t>
  </si>
  <si>
    <t xml:space="preserve">El profesional en psicología contratado, continúa en el desarrollo permanente de actividades para la detección de estudiantes con capacidades y/o talentos excepcionales con el objetivo de realizar inclusión a través de los ajustes razonables, adaptaciones curriculares en semilleros y así proyectarlos a su educación superior. Continúa el reporte de 114 estudiantes con capacidades y/o talentos, ubicados en 45 IE del departamento.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</si>
  <si>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Posterior al análisis de la acción estratégica y la meta propuesta, así como el reporte periódico de las acciones desarrolladas entre las vigencias 2014 y 2021, se observa que se han implementado los Proyectos Pedagógicos Flexibles para atender población en situación de vulnerabilidad y Necesidades Educativas Especiales, siendo una meta cumplida en la Política Pública. </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</si>
  <si>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</si>
  <si>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</si>
  <si>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 xml:space="preserve">8 CONVENIOS INTERADMINISTRATIVOS, para articular la EDUCACION INICIAL con el nivel de PREESCOLAR de las 54 Instituciones Educativas del Departamento. Para  cumplimiento de esta meta se registra el gasto de inversión  correspondiente a la  gestión de los Rectores de las Instituciones Educativas en un porcentaje aproximado del 5% del valor de la nómina anual de cada uno de ellos, para un total a registrar de $9.501.867. </t>
  </si>
  <si>
    <t xml:space="preserve">Para el año 2015, se está cumpliendo en un 67% la meta programada, al tenerse suscrito 8 CONVENIOS INTERADMINISTRATIVOS, para articular la EDUCACION INICIAL con el nivel de PREESCOLAR de las 54 Instituciones Educativas del Departamento. </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</si>
  <si>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</si>
  <si>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t>
  </si>
  <si>
    <t>Se incrementó para la vigencia 2019 en 1231 niños que transitaron de las modalidades del ICBF al sistema educativo al grado de transición.
Información extractada del seguimiento a metas de Plan de Desarrollo - segundo trimestre 2019.</t>
  </si>
  <si>
    <t>Durante la vigencia 2020, no se suscribieron este tipo de convenios, sin embargo, se deja la claridad que a través de la estrategia VIVE DIGITAL FASE II, del año 2014, se realizó el fortalecimiento de la atención integral a la primera infancia incluyendo nuevas tecnologías y bilingüismo.</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</si>
  <si>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</si>
  <si>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De acuerdo con lo reportado durante diferentes vigencias por parte de la Secretaría de Educación, se observa que la meta se cumplió y los convenios fueron ejecutados con la Universidad Tecnológica de Pereira (UTP) a través de la estrategia VIVE DIGITAL FASE II del año 2014, por lo que la meta establecida ya fue cumplida.</t>
  </si>
  <si>
    <t>120 Docentes de Preescolar y Madres Comunitarias capacitados en el uso de Nuevas Tecnologías y bilingüismo para la promoción de competencias en Educación Inicial.</t>
  </si>
  <si>
    <t xml:space="preserve">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</si>
  <si>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</si>
  <si>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Contrato de 2 profesionales para el Apoyo de la Enseñanza del Inglés desde Grado 0 en IE oficiales del Departamento.</t>
  </si>
  <si>
    <t>A la fecha 125 docentes fueron acompañados con el programa PTA. El número de I.E no ha incrementado puesto que el Ministerio de Educación no a focalizado nuevas I.E. del Departamento</t>
  </si>
  <si>
    <t xml:space="preserve">La secretaría de Educación viene adelantando el proceso durante el primer semestre del año en curso. </t>
  </si>
  <si>
    <t>Durante la vigencia 2020 se realizó capacitación a 120 docentes de prescolar en bilingüismo.</t>
  </si>
  <si>
    <t xml:space="preserve">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y directivos docentes de las 54 IE oficiales del departamento.
No obstante, es una meta cumplida de Política Pública entre las vigencias 2014 - 2020, de acuerdo a los informes periódicos de seguimiento realizados. </t>
  </si>
  <si>
    <t xml:space="preserve">De acuerdo con lo reportado durante las diferentes vigencias por parte de la Secretaría de Educación, se observa que la acción estratégica y la meta propuesta se encuentra cumplida en un 100%. Así mismo, se ha mantenido un promedio anual de 84 docentes y madres comunitarias en el uso de nuevas tecnologías y bilingüismo. </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</si>
  <si>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</si>
  <si>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</si>
  <si>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Convenios Interinstitucionales con el Ministerio de Educación para la Ejecución de Recursos de Ley 21, Para  el cumplimiento de esta meta se realizaron CONSTRUCCIONES Y ADECUACIONES a 13 Sedes Educativas además de las mejoradas en el año 2013 para un total de 86 sedes.</t>
  </si>
  <si>
    <t>Convenios Interinstitucionales con el Ministerio de Educación para la Ejecución de Recursos de Ley 21, Para  el cumplimiento de esta meta se realizaron a la fecha la construcción y adecuación de 14 sedes educativas además de las Dotaciones de mobiliario.</t>
  </si>
  <si>
    <t>Se intervinieron 131 sedes educativas, a través de diferentes programas. Se realizó la transferencia a las instituciones educativas para acciones de mantenimiento en sus sedes.</t>
  </si>
  <si>
    <t>Se realizó la contratación para llevar a cabo el levantamiento de planos para las 37 Instituciones Educativas  urbanas para identificar las necesidades  de adecuación, mantenimiento e intervenciones de obra en las IE focalizadas, al igual se realizaron transferencias económicas para adecuaciones menores. a la fecha no se tiene el reporte de adecuaciones.</t>
  </si>
  <si>
    <t>Se realizó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</si>
  <si>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En coordinación con  la Secretaria de Aguas e Infraestructura del Departamento, se ha realizado el mantenimiento y/o adecuación de la infraestructura física en  110  sedes de Instituciones Educativas así:
* Adecuaciones en el  restaurante escolar del Instituto Génova del Municipio de Génova.
* Municipio de Calarcá: I. E Baudilio Montoya Sede la Granja.
*Municipio de Pijao: I. E la Mariela Sede Espartillal
* Municipio de Montenegro: I.E el Caimo sede Etelvina López
* Municipio de Circasia: I. E Hojas Anchas  sede Rafael Uribe Uribe vereda Villarazo 
Limpieza y mantenimiento  de pozos sépticos  en  105 sedes educativas, de los 11 municipios no certificados.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t>
  </si>
  <si>
    <t>1. Visitas técnicas a las instituciones educativas. 2. Ajustes de diseños cubiertas y estudios predios. 3. Presupuestos para el mantenimiento y, mejoramiento de las instituciones.</t>
  </si>
  <si>
    <t xml:space="preserve">Para el mantenimiento de las sedes de las Instituciones Educativas, se realizaron visitas técnicas, presupuestos. 
1- IE BOQUI SALENTO   2- JOSE EUSTACIO RIVERA  3- MARIA AUXILIADROA   4 - I.E Román María Valencia sede Granja 5-  I.E SAN BERNARDO    6- I.E SEDE BARRAGAN   7- I.E SEDE EL CAIRO  8- FUNDANZA  9- LA ISLA GENOVA  10- SAN JOSE FACHADAS   11- 2. INFORME DE VISITA TECNICA ESCUELA SAN RAFAEL  12-. REGISTRO DE VISITA TECNICA ESCUELA SAN RAFAEL  13-  INFORME DE VISITA TECNICA VIVERO SALENTO   14. PEQUEÑINES CORDOBA   15-  I.E MARIA AUXILIADORA   16- IE LA SOLEDAD.
No obstante, es una meta cumplida de Política Pública entre las vigencias 2014 - 2020, de acuerdo a los informes periódicos de seguimiento realizados. </t>
  </si>
  <si>
    <t>La Secretaría de Educación no reporto acciones para el primer trimestre del año 2022, sin embargo, para el segundo trimestre reportó que se realizaron visitas técnicas a 7 Instituciones Educativas Oficiales (Sedes mantenidas) de acuerdo con las necesidades presentadas por los rectores, y se realizaron intervenciones con mano de obra y suministro de materiales a las siguientes instituciones educativas:
Salento: Institución Educativa Boquia Sede los Pinos.
Quimbaya: Institución Educativa el Naranjal, Institución Educativa Instituto Quimbaya Principal, Institución Educativa Instituto Quimbaya – Sede Sagrado Corazón de Jesús- Quimbaya y la Institución Educativa Policarpa Salavarrieta – Sede Antonia Santos.
Circasia: Institución Educativa Libre- Sede Consuelo Betancourt.
Calarcá: Institución Educativa Antonio Nariño.
Filandia: Institución Educativa Francisco Miranda- Sede Principal – Corregimiento De La India- 
También, se atendieron 3 Instituciones Educativas, a las cuales se les efectuó transferencia de recursos de acuerdo con las necesidades presentadas por los rectores:
Buenavista: Instituto Buenavista. transfieren recursos para la adquisición del mobiliario para el Restaurante Escolar.
Génova: Instituto Génova. transfieren recursos para la adquisición del mobiliario para el Restaurante Escolar.
La Tebaida: Antonio Nariño. transfieren recursos para la adquisición del mobiliario para el Restaurante Escolar.
Así mismo, la Secretaría de Aguas e Infraestructura reportó para el primer y segundo trimestre de la vigencia 2022 que:
Calarcá:  se realiza la construcción de andenes y morteros de nivelación en diferentes placas en las instituciones Educativa el Carpaz.
Como actividades de construcción, adecuación, mantenimiento, mejoramiento y reparación.
Bloque 1: construcción rectangular de 7,5x7,5 m. se hace mortero e instalación de piso, estuco y pintura interior y exterior. Carpintería metálica de ventanas y puertas se pintan; se hacen instalación eléctrica y se instala cielo raso.
Bloque 2: construcción rectangular de 15x7 m. hace mortero y enchape de pisos; muros en estructura liviana como divisiones de baños e instalación de enchape, aparatos sanitarios y grifería. Se estucan y pintan paredes interiores y exteriores; se hacen instalaciones eléctricas, carpintería metálica de ventanas y puertas se pintan y se instala cielo raso.
En la Institución Educativa Antonio Nariño, se realizan adecuaciones locativas restaurante escolar, Resane y estuco sobre muros, Aplicación de pintura vinilo sobre muros, Cambio de tejas deterioradas, Construcción de media caña en mortero para impermeabilización de losa en cubierta, Instalación de guarda escoba – media caña en PVC.
Salento: en la Institución Educativa los Pinos, se realiza cerramiento con malla eslabonada y tubería galvanizada y se realiza ampliación de cerramiento a una mayor altura, se realiza mantenimiento de cerramiento, templada y fijación de malla.
Quimbaya: en la Institución Educativa Naranjal, se realiza demolición de concreto de vía interna en mal estado y se retira escombro, se hace nivelación de terreo y se funde placa con hierro de temperatura.
La Secretaría de Aguas e Infraestructura reportó en la Institución Educativa Libre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Filandia: en la Institución Educativa Francisco Miranda, del corregimiento La India, se realizan adecuaciones locativas, Instalación de guarda escoba media caña en PVC, Instalación de mesones en acero inoxidable, Instalación de lavaplatos en acero inoxidable, Fraguado de piso cerámico, Instalación de soportes metálicos para estantería.
Quimbaya: en la Institución Educativa Quimbaya – Sede Principal, se realizan Adecuaciones locativas, restaurante escolar, Resane y estuco sobre muros, Aplicación de pintura epoxica de Poliuretano sobre muros, Impermeabilización de junta de construcción, Instalación de enchape cerámico sobre pared formato 20x20 cm.
En la Institución Educativa Policarpa Salavarrieta – Sede – Antonia Santos, se realizan adecuaciones locativas, Reposición de tejas en fibro, cemento, Resane y estucos sobre muros, Aplicación de pintura epóxica de Poliuretano sobre muros, Aplicación de pintura epóxica de Poliuretano sobre cielo raso, Cambio de láminas de panel para cielo raso.
En la Institución Educativa Quimbaya – Sede Sagrado Corazón, se realizan Adecuaciones locativas, restaurante escolar, Resane y estuco sobre muros, Aplicación de pintura epoxica de Poliuretano sobre muros, Pintura de esmalte sintético para carpintería metálica.
Así mismo, informa que se está a la Espera de la adjudicación de la Licitación de Obra para intervención de las otras instituciones.</t>
  </si>
  <si>
    <t>Posterior al análisis de la acción estratégica y la meta propuesta, así como el reporte periódico de las acciones desarrolladas entre las vigencias 2014 y 2022, se observa que se dio cumplimiento a la meta proyectada para la generación de nuevos o mejoramiento de espacios de infraestructura educativa, mediante la construcción, ampliación y dotación. 
Igualmente, la administración departamental continua trabajando en la generación de nuevos o mejoramiento de espacios de infraestructura educativa, mediante la construcción, ampliación y dotación.</t>
  </si>
  <si>
    <t>Infraestructura de Edificaciones educativas del Departamento del Quindío, mejoradas y rehabilitadas. Número de Sedes (21).</t>
  </si>
  <si>
    <t>Aguas e Infraestructura</t>
  </si>
  <si>
    <t>se   realizó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</si>
  <si>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</si>
  <si>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En la vigencia 2016 no se destinaron recursos para el cumplimiento de esta meta.</t>
  </si>
  <si>
    <t>Se realizó el mantenimiento y mejoramiento del parque principal del Barrio Santander del municipio de Armenia. 
Se realizó la transferencia de  $ 314.000.000 para aunar esfuerzos en el convenio con FONTUR con fin de REALIZAR LA  CONSTRUCCION  DE LA TERCERA  ETAPA DEL  "ECOPARQUE MIRADOR COLINA ILUMINADA" EN EL MUNICIPIO DE FILANDIA,  QUINDÍO.</t>
  </si>
  <si>
    <t>Se intervinieron  (101) sedes educativas que corresponden a (28) Instituciones Educativas del Departamento; con actividades de mantenimiento, mejoramiento y estudios para construcción nueva, en los sgtes municipios:
Municipio de Calarcá: (4) sedes (Rafael Uribe Uribe)- (San José)- La Bella- Teresa Galindo (Baudilio Montoya) - Puerto Rico (Jesús Ma Morales).                 
Municipio de Génova: (2) sedes -(Instituto Génova)- Cedral (San Vicente de Paul) 
Municipio de Pijao (1) sede María Auxiliadora (instituto Pijao)
Municipio de Salento (1) sede (Boquia) Llanogrande- Palestina y la Nubia.
Ha contratado estudios para nueva obra: 
Municipios de Buenavista (1) sede Rio verde bajo (Jesús Ma Morales)
Municipio de Montenegro (3) sedes (Marco Fidel Suarez)- (Fundadores) y mantenimiento y rehabilitación (Gral. Santander) 
Municipio de Quimbaya (1) sede (instituto Quimbaya) 
Municipio de La Tebaida (1) sede  (Instituto Antonio Nariño)
Municipio de Circasia:(4) Sedes (Francisco Londoño)-Luis Edo Calvo y el Colegio Libre  - (Hojas Anchas)-  Rafael Uribe Uribe- (San José)-Adecuación Colegio San José convenio MinEducacion.                                                                                                                                                                                                                                      Se han Se han atendido (78) pozos sépticos con actividades de limpieza en las siguientes sedes educativas de los municipios de:                                                                                                               Buenavista: I. E Rio Verde Bajo ( sedes Palo Negro, El Oralito - Vereda La Granja)                                                                                                                                                                                                                   Calarcá:  I. E Baudilio Montoya ( sede Baudilio Montoya, la bella, la Albania, Potosí y Teresa Galindo) - I:E Jesús Ma Morales ( Sede Puerto Rico)- I. E San Rafael (sedes Buenos Aires, el Túnel, La Zulia, Planadas y Santo Domingo Alto).                                                                                                                                                                                                                                                                     Circasia: I. E Hojas Anchas ( sedes Llanadas, San José la Siria, Buenavista, la Pola, el Roble, la Cristalina, Olaya Herrera, Rafael Uribe Uribe, La Cabaña, la Pradera, la Concha, Barcelona Baja, Barcelona Alta, Membrillal, Santa Rita.                                                                                                                                                                                                                                                                                                                Filandia: I.E San José ( sedes la Cima, la paz, Mesa Alta, San Gabriel, San Pablo y Santa Teresita)                                                                                                                                                                                Córdoba: I. E  José Ma Córdoba ( sede Río Verde Alto.)                                                                                                                                                                                                                                                                           Génova: I.E Instituto Génova (sede el Cairo) - .E San Vicente Paul (sede la Mayoría).                                                                                                                                                                                           Montenegro: i. E Marco Fidel Suarez (sedes Policarpa Salavarrieta,  San José,  Manuela Beltrán, la Esperanza, Guatemala, Manuela Beltrán.                                                                       Luis Granada Mejía ( sedes Berlín, Río Lejos, la Moravita, los Balsos,  Luis Granada Mejía) - I.E la Mariela (sedes Hogar Espartillal, Francisco de Paula  Santander, Patio Bonito, siete de Agosto, las Pizarras, Juan XXIII).                                                                                                                                                                                                                                                                                                                  Quimbaya: I.E el Laurel ( sedes Camilo Torres, Palermo)- i. E el Naranjal ( sedes La Unión, Morelia Alta, Morelia Baja, Sagrada Familia)                                                                                                    Salento: I.E Boquia ( sedes la Nubia,  Llano Grande, Luis Menotti Pescarmona, Palestina, San Gabriel, San Juan de Carolina)                                                                                                                                            Se ha realizado intervenciones con cuadrillas y materiales  por  en  (10) municipios así:  
Armenia: Colegio INEM                                                                                 Circasia: I. E Hojas Anchas (sede  Nueva Barcelona Alta, Pradera, Buenavista, la Cabaña y Santa Rita)
Buenavista: I.E  Buenavista (sede instituto Buenavista), I. E Rio Verde Bajo ( sedes:  el placer, Oralito, La Granja y Palogrande)   Calarcá: I. E María Auxiliadora (sede Ma Auxiliadora)    - I.E Baudilio Montoya ( sede Potosí, la Bella-Teresa Galindo, la Albania, Baudilio Montoya, la Granja) - I. E San Rafael ( sede Buenos Aires Bajo, Quebrada Negra, San Rafael Sector la línea, Zulia, Santo Domingo, el túnel, Planadas) - I. E Jesús Ma Morales ( sede la Rochela, Puerto Rico)- I.E Jhon F Kennedy ( sede Jhon F Kennedy) , I.E San Bernardo (sede calle larga y Barragán)
Pijao: I.E Luis Granada Mejía (sedes la Cruz, Cañaveral, Sede principal)   I. E la Mariela (sede Espartillal)
Quimbaya: I.E Mercadotecnia María (Sede General Santander).
Salento: I.E Boquia (sede Llanogrande, Luis Menotti Pescarmona)
                                                                                                                                                                                                                                            Circasia: I. E Hojas Anchas (sede Pradera, La Cabaña, Nueva Barcelona Alta, Buenavista, Santa Rita)                                                   Córdoba: I. E Rio Verde Alto (sede Guayaquil Alto y Rio Verde Alto)                                                                                                                         Montenegro: I.E Marco Fidel Suarez (sede Antonio Nariño, la Isabela y Campohermoso)  
La Tebaida: I.E Antonio Nariño ( sede Antonio Nariño)                    Pijao: I.E Luis Granada Mejía (sede La Cruz, Cañaveral, Sede Principal)                                                                                                                                                                                                                          Quimbaya: I.E Mercadotecnia ( sede General Santander)                                                                                                                                                                                                                                                Salento: I. E Boquia (Sede Luis Menotti Pescarmona), I.E Antonio Nariño (sede Antonio Nariño, Barrio Cantarito)</t>
  </si>
  <si>
    <t xml:space="preserve">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t>
  </si>
  <si>
    <t xml:space="preserve">La Secretaría de Aguas e Infraestructura no reportó acciones desarrolladas durante el segundo trimestre de la vigencia 2021. Sin embargo, la meta ya se encuentra cumplida.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</si>
  <si>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durante las diferentes vigencias, se observa que se dio cumplimiento al mejoramiento y rehabilitación de sedes en infraestructura educativa en el departamento.
Igualmente, la administración departamental continúa trabajando en el mejoramiento y rehabilitación de sedes educativas.
Sin embargo, la meta No. 44 está orientada al mejoramiento y rehabilitación de sedes educativas.</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</si>
  <si>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</si>
  <si>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</si>
  <si>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Se logró el mejoramiento y la rehabilitación de 45 Instituciones Educativas en 10 de los 12 municipios del Departamento (Calarcá, Circasia, Córdoba, Filandia, Génova, La Tebaida, Montenegro, Pijao, Quimbaya y Salento).   Obteniendo mejorar la calidad del aprendizaje y bienestar de los estudiantes.</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</si>
  <si>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departamento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</si>
  <si>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Café mujer de Buenavista, Circasia, Filandia, Salento y construcción en el corregimiento de Barcelona en Calarcá.</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</si>
  <si>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</si>
  <si>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2021,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 
Sin embargo, la meta No. 44 está orientada al mejoramiento y rehabilitación de sedes educativas.</t>
  </si>
  <si>
    <t>7 Sedes Educativas construidas, en correspondencia a la demanda poblacional y proyección de coberturas en cada uno de los 12 municipios.</t>
  </si>
  <si>
    <t>Se encuentra en ejecución la Construcción de la Institución Educativa La Isabela en el Municipio de Montenegro. Así mismo se encuentra en la etapa precontractual la Construcción y demolición de la Institución Educativa San José, vereda Fachadas del municipio de Filandia, departamento del Quindío.</t>
  </si>
  <si>
    <t>En la vigencia 2016 se realizaron los primeros acercamientos con los equipos técnicos de los municipios de Salento y Filandia.</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</si>
  <si>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</si>
  <si>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 xml:space="preserve">Durante la vigencia 2020, no se priorizaron acciones para el desarrollo de la meta propuesta. </t>
  </si>
  <si>
    <t xml:space="preserve">La Secretaría de Aguas e Infraestructura no reportó acciones desarrolladas durante el segundo trimestre de la vigencia 2021. </t>
  </si>
  <si>
    <t xml:space="preserve">En Plan Departamental de Desarrollo "Tu y yo somos Quindío 2020 - 2023", está proyectado el mantenimiento de 24 sedes educativas entre el año 2020 y 2022. 
De esta manera, no se encuentra proyectada la construcción de sedes educativas en los once (11) municipios que son competencia de la Secretaría de Educación Departamental, de acuerdo a la demanda poblacional y las proyecciones de las coberturas del territorio.  
Sin embargo, el indicador a la fecha se encuentra con un 61% de cumplimiento. </t>
  </si>
  <si>
    <t>11 Equipamientos y/o Espacios para el desarrollo turístico y cultural en el Departamento del Quindío, mejorados y habilitados.</t>
  </si>
  <si>
    <t>Por medio  del  proyecto estratégico municipal de impacto regional apoyado, mediante la contratación de 142 personas para el “MANTENIMIENTO, CONSERVACIÓN, RESGUARDO Y EMBELLECIMIENTO DE LOS EQUIPAMIENTOS COLECTIVOS” QUE LIDERA LA SECRETARÍA DE AGUAS E INFRAESTRUCTURA DEL DEPARTAMENTO DEL QUINDÍO".  Se  logro  rehabilitar y mejorar  27 espacios turisticos en los   diferentes Municipios.</t>
  </si>
  <si>
    <t>Mejoramiento de 3 salones sociales comunales en la ciudad de armenia: barrio berlín, barrio las américas y barrio bosques de pinares y con convenio de promotora los siguientes (mejoramiento y mantenimiento de la caseta comunal del barrio guaduales del eden de la comuna 1 del municipio de armenia del departamento del quindio, mejoramiento y mantenimiento de la caseta comunal del barrio manuela beltran de la comuna 3 del municipio de armenia , mejoramiento y mantenimiento de la caseta – zonas comunes del barrio villa carolina etapa i de la comuna 6 del municipio de armenia del departamento del quindio, mejoramiento y mantenimiento de la caseta comunal del barrio corbones y construcción de la caseta comunal del barrio paraíso de la comuna 8 del municipio de armenia del departamento del quindío, mejoramiento y mantenimiento de la caseta comunal del barrio san juan de la comuna 10 del municipio de armenia del departamento del quindio, mejoramiento y mantenimiento de la casa de la mujer del municipio de calarca del departamento del quindio,mejoramiento y mantenimiento del hogar de paso para la primera infancia y poblacion en situacion de disapcidad del municipio de genova del departamento del quindio,embellecimiento de fachadas como fortalecimiento cultual y turístico del municipio de buenavista del departamento del quindío, mejoramiento y mantenimiento de la plaza del café del municipio de buenavista del departamento del quindío,mejoramiento y mantenimiento de equipamiento para la atención a madres cabezas de hogar del municipio de pijao del departamento del quindio,construcción de la caseta comunal del barrio fundaciones del municipio de la tebaida del Departamento del Quindío.</t>
  </si>
  <si>
    <t>En cuanto a la adecuación física y tecnológica para el desarrollo turístico y cultural en el Departamento del Quindío en marco de las Semanas de Gobierno se llegaron a acuerdos de estudio para evaluar la posibilidad de realizar mejoramientos que propendan por el bienestar de la comunidad.</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</si>
  <si>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QUINDIO.</t>
  </si>
  <si>
    <t xml:space="preserve">La Secretaría de Aguas e Infraestructura no reportó acciones desarrolladas durante el segundo trimestre de la vigencia 2021. 
No obstante, es una meta cumplida de Política Pública entre las vigencias 2014 - 2020, de acuerdo a los informes periódicos de seguimiento realizados. </t>
  </si>
  <si>
    <t xml:space="preserve">De acuerdo con lo reportado en las diferentes vigencias por la Secretaría de Aguas e Infraestructura y posterior al análisis de la acción estratégica y la meta propuesta, se observa que se realizó el mejoramiento y habilitación de un mayor número de equipamientos y/o espacios para el desarrollo turístico y cultural, constituyéndose como una meta cumplida. </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</si>
  <si>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</si>
  <si>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</si>
  <si>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Cultura</t>
  </si>
  <si>
    <t xml:space="preserve">Se realizo taller con la  red departamental de bibliotecas públicas los días 25 y 26 de Noviembre con la delegada del Ministerio de Cultura dra. Gladys Lopera, para la recoleccion de insumos para la construcción de la política publica de lectura y bibliotecas departamental. * Fueron entregadas para revisión a la Secretaría de Planeación y planificación 3 políticas: Concertación de proyectos artísticos y culturales, Estímulos al arte y la cultura y el Plan Departamental de Música. </t>
  </si>
  <si>
    <t>Promoción a la lectura, talleres literarios, préstamo externo. * 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</si>
  <si>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apoyó un proceso de emprendimiento cultural y de desarrollo de industrias creativas.</t>
  </si>
  <si>
    <t>* 13 bibliotecas beneficiadas con el proyecto ""Ruta Literaria"" con el cual se logró la  exaltación de escritores mediante la elaboración de murales y avisos en las Bibliotecas Públicas del Departamento para la promoción de lectura.   
* 1080 personas beneficiadas con el proyecto “Picnic Literario” con el cual se llevó la lectura a las calles de los municipios quindianos con el objetivo de poner al transeúnte y especialmente a los niños en contacto con los libros mientras son guiados por expertos en el tema. 
*  Organización y catalogación del material bibliográfico de las 11 bibliotecas Municipales del Departamento.  
* Apoyo en el encuentro nacional de escritores Luis Vidales en el que participaron 29 escritores, 1.960 estudiantes vinculados al ciclo pedagógico, 32 eventos públicos y 5.200 personas beneficiadas.                                        * 300 personas beneficiadas de manera directa con el proyecto “Los escritores visitan las bibliotecas”, del cual participaron 15 escritores de la región.
* Proyecto “Mi Vereda Cuenta”, promoción de lectura en el sector rural de los municipios cordilleranos, Buenavista, Córdoba, Génova y Pijao, 48 talleres con las instituciones educativas rurales beneficiando a 58 niños y jóvenes, además de 29 personas adultas de los predios que participaron de los talleres de promoción de lectura.
* Edición y publicación de 4 libros de la Biblioteca de Autores Quindianos. 
* 4 seminarios de formación para escritores en cuento, novela, Crónica literaria y derechos de autor
* Realización de 10 encuentros de la Red de Bibliotecas del Quindío. 
* Proyecto Mi Vereda Cuenta de promoción de lectura en el sector rural de los municipios cordilleranos.</t>
  </si>
  <si>
    <t>El Departamento del Quindío cuenta con el Plan Departamental de Lectura, Escritura y Bibliotecas 2015-2023, cuyos lineamientos definen las acciones de trabajo en los 12 municipios del Quindío que desarrolla durante cada vigencia la Secretaría de Cultura en esa área. Para la puesta en marcha y ejecución del plan y todas las acciones propias del programa de bibliotecas, se presupuestó para la vigencia 2018, un presupuesto de $198.380.733
Durante la vigencia 2018 se trabajó en la articulación de la Red Departamental de Bibliotecas Públicas del Quindío y al término de la vigencia se cuenta con la plena articulación de 13 bibliotecas públicas en todo el territorio quindiano.    
ES IMPORTANTE QUE PODAMOS CONVERSAR SOBRE LA MEDICION DE ESTA INFORMACIÓN PARA QUE TANTO UDS COMO NOSOTROS HABLEMOS EL MISMO IDIOMA CON RELACION A LA MANERA EN QUE ESTAMOS CONTANDO CUMPLIMIENTOS PARA TODOS LOS ITEMS.</t>
  </si>
  <si>
    <t xml:space="preserve">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 </t>
  </si>
  <si>
    <t>* Se realizaron lecturas de cuentos virtuales, con el apoyo de los bibliotecarios de algunos municipios  como 
https://www.facebook.com/biblioteca.filandia.3/videos/1072587783142353</t>
  </si>
  <si>
    <t>*Se continúa realizando el programa de "Picnic al Parque" en los   municipios de Montenegro, Génova, Calarcá, Pijao, Barcelona, la Virginia, Filandia, Buenavista y Córdoba  
*Se realizó el lanzamiento de 'Quindío un corazón para leer', el proyecto de la Gobernación del Quindío, la Secretaría Departamental de Cultura y la Red Departamental de Bibliotecas públicas del Quindío, ganador de la Convocatoria 2020 del Programa Nacional de Concertación de Ministerio de Cultura para la promoción de la lectura, la escritura y la oralidad
*Se realizó animación a la lectura en acompañamiento a la Gestora social del departamento, bajo su programa de regreso a la presencialidad en la institución educativa Instituto Génova, con 21 niños beneficiados.
*Se realizó animación a la lectura en acompañamiento a la Gestora social del departamento con el programa de regreso a la presencialidad en la Institución Educativa General Santander del municipio de Montenegro con 14 niños beneficiados
*Se realizó taller de promoción de lectura sobre el patrimonio arqueológico del Quindío con los estudiantes del grado 4 y 5 de la Institución Educativa San José Fachadas del municipio de Filandia, en la institución educativa Marco Fidel Suarez, sede rural El Castillo del municipio de Montenegro, en la Institución Educativa San Rafael, sede rural Quebrada Negra del municipio de Calarcá, en la Institución Educativa José María Córdoba municipio de Córdoba., en la institución educativa Luis Carlos Galán del municipio de Armenia,  en la Institución educativa Boquía del municipio de Salento con 97 niños atendidos.</t>
  </si>
  <si>
    <t xml:space="preserve">Teniendo en cuenta el comportamiento de la meta entre las vigencias 2014 y 2022, se observa que es de mantenimiento, siendo necesario darle continuidad al proceso de fortalecimiento del Plan de Lectura y Escritura en el departamento del Quindío.
Sin embargo, se evidencia que a la fecha se encuentra con un 100% de avance, siendo fundamental el mantenimiento de la meta durante las vigencias futuras.                                   
Para la vigencia 2022, la Secretaría de Cultura reportó acciones para el cumplimiento de esta meta la cual beneficia a 29.977 niños y niñas de la primera infancia; aun a si no existe claridad en que municipios se ha implementado este plan de lectura. </t>
  </si>
  <si>
    <t>20 Bibliotecas y Ludotecas del Departamento del Quindío de la Red Apoyadas y Articuladas.</t>
  </si>
  <si>
    <t>Acompañamiento a las reuniones de la Red Departamental de Bibliotecas Públicas. * Apoyo al proyecto Formación de Lectores desde la Biblioteca Pública. * Apoyo al proyecto Centro Literario Renata en la Red de Bibliotecas. * Apoyo al proyecto "En mi vereda leo y para mi vereda escribo y pinto" en el municipio de Génova. *Apoyo al 2° Encuentro Internacional de Mujeres Poetas "América en mi Piel". *Apoyo al 7° Encuentro Nacional de Escritores Luis Vidales". * Realización de 6 procesos de capacitación que fortalecen el plan de lectura y bibliotecas y demás jornadas que convoque la Secretaría de Cultura.*Se apoyo la feria del libro de Circasia el día 20 de Noviembre, con un Stan con los 16 titulos publicados que conforman la biblioteca de autores quindianos.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</si>
  <si>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  . Consulta, referencia, formación de usuarios, programación cultural, extensión a la comunidad, acceso a internet, alfabetización digital, promoción a la lectura, talleres literarios, préstamo externo, animación.</t>
  </si>
  <si>
    <t>Se apoyaron 6 proyectos y/o actividades en investigación, capacitación y difusión de la lectura y escritura para fortalecer la Red Departamental de Bibliotecas.</t>
  </si>
  <si>
    <t>* Se realizó actividad de tu y yo somos cultura, estimulando la creatividad en los niños del Departamento 
https://www.facebook.com/190623821396990/videos/2589945571292941</t>
  </si>
  <si>
    <t xml:space="preserve">*Se realizó taller de promoción de lectura sobre el patrimonio arqueológico del Quindío, en la biblioteca Pública de Pijao. El taller fue una estrategia de apoyo a las actividades propuestas por la red bibliotecas. 
*Se realizó animación a la lectura en acompañamiento a la Gestora social del departamento, bajo su programa de regreso a la presencialidad en la institución educativa Instituto Génova. 
*Se realizó animación a la lectura en acompañamiento a la Gestora social del departamento con el programa de regreso a la presencialidad en la Institución Educativa General Santander del municipio de Montenegro.
No obstante, es una meta cumplida de Política Pública entre las vigencias 2014 - 2020, de acuerdo a los informes periódicos de seguimiento realizados. </t>
  </si>
  <si>
    <t xml:space="preserve">Teniendo en cuenta el comportamiento de la meta entre las vigencias 2014 y 2022, se observa que se fortalecen las bibliotecas municipales de acuerdo con la Red de Bibliotecas Departamental y la misionalidad de la Secretaría de Cultura. 
Así mismo, se considera una meta cumplida, sin embargo, es necesario continuar con el fortalecimiento de la meta de la Política Pública. </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</si>
  <si>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</si>
  <si>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</si>
  <si>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 xml:space="preserve">Durante la vigencia 2014 se dío cumplimiento al apoyo del componente Ninguno Sin Familia, contemplado en el Código de Infancia y Adolescencia, proceso realizado a través del acompañamiento familiar realizado en el desarrollo de cada uno de los programas contemplados en la estrategía CAFI, beneficiando con asistencia, capacitación, sensibilización y prevención a las familias vulnerables del departamento del Quindío. Dentro de las actividades de capacitación, asesoría y direccionamiento a 997 personas, dentro del desarrollo de la Política Ninguno Sin Familia. A través de la Estrategía CAFI, se consolidaron los siguientes programas para la Vigencia 2014: * "FAMILIAS FIRMES". * "FAMILIAS QUINDIANAS EN CARNAVAL UNA RAZÓN PARA SOÑAR". * "CUANDO GRANDE QUIERO SER". * "VOLVAMOS AL CAMPO EN FAMILIA". * "ECOMUNDO FAMILIAR". * "FAMILIAS SANAS". </t>
  </si>
  <si>
    <t xml:space="preserve">A través del  NINGUNO SIN FAMILIA, contemplado en el Código de Infancia y Adolescencia, proceso realizado a través del acompañamiento familiar, realizado en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  Se ha realizado a la fecha 39 jornadas CAFI en los doce (12) municipios del departamento del Quindío, contando con la participación de 12.595 personas, beneficiadas con los taller de sensibilización y prevención enfocado al fortalecimiento familiar, además de asesorías jurídicas, psicológicas y pedagógicas.    Se ha realizado  celebración de actividades para la unión y rescate de las familias tales como el día de la madre con las madres comunitarias del departamento y  mes de la niñez en el marco del programa "Familias Quindianas en Carnaval, Una Razón Para Soñar".  También se han realizado la celebración del mes del niño donde se realizaron ferias lúdicas, recreativas y artísticas en los once municipios, el corregimiento de Barcelona y el Municipio de Armenia se realizará en cada una de las diez comunas.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</si>
  <si>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 en los municipios de Circasia, Salento, Calarcá, Armenia, Quimbaya, Pijao y Córdoba.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</si>
  <si>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t>
  </si>
  <si>
    <t xml:space="preserve">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</si>
  <si>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</si>
  <si>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t>
  </si>
  <si>
    <t xml:space="preserve">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</si>
  <si>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Teniendo en cuenta el comportamiento de la meta entre las vigencias 2014 y 2022, se observa que es de mantenimiento, siendo necesario continuar con el fortalecimiento de un programa de apoyo, acompañamiento y fortalecimiento a las familias del departamento.  
Así mismo, se considera una meta cumplida a la fecha, sin embargo, es necesario continuar con el fortalecimiento de la meta de la Política Pública.</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</si>
  <si>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</si>
  <si>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Programa de apoyo, acompañamiento y fortalecimiento a las familias quindianas del Departamento del Quindío, con líneas de acción sobre pautas de crianza.</t>
  </si>
  <si>
    <t xml:space="preserve">Respecto a la implementación de un programa comunitario para la prevención de los derechos de niños, niñas y adolescentes y su desarrollo integral “Tu y yo comprometidos con los sueños”,  se  realizaron  jornadas de sensibilización en supermercados, gremio de taxistas, conductores intermunicipales, barrios priorizados y sector comercio de los 12 municipios del departamento. </t>
  </si>
  <si>
    <t>Ya se reportó el presupuesto.</t>
  </si>
  <si>
    <t xml:space="preserve">Durante el segundo trimestre de la actual vigencia, en articulación con la Corporación Juego y Niñez, se está realizando proceso de formación a profesionales en la estrategia "Crianza Amorosa" de la nación, con la finalidad de ser multiplicadores de la información en el territorio.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</si>
  <si>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t>
  </si>
  <si>
    <t xml:space="preserve">Crear oportunidades en las familias de las minorías étnicas y por enfoque diferencial para el aprestamiento y la generación de capacidades en la protección y desarrollo pleno de los niños, niñas y adolescentes. </t>
  </si>
  <si>
    <t xml:space="preserve">Se desarrolló proceso de sensibilización y concertación para la conformación de redes de apoyo étnicos con las comunidades que tienen presencia en el territorio quindiano, realizando proceso de socialización de la Política Pública Departamental de Primera Infancia, Infancia y Adolescencia, así como las acciones de fortalecimiento en pautas de crianza que se pueden abordar, respetando las cosmovisiones de estos grupos. </t>
  </si>
  <si>
    <t xml:space="preserve">Una vez verificada la matriz estratégica anexa a la Ordenanza No. 005 de 2014, por medio de la cual se adoptó la Política Pública Departamental de Primera Infancia, Infancia y Adolescencia, se determinó que esta meta no se encuentra relacionada en este anexo. 
Igualmente, 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
Sin embargo, la meta presenta duplicidad con el indicador No. 52, ya que están formuladas de la misma manera.
</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</si>
  <si>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</si>
  <si>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</si>
  <si>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 xml:space="preserve">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</si>
  <si>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Se ha realizado articulación institucional a través de los  Comités Departamental de Seguimiento e Implementación de la Ley 109/8 del 2006 y el Comité Departamental de Violencia, donde se trabajan todas las acciones conducientes a la prevención, protección y restablecimiento de derechos de niños, niñas y adolescentes que se encuentren vulnerados. 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</si>
  <si>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Desde el Comité de Primera Infancia, Infancia, Adolescencia y Familia y la adopción del Plan de Acción para la vigencia 2016 se realizó el seguimiento a las acciones que desde los diferentes municipios se desarrollaron para la disminución de los casos de abuso y maltrato infantil. 
Se implementó el programa "País de los niños" en alianza con la Secretaría del Interior con el fin de empoderar a los niños, niñas y adolescentes sobre sus derechos y deberes, como alternativa de prevención de las diferentes problemáticas que se presentan en el departamento del Quindío.
En articulación con el grupo EMPI se desarrollaron actividades de prevención en las Instituciones Educativas del departamento. </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</si>
  <si>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</si>
  <si>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</si>
  <si>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t>
  </si>
  <si>
    <t xml:space="preserve">En lo corrido de la vigencia 2021, se realizaron 14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</si>
  <si>
    <t xml:space="preserve">La Secretaría de Familia, a través de la Jefatura, en el primer trimestre de la vigencia 2022, ha realizado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t>
  </si>
  <si>
    <t xml:space="preserve">De acuerdo al documento técnico no se cuenta con una línea base para medir Disminución del 3,5%&lt; en casos de Maltrato en Niños, Niñas y Adolescentes entre 0 y 17 años. por tal razón de acuerdo al plan de acción, se viene evaluando el indicador por medio de una estrategia y/o proyecto de intervención de dicha población. De acuerdo al informe del Instituto Nacional de Medicina Legal "Forenses", la tasa de Violencia contra Niños, Niñas y Adolescentes, tuvo el siguiente comportamiento entre las vigencias 2017 a 2019: 
- 2017: 75.95
- 2018: 71.93
- 2019: 91.83
En este orden de ideas, hubo un periodo en el cual disminuyó la tasa en 4.02 (Entre las vigencias 2017 a 2018), dándose cumplimiento a la meta de la Política Pública.  </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</si>
  <si>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</si>
  <si>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</si>
  <si>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Jornadas de atención a población en situación vulnerable, realizadas a través del CAFI, en diferentes sectores de los 12 municipios del departamento del Quindío, coordinadas a través de las instituciones educativas del departamento y la capital, con el fin de integrar acciones desde la comunidad educativa apoyando los modelos pedagógicos para fortalecer acciones encaminadas al desarrollo social y cultural de los niños, niñas y adolescentes. </t>
  </si>
  <si>
    <t>Desde la Secretaría de Educación departamental se elaboró la caracterización para la población con NEE y excepcionales.</t>
  </si>
  <si>
    <t>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</si>
  <si>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t>
  </si>
  <si>
    <t>REPETIDAS
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Información extractada del seguimiento a metas de Plan de Desarrollo - segundo trimestre 2019.</t>
  </si>
  <si>
    <t xml:space="preserve">Las IE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</si>
  <si>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siendo una meta cumplida en la Política Pública. 
Así mismo, se evidencia que es una meta duplicada, situada en el numeral 41 de la matriz estratégica inicial.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</si>
  <si>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</si>
  <si>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</si>
  <si>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Cumplimiento con esta meta, se logró la promoción y reactivación de los 54 GOBIERNOS ESCOLARES, en todas las Instituciones Educativas, 144 Niños, Niñas y Adolescentes de los GOBIERNOS, participaron activamente en la formulación de la Política Pública de INFANCIA Y ADOLESCENCIA  del Departamento del Quindío.</t>
  </si>
  <si>
    <t>Durante el primer cuatrimestre las instituciones educativas se encuentran en el proceso de conformación de los Gobiernos Escolares, por lo que se iniciará proceso de recolección de la información correspondiente a los  11 Municipios del Dpto, es así como desde la secretaría de familia se apoya la conformación y ejecución de los gobiernos escolares de la instituciones educativas del departamento del Quindío.</t>
  </si>
  <si>
    <t xml:space="preserve">Se realizó el fortalecimiento de cuatro comités de convivencia escolar de las Instituciones Educativas durante la vigencia 2016. </t>
  </si>
  <si>
    <t>Se fortalecieron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Se acompañó el diseño e implementación de la estrategia "escuela de padres" en la 54 instituciones educativas, a través de la intervención de  los profesionales de apoyo del proyecto de convivencia y paz, y la asistencia técnica a los orientadores escolares.</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</si>
  <si>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t>
  </si>
  <si>
    <t>Se cuenta con 54 gobiernos escolares operando en las instituciones educativas del departamento.</t>
  </si>
  <si>
    <t xml:space="preserve">Se cuenta con 54 gobiernos escolares operando en las instituciones educativas del departamento.
Así mismo, se realizan escuelas de padres en las Instituciones Educativas Oficiales de los municipios no certificados en educación del departamento del Quindío. </t>
  </si>
  <si>
    <t>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Así mismo, la meta se encuentra con un 87% de cumplimiento a la fecha, siendo necesario continuar con el fortalecimiento de la meta de la Política Pública.</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</si>
  <si>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</si>
  <si>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Se desarrolla la estrategia CAFI a través de jornadas de atención a población vulnerable en el que se brinda orientación psicológica, jurídica, pedagógica relacionada con todos los temas de la familia, la infancia y la adolescencia, tal como el ejercicio adecuado de los derechos sexuales y reproductivos de los y las adolescentes, en el marco de la construcción de un proyecto de vida.</t>
  </si>
  <si>
    <t>*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</si>
  <si>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Posterior al análisis de la acción estratégica y la meta propuesta, así como el reporte periódico de las acciones desarrolladas entre las vigencias 2014 y 2022, se observa que se ha implementado el programa de Escuelas de Padres en las 54 Instituciones Educativas oficiales de los 11 municipios no certificados en educación del departamento del Quindío.
Así mismo, se considera una meta cumplida a la fecha, sin embargo, es necesario continuar con el fortalecimiento de la meta de la Política Pública.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</si>
  <si>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</si>
  <si>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</si>
  <si>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Interior</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</si>
  <si>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</si>
  <si>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</si>
  <si>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El Equipo de Seguridad Humana de la Secretaria del Interior en el año 2016, realizó la caracterización y diagnóstico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</si>
  <si>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del Quindío del municipio de Armenia y Asociación Red Ambiente de Salento.
Cada una de estas nueve (9) iniciativas tuvieron un aporte de 4 millones de pesos.</t>
  </si>
  <si>
    <t>Se realizó intervención en los 4 Centros de Desarrollo Infantil (CDI) y 9 Hogares Comunitarios FAMI (Familia, mujer, infancia) con la participación de cerca de 290 mujeres y niños,  a través de los clubes de progenitores con el fin de afianzar el lazo emocional entre la diada madre e hijo, así mismo, se brindaron herramientas para la revisión de sistemas de crianzas e intervención psicosocial en casos específicos.
Se realizaron 3 semilleros deportivos con 98 participantes y 9 semilleros culturales con 135 participantes donde se promovió el adecuado uso del tiempo libre y se mitigo el acceso a conductas delictivas, así como la identificación de talentos individuales.</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</si>
  <si>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t>
  </si>
  <si>
    <t>Se brindó Asistencia a las Instituciones del orden municipal, como Inspecciones Municipales y comisarías de Familia (Operadores de Servicios de Justicia), en total fueron ocho (08) Municipios asistidos (Calarcá, Quimbaya, Filandia, Tebaida, Génova, Pijao, Córdoba y Buenavista).</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</si>
  <si>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</si>
  <si>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Así mismo, la meta se encuentra con un 99% de cumplimiento a la fecha, siendo necesario continuar con el fortalecimiento de la meta de la Política Pública.</t>
  </si>
  <si>
    <t>Jóvenes de los 12 Municipios de Departamento del Quindío, participando activamente en las Juntas de Acción Comunal, a través de programas de capacitación presencial  y  virtual.</t>
  </si>
  <si>
    <t xml:space="preserve">Ejecución de los talleres para jóvenes y padres en el marco de la  estrategias  "familias comunitarias" en cinco (5) municipios: Buenavista, Pijao, Salento, Filandia  en su segunda fase terminada y en  el  municipio de Quimbaya, socialización y ejecución de la primera fase de la estrategia ya mencionada.    </t>
  </si>
  <si>
    <t>Brindar Capacitación en temas comunales y/o participación ciudadana   a los niños,niñas y adolesecentes del programa Comunalitos del municipio de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</si>
  <si>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</si>
  <si>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</si>
  <si>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realizado en los 12 municipios del departamento del Quindío, programas de capacitación presenciales y virtuales para la promoción y prevención de los derechos de los niños, niñas y adolescentes con jóvenes, constituyéndose en una meta cumplida, sin embargo, es necesario continuar con el fortalecimiento de la meta de la Política Pública.</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</si>
  <si>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</si>
  <si>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</si>
  <si>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Se  realizaron  28   obras  de  rehabilitacion  y mejora de  escenarios deportivos del Departamento del Quindio .</t>
  </si>
  <si>
    <t>Mantenimiento y mejoramiento de los escenarios deportivos en los barrios la Isabela y simón bolívar y construcción del parque biofísico del barrio portal del edén de la comuna 1 del municipio de armenia, mantenimiento y mejoramiento de los escenarios deportivos en los barrios Antonio Nariño, manantiales iii y barrios Jesús maría Ocampo de la comuna 2 del municipio de armenia, mantenimiento y mejoramiento de los escenarios deportivos  en los barrios Alfonso López y arcoíris de la comuna 3 del municipio de armenia, mantenimiento y mejoramiento de los escenarios deportivos en los barrios gaitán y parques de los barrios villa juliana y brasilia primera etapa de la comuna 4 del municipio de armenia, mantenimiento y mejoramiento del escenario deportivo del el silencio y parques en los barrios: monteprado y nueva libertad de la comuna 5 del municipio de armenia, mantenimiento y mejoramiento de parques en los barrios: antigua patria, villa andrea y la montana de la comuna 6 del municipio de armenia, mantenimiento y mejoramiento del escenario deportivo del barrio el paraiso y parques en los barrios terranova y jubileo de la comuna 8 del municipio de armenia, mantenimiento y mejoramiento del escenario deportivo del barrio fundadores bajo de la comuna 10 del municipio de armenia,mantenimiento y mejoramiento de la cancha multiple en el barrio gaitan del corregimiento de barcelona en el  municipio de calarca del departamento del quindío,  mantenimiento y mejoramiento de la cancha de la vereda villarazo y parque del barrio fundadores del municipio de circasia del departamento del quindío,mejoramiento y mantenimeitno del escenario deportivo del barrio pisamos, parque del barrio anapima y parque tematico de transito del municipio de la tebaida del departamento del quindío, mantenimiento y mejoramiento de los escenarios deportivos: barrio alaska y cancha municipal del municipio de montenegro del departamento del quindío,construccion del skate park y obras complentaria en el municipio de quimbaya del Departamento del Quindío.</t>
  </si>
  <si>
    <t>Se logró realizar el mantenimiento y mejoramiento de 10 espacios deportivos en el mismo número de municipios del Departamento. De esta manera se abren espacios de prácticas de deporte y otras actividades alejando a la juventud del problema de la drogadicción.</t>
  </si>
  <si>
    <t>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y Calarcá (barrio Lincoln).</t>
  </si>
  <si>
    <t>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</si>
  <si>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Se atendieron (4) escenarios deportivos con actividades de mantenimiento, mejoramiento y/o rehabilitación así:
Con contrato de obra pública:
* Municipio de Calarcá: Adecuación y mantenimiento del Coliseo de Barcelona.
*Municipio de Quimbaya: Construcción y adecuación del polideportivo en el sector de Naranjal
Con el contrato de materiales y cuadrillas adscritas a la Secretaria se intervinieron los siguientes escenarios deportivos:
*Municipio de Calarcá: Cancha de Futbol del corregimiento de la Virginia con actividades de desagüe a través del suministro de tubería.
*Municipio de Armenia: se realizó rocería y limpieza al polideportivo la Patria y del Parque de Recreación, y el canal de concreto en la cancha de futbol del barrio Tigreros  con actividades de excavación de tierra, demolición y construcción de canal en concreto para la conducción de aguas lluvias.
</t>
  </si>
  <si>
    <t>DPS $608.055.642
SGR $552.646.236
R.P $17.766.665</t>
  </si>
  <si>
    <t>Construcción cancha sintética Naranjal, mantenimiento coliseo barrio La Patria, escenarios deportivos de la universidad del Quindío.</t>
  </si>
  <si>
    <t>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t>
  </si>
  <si>
    <t>Para el primer y segundo trimestre de la vigencia 2022, la Secretaría de Aguas e Infraestructura reporto que:
En el municipio de Armenia, se realiza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También, se realiza rocería y limpieza de canaletas, concreto de las zonas verdes en el Polideportivo y coliseo la patria.
Igualmente, se realiza rocería y limpieza de las zonas verdes, cerramiento cancha futbol del Barrio la Cecilia.
En el municipio de Circasia, se realiza limpieza y rocería del área de cancha de futbol en la vereda el cristalino, se cambia puerta de acceso a la cancha, se repara tramos de malla en mal estado y se pinta.
En el municipio de Córdoba, se le realiza al Estadio, resane de paredes, estuco y pintura de fachada frontal y lateral, pintura de pasamanos.
La Secretaría de Aguas e Infraestructura reporto que se realizó rocería y limpieza de las zonas verdes, en la pista de motocrós Armenia.
la secretaria de Aguas e Infraestructura adicionalmente reportó para el segundo trimestre de la vigencia 2022, que realizo las siguientes acciones: 
En el municipio de Circasia, se realizó Limpieza y rocería del área de cancha de futbol en la vereda La Cristalina, se cambió puerta de acceso a la cancha. Se repara tramos de malla en mal estado y se pinta.
Se les realiza mantenimiento a:
En el municipio de Armenia, se realiza Rocería y limpieza de las zonas verdes, en la pista de motocrós Armenia.
El proceso para la intervención de los siguientes escenarios deportivos en el municipio de Armenia está en revisión jurídica:
- Villa del Café 
- Arco Iris 
-  La Cecilia 
Además, los biosaludables y parques infantiles se encuentran en procesos de revisión.
 -  Escenario deportivo las Garzas en Pijao proceso en revisión.
Medio de Verificación: se envía información por medio de correo electrónico; desde jefaturasocial@gobernacionquindio.gov.co</t>
  </si>
  <si>
    <t>En atención al reporte entre las vigencias 2014 y 2022 en el proceso de implementación de la Política Pública, de acuerdo a los reportes periódicos, se observa que se han mejorado y rehabilitado 95 escenarios deportivos, recreativos y culturales, por lo que se constituye una meta cumplida. Se realizó mantenimiento a la infraestructura deportiva en el departamento del Quindío así:
1. En el estadio del municipio de Córdoba se realizó resane de paredes, estuco y pintura de fachada frontal y lateral, pintura de pasamanos.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 Armenia.
El proceso para la intervención de los siguientes escenarios deportivos en el municipio de Armenia está en revisión jurídica:
- Villa del Café 
- Arco Iris 
-  La Cecilia 
Además los biosaludables y parques infantiles procesos en revisión.
 -  Escenario deportivo las Garzas en Pijao proceso en revisión.</t>
  </si>
  <si>
    <t>11 Equipamientos para el desarrollo turístico y cultural en el departamento del Quindío, mejorados y habilitados.</t>
  </si>
  <si>
    <t xml:space="preserve">En la vigencia 2016 no se ejecutó presupuesto para el cumplimiento de la meta. Sin embargo, se realizaron mantenimientos en marco de las Semanas de Gobierno adelantadas por la Administración Departamental, en aras de mejorar los escenarios de bienestar social de la comunidad. </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</si>
  <si>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QUINDÍO.</t>
  </si>
  <si>
    <t>Actividades en (6) obras físicas de infraestructura Social y/o de Justicia mediante:
La Construcción del Proyecto productivo Paisaje, Café y Mujer en los municipios de Filandia, Buenavista, Circasia, Montenegro y Génova.
intervención en el mantenimiento del Centro de Atención Especializado - CAE LA PRIMAVERA del municipio de Montenegro.</t>
  </si>
  <si>
    <t>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t>
  </si>
  <si>
    <t xml:space="preserve">Posterior al análisis de la acción estratégica y la meta propuesta, así como el reporte periódico de las acciones desarrolladas entre las vigencias 2014 y 2022, se observa que se han mejorado y rehabilitado 38 equipamientos para el desarrollo turístico y cultural en el departamento del Quindío, por lo que se constituye una meta cumplida.                                                                                                                                    
</t>
  </si>
  <si>
    <t xml:space="preserve">Promover, afianzar y estimular el desarrollo de capacidades y destrezas deportivas, artísticas y culturales como alternativa en el uso del tiempo libre, reconociendo el enfoque diferencial, poblacional y por ciclo vital, de los niños, niñas y adolescentes. </t>
  </si>
  <si>
    <t>92 Escuelas de Formación Deportiva fomentadas y apoyadas en los 12 Municipios con proyección de la reserva deportiva del Departamento del Quindío.</t>
  </si>
  <si>
    <t>INDEPORTES</t>
  </si>
  <si>
    <t>Se han apoyado a la fecha 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</si>
  <si>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</si>
  <si>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Estrategia Departamental de Recreación Campamentos Juveniles, generando espacios y estrategias que permitan fomentar el desarrollo social, educativo y ambiental, a través de la recreación con programas estructurados y atención en recreación, los cuales son orientados por Coldeportes Nacional e Indeportes Quindío, creando estrategias dirigidas a diferentes comunidades. Esta estrategia se dirige a los Coordinadores de Deportes, secretarias de Desarrollo social de los doce Municipios.</t>
  </si>
  <si>
    <t>Se apoyaron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</si>
  <si>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1. Atletismo, Balonmano, Bowling, Ciclismo (bmx), Futbol de salón, Gimnasia (rítmica) Hapkido, Judo, Karate, Levantamiento de pesas, Limitados auditivos (Bowling) Limitados cognitivos ( Natación), Limitados físicos (tenis silla de rueda), Lucha, Patinaje, Taekwondo, Tejo, Tenis de mesa, Triatlón. Se contó con la contratación de un EQUIPO BIOMEDICO: médico deportólogo, un fisioterapeuta y un pasante de psicología que atendieron a los deportistas de diferentes ligas deportivas así: Se realizaron  intervenciones psicológica grupal 47 e individual a 91  a los deportistas de las ligas de  Patinaje, BMX 1, Judo, gimnasia, Hapkido, Karate, Levantamiento de pesas, Atletismo, Balonmano. Se realizaron 110 Atenciones Médicas a los deportistas de las Ligas de Ajedrez, Atletismo, Bádminton, Balonmano, Bolo, Ciclismo, Powerlifting, Futbol de salón Gimnasia, hapkido, Judo, Levantamiento de pesas, Limitados físicos, Natación, Patinaje, Taekwondo, Triatlón. Se realizaron 117 atenciones  de Fisioterapia a los deportistas de las Ligas de  atletismo, Bádminton, Balonmano, Bolo, Futbol de Salón, Hapkido, Judo, Levantamiento de Pesas, Taekwondo, Triatlón. APOYO TECNICO  Se realizó apoyo  a las diferentes ligas deportivas del departamento, se brindó apoyo a través del pago de entrenador o monitor deportivo para el desarrollo de las actividades técnicas y metodológicas necesarias para el deporte de iniciación, formación y especialización con miras al alto rendimiento. A las Ligas de Atletismo, Baloncesto, Balonmano, Bádminton, Bowling,  Ciclismo (B.M.X),  Futbol de salón, Futbol, Gimnasia (rítmica), Hapkido Judo, Karate,  Levantamiento de pesas Limitados cognitivos, Limitados físicos,  Lucha, Patinaje, Taekwondo, Tejo, Tenis de mesa, Triatlón.</t>
  </si>
  <si>
    <t>Durante el primer semestre se contó con la conformación con recursos propios de 11  escuelas de formación Deportiva desarrolladas  en 9 municipios y 34 creadas con recursos transferidos del impuesto a cigarrillo a los municipios (se reporta la meta pero no el presupuesto),  como estrategia para el fortalecimiento de la reserva deportiva del Departamento del Quindío. Además se estableció como parte de la estrategia las escuelas de padres, los festivales deportivos, recreativos y de actividad física para fortalecer el proceso deportivo.  Además  se realiza Asesoría a los doce (12) municipios del departamento del Quindío asesorados mediante solicitudes de carácter técnico, administrativo y financiero para las escuelas deportivas, según los requerimientos.</t>
  </si>
  <si>
    <t xml:space="preserve">Durante la vigencia 2020, desde INDEPORTES, se prestó el servicio de promoción de la actividad física, la recreación y el deporte en el departamento del Quindío. </t>
  </si>
  <si>
    <t xml:space="preserve">Durante el tercer trimestre del año se han beneficiado 200 niños y niñas de deporte asociado 582 niños y niñas en hábitos y estilos de vida saludables. En el tercer trimestre Indeportes Quindío beneficio 1916 niños y niñas de las diferentes Instituciones educativas del Departamento Del Quindío, en los festivales escolares correspondientes al programa Juegos Intercolegiados 2021.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</si>
  <si>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apoyado 151 escuelas de formación en los municipios del departamento del Quindío.
Así mismo, se considera una meta cumplida a la fecha, sin embargo, es necesario continuar con el fortalecimiento de la meta de la Política Pública.</t>
  </si>
  <si>
    <t>17 Juegos Inter-Colegiados en sus diferentes fases apoyados en los eventos deportivos.</t>
  </si>
  <si>
    <t>Reunion con la Gobernación, rectores, coordinadores de deporte de los municipios secretaria de educación Departamental para presentar el proyecto designar responsabilidades y definir presupuestos.                                       Realizacion  de los Congresos tecnicos  o reuniones informativas. Apoyo de las diferentes fases en el proceso de inscripcion.                
Realizacion de la fase municicpal y departamnetal.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Acercamientos con los coordinadores deportivos de los diferentes municipios para promocionar y realizar eventos de deportes no tradicionales, Se han llevado a cabo 4 eventos de deportes no tradicionales HOCHEY SOBRE   EL PISO, FUTBOL TENIS, VOLEYFUTBOL y BIG BALL  en los municipios de Calarcá, Armenia, Buenavista, Montenegro, Pijao, Circasia, Quimbaya, La Tebaida.</t>
  </si>
  <si>
    <t>INTERCOLEGIADOS: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JUEGOS NO TRADICIONALES: Se han llevado a cabo 4 eventos de deportes no tradicionales HOCHEY SOBRE   EL PISO, FUTBOL TENIS, VOLEYFUTBOL y BIG BALL  en los municipios de Calarcá, Armenia, Buenavista, Montenegro, Pijao, Circasia, Quimbaya, La Tebaida.</t>
  </si>
  <si>
    <t>Durante la vigencia 2016 se realizó un evento deportivo de juegos Inter-Colegiados.</t>
  </si>
  <si>
    <t>En la vigencia 2017 Coldeportes nacional otorga al departamento del Quindío la sede de la fase regional con la participación de 4 departamentos (Antioquia, Caldas, Risaralda y Quindío), donde se realizó el apoyo para el desarrollo de las justas deportivas contando con la participación de más de 1.300 participantes.
Para la vigencia 2017 el número de inscritos por municipio en el programa “Supérate intercolegiados 2017”, ascendió a 9.347 deportistas y técnicos, sin incluir la ciudad capital que por norma va aparte; se han realizado los festivales deportivos en cada uno de los municipios del departamento según la inscripción previa realizada.</t>
  </si>
  <si>
    <t xml:space="preserve">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Se apoyaron y fortalecieron las 23 Ligas de Departamento, de la siguiente forma. 
•• APOYO ECONÓMICO EVENTOS FEDERATIVOS :de acuerdo a los calendarios federativos se realizó apoyo económico para que los deportistas o equipos deportivos pudieran asistir a eventos competitivos de carácter nacional e internacional Ajedrez, Atletismo ,Bádminton, Bowling Caciques, – futbol de salón, Cafeteros, – Baloncesto, Ciclismo, (federación colombiana, B.M.X, Down Hill y Ruta) Futbol, Futbol de salón, Gimnasia, Hapkido, Karate ,Levantamiento de pesas Limitados físicos, Limitados visuales,  Lucha, Natación ,discapacidad cognitiva, Patinaje, Tejo, Tenis de campo ,Tenis de mesa ,Tigres del Quindío – Futbol sala, Triatlón. ORGANIZACIONES CON APOYO LOGÍSTICO PARA EL DESARROLLO DE SUS ACTIVIDADES (implementaciones, premiación, ambulancia, alquiler de pistas para bowling, Ajedrez, Gimnasia, Levantamiento de pesas, Bowling, Hapkido, Judo, Limitados cognitivos, Limitados físicos, Patinaje, Tejo, Tenis de mesa, Bádminton, futbol ,futbol de salón, motociclismo, fisiculturismo. APOYO BIOMEDICO  se apoyaron los  deportistas con equipo biomédico es decir medico deportólogo, fisioterapeuta, psicólogo, charlas de coaching motivacional, además de capacitaciones tanto a técnicos, dirigentes y deportistas en diferentes temas relacionados al deporte. APOYO METODOLOGICO • Equipo metodológico: durante al año 2018 se contrataron dos metodólogos licenciados en educación física, quienes realizaron asesoría en los procesos relacionados con la elaboración de planes de entrenamiento, diseño y ejecución de test, visitas metodológicas a las sesiones de entrenamiento, apoyo en el seguimiento de los logros alcanzados.
Se suscribió el convenio con Coldeportes Nacional, el Instituto realiza el proceso de apoyo en la  inscripción de los diferentes deportistas del departamento, en la plataforma supérate, el acompañamiento en el desarrollo de la fase municipal, y la organización y ejecución de la fase departamental.  Donde garantiza la logística para el evento, disposición de escenarios deportivos en óptimas condiciones, juzgamiento en todas las disciplinas deportivas, hidratación, refrigerios, almuerzos, transporte, premiación deportiva, y dotación y uniformes deportivos a la delegación que nos representa en las fases regionales y nacionales. Para la vigencia 2018 el número de  inscritos por municipio en el programa Supérate Intercolegiados ascendió a 15,809 deportistas y técnicos, incluyendo la ciudad capital; Se han realizado los festivales deportivos en cada uno de los municipios del Departamento según la inscripción previa realizada.                                                                                                    CALARCÁ: 1.748
BUENAVISTA: 148
CÓRDOBA: 255
SALENTO: 611
MONTENEGRO: 1.835
GÉNOVA: 381
CIRCASIA: 893
LA TEBAIDA: 1.462
PIJAO: 369
FILANDIA: 622 QUIMBAYA: 1.213
TECNICOS: 182
ARMENIA: 6.272
Se desarrolló con éxito la fase Departamental El total de deportistas  participantes  fue en: Deportes de conjunto: 1279 deportistas, 93 entrenadores y asistentes, en deportes como futbol de salón, futbol sala, futbol, baloncesto, voleibol y balonmano en las ramas masculino y femenino, en la categorías pre juvenil y juvenil. Deportes individuales: 831 deportistas  y 60 entrenadores, en los deportes como levantamiento de pesas, lucha, natación, taekwondo, ciclismo, ciclismo bmx, atletismo, triatlón, tenis de mesa, tenis de campo, patinaje carreras, gimnasia artística, ajedrez, tejo. A todos los ganadores de la fase departamental de los deportes de conjunto fueron premiados con  trofeo, medallas y su respectivo uniforme de competencia y presentación. De igual manera los ganadores de esta fase en deportes individuales también recibieron medallas, uniforme de presentación  y de competencia. FASE REGIONAL Departamento del Quindío participo con los deportistas clasificados de la Fase Departamental en deportes de conjunto, en las categorías  pre juvenil y juvenil, ramas femenino y masculino, el total de deportistas fue de 108 en la categoría  pre juvenil, y 108 en la categoría juvenil, más 3 oficiales de misión que apoyaron durante el evento a la delegación del Quindío, las disciplinas deportivas que tuvieron presencia en esta fase de los juegos supérate fueron: Baloncesto, voleibol, fútbol, fútbol sala y fútbol de salón, los deportistas de la categoría pre juvenil estaban entre los 13 y 14 años, y los deportistas de la categoría juvenil estaban entre los 15 y 17 años. FASE FINAL NACIONAL: Evento que se realizó en la ciudad de barranquilla  del 15 de noviembre al 04 de diciembre   del año 2018 y en el cual el  departamento del Quindío participo con los deportistas clasificados de la fase departamental en deportes individuales y balonmano, en las categorías  pre juvenil y juvenil, ramas femenino y masculino, también participo el equipo de futbol del Colegio Comfenalco  que gano este derecho por ser el campeón regional en la categoría juvenil. El total de deportistas fue de 29  en la categoría  pre juvenil, y 64 en la categoría juvenil, más 15 entrenadores y 2 oficiales de misión que apoyaron durante el evento a la delegación del Quindío. Las Disciplinas Deportivas Que Tuvieron Presencia En Esta Fase De Los Juegos Supérate Intercolegiados Fueron: Ajedrez, Atletismo , Balonmano, Ciclismo, Ciclismo Bmx ,Futbol , Gimnasia, Levantamiento De Pesas , Lucha, Natación, Para Atletismo, Patinaje , Tejo,  Tenis De Campo , Tenis De Mesa Y Triatlón. Los Deportistas De La Categoría Pre Juvenil Estaban Entre Los 12 Y 14 Años, Y Los Deportistas De La Categoría Juvenil Estaban Entre Los 15 Y 17 Años. La Fase Final Nacional De Los Juegos Supérate 2018 Conto Con La Participación De Los 32 Departamentos De Colombia. Los Deportes Que Más Aportaron Medallas Para La Delegación Del Departamento Del Quindío Fueron Los Deportes De Atletismo En Las Categorías Pre Juvenil- Juvenil Con 6 Medallas  Y El Levantamiento De Pesas Con 3 Medallas  En La Categoría Juvenil, La Única Medalla De Oro Obtenida Por La Delegación Del Quindío Fue Obtenida En Tenis De Campo  En La Modalidad Dobles Mixto Con Los Deportistas Juan José Varón Del Colegio Gimnasio Santo Rey Y Sofía Guerrero Del Colegio San Luis Rey.
</t>
  </si>
  <si>
    <t>ES DE ACLARAR QUE LOS JUEGOS INTERCOLEGIADOS SON DESARROLLADOS BAJO LOS LINEAMIENTOS DE COLDEPORTES. POR LO ANTERIOR  SE REALIZAN DE FORMA ANUAL EN SUS CUATRO FASES  MUNICIPAL, DEPARTAMENTAL, REGIONAL Y NACIONAL , POR LO TANTO LA META PROYECTADA NO CORRESPONDE A LOS LINEAMIENTOS DE ORFEN NACIONAL Y DEPARTAMENTAL .Se suscribió el convenio con Coldeportes Nacional  No 407 de 2019  y  se dio inicio con la socialización de estos juegos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igualmente festivales escolares,  categorías infantil pre juvenil y juvenil, ramas femenino y masculino. Buenavista 27 inscritos, Calarcá 1299, circasia 584, Córdoba 255, Filandia 353, Génova 353, la tebaida 1207, Montenegro, Pijao 322, Quimbaya 1378, Salento 584, armenia 4.448.</t>
  </si>
  <si>
    <t>En el tercer trimestre Indeportes Quindío contrato a 6 personas para la ejecución de la fase departamental de los juegos intercolegiados, donde se inscribieron a este programa más de 4.433 niños, niñas y adolescentes en todos los municipios a excepción de Armenia que hace su propia inscripción.</t>
  </si>
  <si>
    <t>Posterior al análisis de la acción estratégica y la meta propuesta, así como el reporte periódico de las acciones desarrolladas entre las vigencias 2014 y 2022, se observa que se han apoyado el 100% de los juegos inter-colegiados en el departamento del Quindío, constituyéndose una meta cumplida de la Política Pública. 
No obstante, desde INDEPORTES se realiza el apoyo de forma anual, de acuerdo a los lineamientos nacionales de COLDEPORTES.                                                                                                                 
Así mismo, se considera una meta cumplida a la fecha, sin embargo, es necesario continuar con el fortalecimiento de la meta de la Política Pública.</t>
  </si>
  <si>
    <t>50 Ligas Deportivas que cumplen parámetros de cobertura y resultados federativos hacia los altos logros.</t>
  </si>
  <si>
    <t xml:space="preserve">Acompañamiento y asesoramiento permanente a las ligas brindando la oportunidad de mejorar procesos deportivos, Se viene dando cumplimiento a la meta  al 30 de diciembre apoyando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</si>
  <si>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Apoyo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</si>
  <si>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Con el fin de aumentar la utilización de escenarios deportivos como coliseos y canchas de futbol, se apoyaron 13 ligas deportivas en del departamento durante la vigencia 2016. </t>
  </si>
  <si>
    <t>Se han apoyado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</si>
  <si>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El Departamento del Quindío apoyó la participación en eventos federados de 13 ligas como lo establece la meta garantizando acompañamiento técnico y apoyo para los desplazamientos tales como alojamiento, alimentación, transporte, entre otros y así  hizo presencia con deportistas en eventos nacionales como: Liga de Bolo torneos nacionales realizados en Medellín Bogotá y Cali y en eventos internacionales como suramericanos y panamericanos, Liga de Bádminton torneo nacional en Cundinamarca Uvate, Liga de atletismo torneo nacional realizado en Bogotá, Medellín, Cali y suramericano juvenil,  Liga de  pesas torneo nacional de pesas en Cali Cartago y suramericano, Liga de ciclismo torneo nacional en Bogotá, Medellín, Barrancabermeja, Manizales y campeonato mundial de bmx, Liga de patinaje torneo nacional en Medellín, Tunja y Cali, Liga de futbol torneo nacional zonal en Florencia y Nariño, Liga de ajedrez torneo nacional en Medellín, Tunja y Dosquebradas Risaralda, Liga de karate do torneo nacional de karate do en Bogotá, Liga de discapacidad física torneo internacional Europa. Las ligas de hapkido torneos nacionales, balonmano, tenis de mesa y Triathlón.</t>
  </si>
  <si>
    <t>ES DE ACLARAR QUE EL DEPARTAMENTO CUENTA CON   20 LIGAS CONVENCIONALES  Y   4 LIGAS   NO CONVENCIONALES   de las cuales se  han apoyado en total 23 ligas deportivas así: con contratación de técnico departamental 1, Taekwondo, 2. Patinaje, 3.Levantamiento de pesas, 4.Fútbol de salón masculino, 5, Limitados cognitivos (Para natación) 6, Judo, 7, limitados físicos (Tenis silla de ruedas) 8, Karate do,9  Triatlón, 10, Hapkido 11.Atletismo 12,ciclismo 13.Voleibol, 14.futbol ; además ligas apoyadas  con monitores  deportivos en las siguientes disciplinas: Levantamiento de pesas, parapowerlifting, futbol sala, 15. Limitados Visuales (judo) futbol de salón femenino 16.Gimnasia, 17.Bolos, 18.ajedrez, 19.balonmano 20, tenis de mesa.  Adicionalmente  se apoyaron ligas con convenios interadministrativos y  se brindó apoyo   profesional en procesos de planeación, jurídicos, técnicos, logísticos y de gestión documental del área técnica a 21,Tenis de campo, 22,Tejo y apoyo biomédico a 23.badminton.se  han apoyado 9 ligas deportivas para garantizar la participación en eventos federados así: 1.Levantamiento de pesas, 2.Futbol de salón, 3.Triatlón, 4.Limitados Físicos, 5.Bolo, 6.Hapkido, 7.judo 8.Limitados visuales y 9.limitados Auditivos.se han apoyado e incentivado con recurso económico a veinte  (20) deportistas de las siguientes disciplinas: Ciclismo, Futbol de salón, bolo, bolo discapacidad, Triatlón, levantamiento de Pesas,  Atletismo, Atletismo Discapacidad y tenis de campo discapacidad.</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</si>
  <si>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casi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</si>
  <si>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De acuerdo con lo reportado durante las vigencias anteriores por parte de Indeportes, se observa que se han apoyado 73 ligas deportivas, por lo cual, se considera una meta cumplida a la fecha, sin embargo, es necesario continuar con el fortalecimiento de la meta de la Política Pública.</t>
  </si>
  <si>
    <t>12 Apoyo a ligas deportivas con capacidad especial que cumplan parámetros de cobertura y resultados federativos hacia los altos logros.</t>
  </si>
  <si>
    <t>A  diciembre  30 de 2014 se ha dado 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</si>
  <si>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</si>
  <si>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</si>
  <si>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apoyado 68 ligas deportivas con capacidad especial en los municipios del departamento del Quindío.
Así mismo, se considera una meta cumplida a la fecha, sin embargo, es necesario continuar con el fortalecimiento de la meta de la Política Pública.</t>
  </si>
  <si>
    <t>7 Programas Lúdicos y Recreativos de tiempo libre implementados a través de ludotecas, campamentos juveniles del juego y de la recreación para el aprovechamiento y el uso adecuado del tiempo libre.</t>
  </si>
  <si>
    <t>Acompañamiento en los municipios del Departamento con jornadas ludicas.                                                                                          Al 30 de Diciembre de 2014, 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</si>
  <si>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</si>
  <si>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Estrategia Departamental de Recreación para la Primera Infancia, Infancia,  generando espacios y estrategias que permitan fomentar el desarrollo social, educativo y ambiental, a través de la recreación con programas estructurados y atención en recreación, los cuales fueron orientados por Coldeportes Nacional e Indeportes Quindío, creando estrategias dirigidas a diferentes comunidades. esta estrategia se dirige a los hogares comunitarios, centros de Desarrollo Integral, del I.C.B.F Y LAS INSTITUCIONES EDUCATIVAS.</t>
  </si>
  <si>
    <t>Campamentos juveniles, es un programa dirigido a jóvenes de todo el departamento en edades comprendidas entre los 13 a los 28 años de edad. El ente departamental realizó la asesoría técnica (mediante capacitaciones en temas como primeros auxilios, técnicas campamentales, entre otras) y apoyo logístico (préstamo de carpas, estufas, entre otros) a todos los municipios en sus diferentes fases municipales; además se realizó la fase departamental del programa en el municipio de Calarcá en el parque Alto del rio, con la participación de 259 campistas donde Indeportes Quindío asume todos los costos de transporte, alimentación, logística, sonido, implementación, adecuación de terrenos, entre otros. Se efectuaron los test correspondientes y se evaluaron todos los campistas de los cuales se contó con 66 ascensos de los campistas a semillas y 7 raíces, un tallo y una hoja acorde a los lineamientos del programa.
En la fase nacional participaron 28 jóvenes que se desplazaron al Valle del Cauca del 06 al 10 de octubre de 2017. Un cumplimiento de meta del 100%.</t>
  </si>
  <si>
    <t xml:space="preserve">Se apoyó de forma articulada con  COLDEPORTES y los municipios del departamento del Quindío el desarrollo del Programa Campamentos juveniles - es un programa de educación extraescolar que promueve espacios lúdicos y recreativos para el aprovechamiento del tiempo libre y afianzamiento de valores, que ofrece a los niños y jóvenes entre los 13 y 28 años un contacto directo con el medio natural a partir del conocimiento del mismo y sus posibilidades, propiciando el desarrollo de habilidades y técnicas necesarias para afrontar experiencias campamentiles y del diario vivir, además Busca contribuir en el los niños y jóvenes el desarrollo integral de su personalidad y afianzar valores a través de actividades recreativas, ecológicas, culturales y deportivas. 
OBJETIVOS
• Fomentar la confraternidad entre los jóvenes colombianos, a través de prácticas de campismo que estimulen el desarrollo de la personalidad y el afianzamiento de valores y conceptos.
• Formar Jóvenes Voluntarios con altruismo y liderazgo que guíen, orienten y ejecuten planes, programas y proyectos sociales comunitarios en el área de recreación.         
• Capacitar a los jóvenes voluntarios del país en temas de interés social que enriquezcan sus conocimientos en diferentes áreas y generen la participación en el desarrollo social, político, económico, cultural, recreativo y deportivo de región. PROCESO DE FORMACIÓN .En campamentos juveniles Colombia “campista” significa: “Joven hombre o mujer voluntario que pertenece al programa y que contribuye al mejoramiento de su formación y desarrollo integral”.
Institutos Departamentales  busca promover el desarrollo integral de los jóvenes (hombres y mujeres), resaltando las áreas del desarrollo personal, escolar, social, vocacional y profesional, como ejes de interacción con el medio, promoviendo el desarrollo del pensamiento, los valores y las capacidades humanas, como potencial de los campistas a  través de métodos reflexivo-creativos y lograr así orientar, asesorar y evaluar el proceso de formación integral. Teniendo en cuenta lo anterior, el programa campamentos juveniles se soporta en 5 ejes temáticos de formación.
1.CRECIMIENTO PERSONAL, VOLUNTARIADO Y LIDERAZGO
2.TECNICA DE CAMPAMENTO
3.RECREACION Y CULTURA
4.PREVENCION Y SALUD
5.CONCIENCIA AMBIENTAL
Campamentos Juveniles es un programa de educación extraescolar, que contribuye al mejoramiento de su formación y desarrollo integral, los campistas que cumplen con su proceso formativo, tienen un reconocimiento (nivel de formación), donde se le otorgan unas insignias, semejando la planta del café, como símbolo de naturaleza, libertad y fortaleza económica de nuestro país. 
RECONOCIMIENTOS 
Los reconocimientos se darán en 2 niveles:
1. Departamental; para Semilla, Raíz y Tallo. Este reconocimiento se hará en un Campamento 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t>
  </si>
  <si>
    <t>ES DE ACLARAR QUE EL PROGRAMA CAMPAMENTOS JUVENILES SE DESARROLLA SEGUN LAS DIRECTRICES DEL ENTE NACIONAL COLDEPORTES, TENIENDO ENCUENTA QUE ESTE SE DESARROLLA DE FORMA ANUAL Y SE DIVIDE EN TRES FASES LA MUNICIPAL,DEPARTAMENTAL Y NACIONAL  para el desarrollo de este proyecto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153 campistas.  Se desarrollaron las  fases municipales de campamentos juveniles  en los municipios de Circasia, Calarcá, Pijao, Montenegro, Quimbaya, Salento y Filandia, participando 107 jóvenes, donde el ente Departamental asesoro, acompaño y presto toda la logística para el desarrollo de campamento en sus fases municipales.</t>
  </si>
  <si>
    <t xml:space="preserve">Durante el 2020, INDEPORTES, realizó la  implementación de programas de recreación, actividad física y deporte social comunitario en el departamento del Quindío. </t>
  </si>
  <si>
    <t xml:space="preserve">Durante el tercer trimestre del año se han beneficiado 200 niños y niñas de deporte asociado, 300 niños y niñas en recreación, 263 niños y niñas en escuelas deportivas, y 582 niños y niñas en hábitos y estilos de vida saludables.
No obstante, es una meta cumplida de Política Pública entre las vigencias 2014 - 2020, de acuerdo a los informes periódicos de seguimiento realizados. </t>
  </si>
  <si>
    <t xml:space="preserve">Posterior al análisis de la acción estratégica y la meta propuesta, así como el reporte periódico de las acciones desarrolladas entre las vigencias 2014 y 2022, se observa que se han apoyado 18 programas lúdicos y recreativos en los municipios del departamento del Quindío, siendo una meta cumplida de la Política Pública. 
Sin embargo, Indeportes reporto que para el primer trimestre de la vigencia 2022, con el programa Fomento a la recreación, la actividad física y el deporte “Tú y yo en la recreación y el deporte”; mediante la Estrategia Nacional de Recreación para Adolescencia y Juventud, se han beneficiado 745 niños y niñas.                                       
Para el segundo trimestre del año 2022 Indeportes reporta acciones encaminadas a dar continuidad    fomento  a la recreación, la actividad física y el deporte con programas como:  “Tú y yo en la recreación y el deporte”; mediante la Estrategia Nacional de Recreación para Adolescencia y Juventud  </t>
  </si>
  <si>
    <t>20 Escuelas de Formación Artística y Salas concertadas apoyadas en el Departamento del Quindío.</t>
  </si>
  <si>
    <t xml:space="preserve">* Se han apoyado las 12  BANDAS-ESCUELAS MUSICALES JUVENILES de cada municipio Quindiano, con las cuales se han realizado 216 talleres que han beneficiado a 373 niños y niñas. 
* Apoyo al proyecto Enseñando Música por el Quindío Rural de la Fundación Ciudadela del Arte. *Apoyo a la Escuela de formación musical del municipio de Quimbaya.  * Apoyo a la Escuela de formación artística del Instituto Montenegro * Apoyo a la Escuela de formación musical de la Fundación Agruparte. * Escuela de Formación en danza moderna de la  Corporación Artística SAOCO. * Se asistió a la reunión nacional de coordinadores de música realizada en Bogotá los días 11 y 12 de diciembre, en dicha reunión se expuso el trabajo realizado por la gobernación del Quindío durante el año para el desarrollo del sector musical y adicionalmente se trabajó y se logró el apoyo directo del ministerio para la construcción del plan departamental de música del departamento del Quindío. </t>
  </si>
  <si>
    <t>*Se realizó revisión de la ejecución del convenio 003 de 2015, de la banda departamental en el que se realizaron 44 talleres instrumentales 15 en el municipio de Quimbaya y 15 en el municipio de Montenegro, 7 en La Tebaida y 7 en Salento y la realización de 11 conciertos en el departamento del Quindío.  Así como el avance de la Asociación de músicos profesionales que reporta normalidad en la realización de los talleres.                               *Se realiza proceso de convocatoria del programa departamental de concertación, realizando manual de concertación 2015, formato para la presentación de proyectos programa departamental de concertación 2015, cronograma de actividades, formato de presentación de informes, tablas de calificación, formato de ajustes de proyectos, carta de socialización de la convocatoria a concertación departamental 2015.                                                                                                                               *Se adelanto el proceso de recolección de datos en las escuelas municipales de música de los municipios del Quindío, llenando los respectivos formatos de recolección de datos de la escuela para obtener insumos para realizar un diagnostico, y poder realizar un comparativo del elaborado en el 2012 y determinar la evolución de las escuelas municipales.</t>
  </si>
  <si>
    <t>Se apoyaron  treinta (30) proyectos y/o actividades de formación, difusión, circulación, creación e investigación, planeación y de espacios para el disfrute de las artes.</t>
  </si>
  <si>
    <t>Se apoyaron 21 proyectos en la Convocatoria Departamental de Concertación beneficiando a 12 municipios y una población desagregada de la siguiente manera: Primera infancia = 8.127 (4071 niños y 4056 niñas).  Infancia y Adolescencia = 39.588 (19481 niños y 20.107 niñas).                                                                        33 proyectos cofinanciados ganadores de la Convocatoria Nacional de Concertación Ministerio de Cultura Beneficiando a 12 municipios y un total de 123.831 personas.</t>
  </si>
  <si>
    <t>Durante la vigencia 2018, desde la Secretaría de Cultura se contó de manera directa con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Las 48 escuelas de formación contaron con una inversión para 2018 de: $276.346.000=
En relación a salas concertadas, desde la Secretaría de Cultura se apoyaron dos salas concertadas, con tres temporadas, así, Teatro Azul de Armenia con dos temporadas y Sala Teatro Entablados de Circasia con una temporada. Inversión total de $ 35.000.000</t>
  </si>
  <si>
    <t>La Secretaría de Cultura apoya el 100% de los municipios con las diferentes escuelas de formación. Total de 10 escuelas de Danza en 10 municipios del dpto., Total escuelas de Música 16 en los 12 municipios, las cuales  comprenden 8 escuelas de prebanda y 8 de música tradicional, con una intensidad horaria de 06 horas semanales,  cobertura de 12 niños, niñas y jóvenes por cada una de las escuelas de formación.  6 Escuela de Formación en Teatro, en 6 municipios  y 6 Escuelas de formación Artes Plásticas en 6 municipios</t>
  </si>
  <si>
    <t xml:space="preserve">* 54 Organizaciones participaron y desarrollaron sus proyectos dentro de la convocatoria de concertación departamental 2020, de los cuales, el  porcentaje total de participación de niños fue de un 16%.   </t>
  </si>
  <si>
    <t xml:space="preserve">*Se realizó Taller dactilar espejo con oleo avanzado en la casa de la cultura del municipio de Córdoba, con 25 niños beneficiados
*Se realizó taller de Técnica Espatulado Avanzado en el municipio de Buenavista el 10 de julio, beneficiados 13 niños de 0 a 14 años. 
*Se realizó Taller de Técnica Zentagle Básico en el municipio de Buenavista el día 17 de julio, beneficiados 4 niños de 0 a 14 años y 3 adultos.
*Se realizó Taller de Técnica Zentagle Avanzado el 31 de julio en el municipio de Buenavista, Beneficiados: 8 niños de 0 a 14 
*Se realizó Taller de Técnica sobre material reciclable. Realizado el 4 de agosto en el municipio de Córdoba donde se beneficiarion 14 niños
*Se realizaron seminarios en donde los beneficiados reconocieron las reglas y los principios que regulan el lenguaje de la música básico asimilando de esta, manera los sistemas de notación (lectura y escritura) realizados los seminarios en la fecha del 11 de julio al 9 de agosto en los municipios de Quimbaya, Pijao y Córdoba
*Se realizó el montaje de dos piezas musicales con el fin de conformar el primer proceso de ¨Estudiantina¨ y solistas instrumentales con la obra ¨reflejos¨, inducción a la lecto-escritura musical¨.
*Se realizaron 4 seminarios con intensidad de 6 horas en entrenamiento físico, estretching, composición del salón de danza.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</si>
  <si>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apoyado 171 escuelas de formación artística y salas concertadas en los municipios del departamento del Quindío, siendo una meta cumplida de la Política Pública. 
Igualmente, se continuan realizando actividades para darle continuidad a los programas y cumlimiento a las metas propuestas.</t>
  </si>
  <si>
    <t>12 Proyectos que estimulen el desarrollo de capacidades, dirigidos a poblaciones especiales.</t>
  </si>
  <si>
    <t>* Levantamiento de base de datos de indígenas y afrodescendientes. * Seguimiento a proyectos de organizaciones de población con discapacidad Fundamor de Calarcá, Semillas del arte de Armenia y la chirimía de discapacidad de Jhon Alexander Arias de La Tebaida. * Apoyo a la Asociación Seres Maravillosos para la realización de la VIII versión del festival artístico de niños, niñas y adolescentes con discapacidad. * Capacitacion Gestores Culturales en condicion de Discapacidad y que trabajan con esta  población en el Departamento con el fin de que tengan claro las directrices requisitos y otros para la presentacion de proyectos de Concertación 2015. *participacion y apoyo caminata por la salud que realizo desde el parque los aborígenes hasta el parque cafetero donde se efectuaron varias actividades con la población con discapacidad .</t>
  </si>
  <si>
    <t>*Se visito las instalaciones donde se realizan los diferentes procesos de capacitación en danza y música y chirimía para la población en situación de discapacidad en el municipio de la tebaida con el fin de verificar el proceso y la cantidad de población e situación de discapacidad beneficiada. * Asistencia a comité técnico departamental de discapacidad efectuado en la Secretaría de salud, que busca mejorar la inclusión social de la población en situación de discapacidad. * consolidación base de datos de gestores culturales de discapacidad, afrodecendientes e indígenas con el fin de mantener informada a la población de todas las actividades culturales del departamento y darles una inclusión social.</t>
  </si>
  <si>
    <t>Se apoyaron 27 proyectos del programa de concertación cultural del departamento en la vigencia 2016.</t>
  </si>
  <si>
    <t>Se apoyaron durante la vigencia 2017, un total de quince (15) proyectos artísticos mediante la entrega de estímulos beneficiando a los municipios de Armenia, Calarcá y Armenia y una población desagregada de la siguiente manera: Primera Infancia = 341 (199 niños y 142 niñas). Infancia y Adolescencia = 1.089 (581 niños y 508 niñas).</t>
  </si>
  <si>
    <t>Durante la vigencia 2018, se apoyaron diecisiete (17) proyectos mediante estímulos artísticos y culturales en el programa departamental de Estímulos a la Investigación, Creación y Producción Artística y Cultural. Los proyectos que beneficiaron a población correspondiente a esta política fueron: 
1) Natalia Andrea Orozco Vásquez -Premio Inclusión Social a través del Teatro: Resignificando El Pasado Y Construyendo Mi Mejor Futuro. $ 7.000.000
2) Grupo Alma Café, Camila Aristizabal Jiménez y otros. Beca en Cultura Ciudadana: Cafeteando. $ 9.000.000
3) Lorena Elizabeth Celis Aguirre, Beca de Teatro: El Heraldo De La Muerte. $ 9.000.000
4) Rodrigo Jiménez Fernández, Beca de Teatro: El Tesoro De La Montaña. $ 9.000.000
5) Marlon Andrés Cruz Casallas, Beca en Danza: Paisajismo Quindiano. $ 9.000.000
6) Tatiana Castaño Londoño. Beca en Cinematografía: “Cortometraje De Ficción Patrimonio". $ 9.000.000
7) Gonzalo Alberto Valencia Barrera, Beca en investigación: "Relatos, Fundaciones y Primeras Descripciones De Los Pueblos Del Quindío". $ 9.000.000
Valor total de la convocatoria de estímulos para la vigencia 2018 fue de $171.300.000, pero entregados a población correspondiente a esta política pública, la cifra asciende a: $61.000.000</t>
  </si>
  <si>
    <t>Con corte a 31 de junio  de 2019, la Secretaría de Cultura reporta un (1) proyecto ganador de Concertación Departamental 2019.  El cual  fue ganador por la línea 7: Igualdad de Oportunidades Culturales para la población en condiciones de vulnerabilidad. La entidad ganadora ""Semillas del arte"" formará 55  niños, niñas,  jóvenes y adultos con situación de discapacidad,  realizará 32 talleres de música y 32 talleres de danza,  tres presentaciones artísticas con la población beneficiada,  generando 1 empleo directo y 20 indirectos las cuales se dedicarán  al acompañamiento profesional y técnico del proyecto. Este proyecto está listo a terminar su ejecución en el segundo semestre del 2019.
Con corte al 31 de junio del 2019;  mediante el apoyo a proyectos en patrimonio cultural y para desarrollar programas culturales y artísticos que beneficien a los municipios, con recursos del Impuesto al Consumo de telefonía móvil, el municipio de Calarcá gana con un (1) proyecto ""PROGRAMA LA DISCAPACIDAD EN SINTONÍA HACIA LA INCLUSION: ESPACIO RADIAL PARA FOMENTAR EL DIALOGO CULTURAL ENTRE LAS PERSONAS CON DISCAPACIDAD Y LA SOCIEDAD DEL MUNICIPIO DE CALARCÁ,  con el programa "Pa todo el mundo".  Realizar y emitir  14 Programas radial de discapacidad, Se benefician directamente más de  56  personas con discapacidad,  y 40.872 indirectamente. Este proyecto está listo a terminar su ejecución en el segundo semestre del 2019.</t>
  </si>
  <si>
    <t>* Se apoyó la ONG semillitas para el fortalecimiento de la población infantil  diferencial con un impacto de 350 niños y niñas con el "Festival 12 concertados con el arte especial   en condición especial".</t>
  </si>
  <si>
    <t xml:space="preserve">*Se realizan 17 muestras de teatro, danzas, artes y música en los municipios de Filandia, Barcelona, Génova, Buenavista, Calarcá, Pijao, Circasia.
*Se realiza muestra artística evento en el (festival danzando por el paisaje cultural cafetero) municipio de Calarcá y Armenia.
*Se realiza muestra artística del cierre del primer ciclo del proceso de formación por medio de piezas publicitarias y evento realizado en el teatro de la casa de la cultura de Calarcá.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</si>
  <si>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apoyado 51 proyectos que estimulen el desarrollo de capacidades dirigido a poblaciones especiales en los municipios del departamento del Quindío, siendo una meta cumplida de la Política Pública. 
Sin embargo, es necesario continuar con el fortalecimiento de la meta de la Política Pública.</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</si>
  <si>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</si>
  <si>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</si>
  <si>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 xml:space="preserve">Se  realizaron  28   obras  de  rehabilitacion  y mejora de  escenarios deportivos del Departamento del Quindio.
Se apoyaron 12  Municipios con obras de infraestructura, equipamiento colectivo y comunitario: * ARMENIA: Mantenimiento y mejoramiento  escenario deportivo rojas pinilla II, Mantenimiento y mejoramiento del centro de reclusion de mujeres. * CIRCASIA:  Mantenimiento y mejoramiento cancha de futbol vereda hojas anchas  y construcción cancha múltiple Barrio la Esmeralda, Mantenimiento y mejoramiento parque infantil Barrio La Plancha, Mantenimiento y mejoramiento Institucion Educativa San Jose, Institucion Educativa Libre y su sede Consuelo Betancourth, Institucion Educativa Henry Marin Granada, Institucion Educativa Luis Eduardo Calvo y su sede Francisco Londoño. * LA TEBAIDA: Mantenimiento y mejoramiento de los escenarios deportivos ubicados en los barrios El Jardín, El Mirador, Fundaciones, La Alambra, La Estación, Apolinar Londoño y construcción parque infantil Barrio Los Pisamos, Mantenimiento y mejoramieto Poliderportivo del Barrio Monterrey. * MONTENEGRO:   Mantenimiento y mejoramiento del escenario deportivo municipal ancha de futbol la soledad . * CALARCA:  Mejoramiento y mantenimiento cancha de futbol y cancha múltiple del corregimiento de Barcelona, mantenimiento y mejoramiento parque recreacional Alto del Rio, mantenimiento y mejoramiento Institucion Educativa San Bernardo en el Corregimiento de Barcelona e Institucion Educativa Jhon F. Keneddy. SALENTO: Institución Educativa Boquia. * QUIMBAYA: Mantenimiento y mejoramiento Institucion Educativa Policarpa Salavarrieta.       </t>
  </si>
  <si>
    <t>63 Instituciones Educativas Intervenidas durante la vigencia 2016.</t>
  </si>
  <si>
    <t>Se  desarrolló el Mejoramiento de 14 Escenarios Deportivos, con el fin de propender por el desarrollo, masificación y optimización de las actividades físicas encaminadas a brindar alternativas para el buen y adecuado uso constructivo del Tiempo Libre. POBLACIÓN BENEFICIARIA: Niños, Jóvenes, Adultos y Adultos Mayores de los Municipios de Buenavista, Córdoba, Génova, Montenegro, Pijao y Quimbaya (256.071 Habitantes)  INVERSIÓN: $996.549.199,92
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 y Calarcá ( barrio Lincoln).</t>
  </si>
  <si>
    <t>2 - Construcción de Gimnasios biofísicos en el barrio laureles y Gaitán, así como el Mejoramiento del polideportivo del barrio José Ilario del municipio de Quimbaya  - Construcción Skate Park y obras adicionales cancha siete cueros y julia del municipio de Filandia
1 - Construcción camerinos y baterías sanitarias en el estadio municipal de Circasia
1 - Construcción Skate en el municipio de Génova.
2 - Mejoramiento y obras complementarias estadio  y cubierta palma de Cera en Salento                                Nota: Esta ejecución corresponde solo a  lo ejecutado por la Promotora de Vivienda, no incluye las obras ejecutadas por la Secretaria de Aguas e Infraestructura.
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</si>
  <si>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Mejoramiento y mantenimiento del parque de los sueños de la ciudad de armenia y Actividades de Prestación de Servicios Profesionales para el apoyo en la formulación de proyectos para el beneficio de la comunidad residente en los municipios del Departamento  </t>
  </si>
  <si>
    <t xml:space="preserve">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</si>
  <si>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mejorado y rehabilitado 151 escenarios deportivos y recreativos en los municipios del departamento del Quindío, siendo una meta cumplida de la Política Pública.  
Igualmente, la Administración departamental continua mejorando estos espacios, ya que es importante continuar con el fortalecimiento de la meta de la Política Pública.</t>
  </si>
  <si>
    <t>Promotora de Vivienda</t>
  </si>
  <si>
    <t>Se realizó el mejoramiento de la Infraestructura deportiva y recreativa de los Municipios de Buenavista (1 Cancha municipal), Circasia (3 Canchas de los Barrios Urbanos) y Filandia (1 Polideportivo Panorama).</t>
  </si>
  <si>
    <t xml:space="preserve">Se realizó la planificación y estudios previos para la ejecución y cumplimiento de la meta propuesta.
Se realizó convenio con el municipio de Pijao un equipamiento deportivo, mantenimiento y mejoramiento del estadio de Pijao. 
No obstante, es una meta cumplida de Política Pública entre las vigencias 2014 - 2020, de acuerdo a los informes periódicos de seguimiento realizados. </t>
  </si>
  <si>
    <t>Se   realizo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</si>
  <si>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</si>
  <si>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12 Escenarios Deportivos Mejoramiento y Mantenimiento- Construcción.</t>
  </si>
  <si>
    <t>Con el propósito  de contribuir al mejoramiento de Infraestructura Educativa en el Departamento del Quindío, se impactaron un total 152 sedes de las Instituciones Educativas; esto dado a la necesidad de aumentar la cobertura en el área rural y urbana, y mejorar la calidad del servicio educativo en el Departamento. POBLACIÓN BENEFICIARIA: Comunidad Estudiantil de los Municipios de: Armenia, Buenavista, Calarcá, Circasia, La Tebaida, Montenegro, Pijao, Quimbaya y Salento. (193.081 jóvenes). INVERSIÓN: $ 450.911.761,6
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</si>
  <si>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Mejoramiento de  las instituciones educativas rurales en el municipio de Calarcá con la estrategia "QUINDIO SI PARA TI". (LA ALBANIA, LA ESTRELLA, CALABAZO BAJO, LA PALOMA, LA ROCHELA, BARRAGAN, CALLE LARGA, EL DANUBIO, PLANADAS, QUEBRADA NEGRA, VISTA HERMOSA, TERESA GARCIA).                                                                 
Nota: Esta ejecución corresponde solo a  lo ejecutado por la Promotora de Vivienda, no incluye las obras ejecutadas por la Secretaria de Aguas e Infraestructura.</t>
  </si>
  <si>
    <t xml:space="preserve">
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Mejoramiento y mantenimiento de las instituciones educativas: 
- Instituto Buenavista; 
- Simón Bolívar del municipio de Quimbaya.
- José María Córdoba del municipio de Córdoba.
- Instituto Montenegro sede principal del municipio de Montenegro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</si>
  <si>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</si>
  <si>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 xml:space="preserve">Posterior al análisis de la acción estratégica y la meta propuesta, así como el reporte periódico de las acciones desarrolladas entre las vigencias 2014 y 2022, se observa que se han mejorado y rehabilitado 214 edificaciones educativas en los municipios del departamento del Quindío, siendo una meta cumplida de la Política Pública.                                                                                                                                         
                                                                                                                   </t>
  </si>
  <si>
    <t>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cubierta, arreglos de baños, puntos eléctricos, pintura general de la planta física, mejoramiento de los cielos falso con materiales duraderos y resistentes a la acción efecto del agua, así mismo se hizo reemplazo y colocación de luminarias led en las diferentes aulas de clase a fin de mejorar los espacios académicos, de igual se mejoró la entrada de la institución educativa.
El valor ejecutado contempla parte de cofinanciación por parte de los municipios.</t>
  </si>
  <si>
    <t xml:space="preserve">Se realizo la planificación y estudios previos para la ejecución y cumplimiento de la meta propuesta.
No obstante, es una meta cumplida de Política Pública entre las vigencias 2014 - 2020, de acuerdo a los informes periódicos de seguimiento realizados. </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</si>
  <si>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</si>
  <si>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</si>
  <si>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</si>
  <si>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Se atendieron a través de modelos flexibles como caminar en secundaria uno y dos o círculos juveniles creativos,  estos estudiantes son atendidos a través de recursos del Sistema General de Partición, los recursos asignados a esta meta fueron trasladados para el apalancamiento del programa de Transporte Escolar durante la vigencia 2018.</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</si>
  <si>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t>
  </si>
  <si>
    <t xml:space="preserve">La Secretaría de Educación, para el primer trimestre del 2022, reporto que se realizó proceso de focalización de 120 docentes para realizar proceso de formación en inglés con un programa inmersión a través del proyecto de regalías Quindío Bilingüe y competitivo.
La Secretaría de Educación no reporto el recurso programas y ejecutado.
La  Secretaría de Educación para el  segundo semestre de 2022, informó que a la fecha no han cumplido con el indicador propuesto. </t>
  </si>
  <si>
    <t xml:space="preserve">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Así mismo, se considera una meta cumplida a la fecha, sin embargo, es necesario continuar con el fortalecimiento de la meta de la Política Pública.
</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</si>
  <si>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</si>
  <si>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</si>
  <si>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No corresponde la descripción a la meta. </t>
  </si>
  <si>
    <t xml:space="preserve">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</si>
  <si>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</si>
  <si>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transfieren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</si>
  <si>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Información extractada del seguimiento a metas de Plan de Desarrollo - segundo trimestre 2019.</t>
  </si>
  <si>
    <t xml:space="preserve">Posterior al análisis de la acción estratégica y la meta propuesta, así como el reporte periódico de las acciones desarrolladas entre las vigencias 2014 y 2022, se observa que se cumplió con la meta programada para la garantía de estudiantes beneficiarios del subsidio de transporte escolar. 
No obstante, de acuerdo a los lineamientos del Ministerio de Educación Nacional (MEN), es necesario implementar la estrategia de Transporte Escolar en los territorios. 
Sin embargo, es una meta que se encuentra duplicada, situada en el numeral 31 de la matriz estratégica inicial. </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</si>
  <si>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</si>
  <si>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</si>
  <si>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 xml:space="preserve">La meta de producto para la  vigencia 2014,  correspondiente al AUMENTO  DEL NÚMERO PROGRAMAS DE ETNO-EDUCACION IMPLEMENTADOS, se cumple con ejecución en la INSTITUCION EDUCATVA LAUREL del Municipio de un PROGRAMA DE ETNOEDUCACION,  con la población EMBERA CHAMI con 37 estudiantes atendidos. </t>
  </si>
  <si>
    <t xml:space="preserve"> El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t>
  </si>
  <si>
    <t>En el sistema educativo se atiendió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</si>
  <si>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atiende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</si>
  <si>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ha atendido  609 personas en el Sistema Educativo, pertenecientes a la población Étnica (afrodescendientes e indígenas) del Departamento.  Información extraída del  Sistema de Información de Matriculas -SIMAT-
Información extractada del seguimiento a metas de Plan de Desarrollo - segundo trimestre 2019.</t>
  </si>
  <si>
    <t xml:space="preserve">Posterior al análisis de la acción estratégica y la meta propuesta, así como el reporte periódico de las acciones desarrolladas entre las vigencias 2014 y 2021, se observa que el programa de autoeducación se ha implementado durante todas las vigencias. 
No obstante, de acuerdo a los lineamientos del Ministerio de Educación Nacional (MEN), es necesario continuar con dicho proceso. 
Sin embargo, es una meta que se encuentra duplicada, situada en el numeral 34 de la matriz estratégica inicial. </t>
  </si>
  <si>
    <t>Plan de Formación y Capacitación Docente implementado en los 12 Municipios, en Competencias Básicas, Específicas y transversales, incorporando el enfoque diferencial y por condición especial.</t>
  </si>
  <si>
    <t>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</si>
  <si>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Capacitación y Taller para la CONVIVENCIA Y LA PAZ, dictado a Docentes de las IE Oficiales del Departamento, con enfoque en post-Conflicto, Poblaciones Vulnerables y con NEE.
Contratación de 4 Profesionales capacitados en temas de Convivencia y Paz, que contribuyeron al mejoramiento de los Ambientes Escolares en la IE, al igual que el Fortalecimiento de los Comité de Convivencia Escolar, resolución de Conflictos, etc.
Vinculación de 2 Etno-Educadores a la Planta Docente del Departamento, Contratación de Docentes de Apoyo - Modelos Lingüísticos e Intérpretes de Lengua de Señas.
NOTA: Las Capacitaciones, Charlas, y/o Encuentros para Docentes del Departamento se realizan de manera global sin importar el área o la especialidad que manejen, ya que el Tema Educación es un Conjunto de Programas Curriculares que actúan de manera transversal.
</t>
  </si>
  <si>
    <t>Los resultados del ISCE del nivel de Básica Secundaria las publica el Icfes en los primeros meses del año 2018
Los resultados para definir el valor a cumplir en esta meta, dependen de la entrega del ICFES en el año 2018. 
Para el Segundo Trimestre del año 2017, se registraron datos de los resultados obtenidos en la pruebas del año 2016 y que fueron entregados a la secretaría entre los trimestre I y II del año 2017.</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</si>
  <si>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
Se fortalecieron las 54 Instituciones Educativas del Departamento en competencias básicas, mediante  la realización de la olimpiada departamental de matemáticas con la participación de 16073 estudiantes.</t>
  </si>
  <si>
    <t>Información extractada del seguimiento a metas de Plan de Desarrollo - segundo trimestre 2019.</t>
  </si>
  <si>
    <t>Posterior al análisis de la acción estratégica y la meta propuesta, así como el reporte periódico de las acciones desarrolladas entre las vigencias 2014 y 2022, se observa que el Plan de Formación y Capacitación Docente  en Competencias Básicas, Específicas y transversales, incorporando el enfoque diferencial y por condición especial se ha implementado durante todas las vigencias.
Así mismo, se considera una meta cumplida a la fecha, sin embargo, es necesario continuar con el fortalecimiento de la meta de la Política Pública.</t>
  </si>
  <si>
    <t xml:space="preserve">Desarrollar estrategias comunicativas mediante la participación comunicativa, familiar, educativa e institucional que promueven el ejercicio responsable de la sexualidad en niños, niñas y adolescentes del departamento del Quindío. </t>
  </si>
  <si>
    <t>Campaña de promoción de la salud ejecutada en los 12 Municipios del Departamento dirigido a la Comunidad, La escuela y la Familia, en el marco del Plan Nacional de sexualidad, Derechos Sexuales y Reproductivos.</t>
  </si>
  <si>
    <t xml:space="preserve">A través del programa "Mi Sexualidad Firme, Una Decisión de Vida" se está terminando el proceso de investigación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reprodutivos en sus intituciones educativas en los municipios de Montenegro y Calarcá durante esta vigencia.   </t>
  </si>
  <si>
    <t xml:space="preserve">A través del programa "Mi Sexualidad Firme, Una Decisión de Vida" se está terminando el proceso de investigación acerca de "Embarazo en adolescente: conocimientos, actitudes y prácticas en niños y niñas de 10 a 14 años de los municipios de Montenegro, Calcará,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   </t>
  </si>
  <si>
    <t>Se realizaron jornadas de prevención de embarazos en adolescentes y prevención de segundos embarazos en diferentes Instituciones Educativas del departamento durante la vigencia 2016.</t>
  </si>
  <si>
    <t xml:space="preserve">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 </t>
  </si>
  <si>
    <t>Para la implementación de la estrategia de prevención de embarazo en adolescentes y segundos embarazos se realizaron las siguientes acciones:
a) Implementación de Picnic Educativo en cuatro estaciones con las temáticas de 1. Derechos sexuales y reproductivos, 2. Trayectorias de vida, 3. Prevención del embarazo y métodos de planificación y, 4. Toma de decisiones, denominada “Por mis sueños, planeo mi vida cuido mi cuerpo” en 19 Instituciones Educativas de los municipios de Armenia, Buenavista, Calarcá, Circasia, Filandia, Génova, La Tebaida, Montenegro Pijao, Quimbaya y Salento y, un encuentro pedagógico con coordinadores de las diferentes Instituciones Educativas, beneficiando aproximadamente 1.900 personas. 
b) Ciclos educativos sobre las temáticas de: 1. Sexo y sexualidad humana, 2. Autoestima, 3. Prevención de embarazo y métodos de planificación familiar, 4. Toma de decisiones, 5. Roles sociales, sexuales y género, 6. Proyecto de vida, 7. Uso de la doble protección / ETS – VIH – Sida, 8. Derechos sexuales y reproductivos, 9. Violencia sexual, económica, física y psicológica y, 10. Comunicación en familia en Instituciones Educativas de los municipios de Armenia, Calarcá, Circasia, Filandia, La Tebaida, Montenegro y Quimbaya y en barrios priorizados de los municipios de Armenia, Circasia, Montenegro y La Tebaida.   
c) Se apoyó la Semana Andina, la cual busca movilizar voluntades y acciones sociales y políticas para que la situación del embarazo en adolescentes baje su tendencia, en las Instituciones Educativas Gabriela Mistral y Pedacito de Cielo en La Tebaida. 
Total de personas beneficiadas: 3.869</t>
  </si>
  <si>
    <t xml:space="preserve">Para el cumplimiento de la estrategia de prevención y atención de embarazos y segundos embarazos a temprana edad, durante el primer semestre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Francisco José de Caldas de Montenegro, San José de Circasia, Instituto Tebaida del municipio de La Tebaida,  y en el SENA de la construcción sobre derechos sexuales y reproductivos. Se beneficiaron 971 adolescentes aproximadamente. 
También, se han realizado escuelas de padres sobre derechos sexuales y reproductivos y planificación familiar en las Unidades de Servicio Simón Bolívar, La Adiela, Centro Social y La Isabela del municipio de Armenia, así como el Hogar Infantil Los Angelito y la Institución Educativa El Caimo del municipio de Armenia, Baudilio Montoya y Román María Valencia del municipio de Calarcá beneficiando 124 adultos.  
De otro lado, se adjudicó la estrategia de prevención de embarazo en adolescentes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t>
  </si>
  <si>
    <t xml:space="preserve">Se realizaron visitas de seguimiento a los 12 municipios del Quindío, para fomentar la estrategia de servicios de salud amigables para adolescentes. </t>
  </si>
  <si>
    <t>Formación a las instituciones educativas de los municipios con profesores y estudiantes sobre prevención del embarazo en adolescentes y jóvenes.
Asistencia técnica, seguimiento de la calidad de la atención en salud en la prestación del servicio de planificación familiar   y prevención del embarazo en adolescentes y jóvenes a funcionarios de consulta externa de las IPS de los 12 municipios del Quindío.
Talleres de formación en servicios de salud amigables para adolescentes y jóvenes y propiciación de la conformación y continuidad de los grupos juveniles plataformas de juventud para la participación en las IPS en temas de atención en salud.</t>
  </si>
  <si>
    <t xml:space="preserve">De acuerdo con el Plan Nacional de Derechos Sexuales y Reproductivos, proyectado entre las vigencias 2017 y 2021 se cumplió al 100%.
Para la vigencia 2022, la secretaría de Salud no ha realizado actualización del nuevo plan nacional de sexualidad, derechos sexuales y reproductivos.
Sin embargo, se han continuado realizando acciones en cumplimiento de esta meta, ya que es importante continuar con el fortalecimiento de esta meta. </t>
  </si>
  <si>
    <t>Procesos de formación en competencias para la vida, cultura de la sexualidad responsable y proyecto de vida ejecutada en los 12 Municipios del Departamento del
Quindío.</t>
  </si>
  <si>
    <t>En atención al reporte entre las vigencias 2014 y 2022,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Así mismo, se considera una meta cumplida a la fecha, sin embargo, es necesario continuar con el fortalecimiento de la meta de la Política Pública.</t>
  </si>
  <si>
    <t xml:space="preserve">Promover acciones de formación que generen competencias para la vida, la cultura de la sexualidad responsable que redunden en la construcción del proyecto de vida de niños, niñas y adolescentes. </t>
  </si>
  <si>
    <t>Estrategia de Formación de la salud implementada en el desarrollo de la competencias para la vida , los derechos sexuales y reproductivos, y la construcción del Proyecto de Vida.</t>
  </si>
  <si>
    <t>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</si>
  <si>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r>
      <t xml:space="preserve">En atención al reporte entre las vigencias 2014 y 2022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t>
    </r>
    <r>
      <rPr>
        <sz val="11"/>
        <rFont val="Arial"/>
        <family val="2"/>
      </rPr>
      <t xml:space="preserve">Sin embargo, la meta ubicada en el numeral 76 de la matriz estratégica inicial, da respuesta a la finalidad contenida en esta meta, evidenciándose duplicidad en la información. </t>
    </r>
  </si>
  <si>
    <t xml:space="preserve">Crear e implementar el Plan de Comunicación Estratégica en promoción de derechos sexuales y reproductivos, Prevención de embarazo adolescente y atención obstétrica. </t>
  </si>
  <si>
    <t>Campaña de promoción de la salud implementado, en los 12 Municipios del Departamento que incluya la Prevención del Embarazo Adolescente y Atención Obstétrica.</t>
  </si>
  <si>
    <t>Procesos de formación en competencias para la vida con Estrategia de promoción implementada en Prevención del Embarazo Adolescente y Atención Obstétrica.</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</si>
  <si>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t>
  </si>
  <si>
    <t>Ciudadanía</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</si>
  <si>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</si>
  <si>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</si>
  <si>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</si>
  <si>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21150 cupos distribuidos en un modelo desde Generaciones modalidad tradicional No victimas , generaciones  con bienestar victimas y generaciones con bienestar modalidad grupo etnicos.                                                                                                                                                                                                                </t>
  </si>
  <si>
    <t>Es importante  aclarar que  desde el ICBF  no se implementan modelos flexibles, ni se hacen campañas  de  Registro civil;  no obstante, a través de los diferentes programas y modalidades de atención se promueve la garantía del derecho a la identidad de los niños,  niñas y adolescentes.</t>
  </si>
  <si>
    <t xml:space="preserve">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</si>
  <si>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t>
  </si>
  <si>
    <t xml:space="preserve">El ICBF a través del acompañamiento técnico a cada una de las unidades de los programas dirigidos a la primera infancia realiza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</si>
  <si>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 xml:space="preserve">En atención al reporte entre las vigencias 2014 y 2022 en el proceso de implementación de la Política Pública, de acuerdo a los reportes periódicos, se observa que hay un avance parcial en el cumplimiento de la meta de la Política Pública.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</si>
  <si>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</si>
  <si>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Para  el cumplimiento de esta meta 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</si>
  <si>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no se realizó acciones encaminadas al cumplimiento de esta meta para la vigencia 2016.</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</si>
  <si>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</si>
  <si>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En la ejecución del PLAN DE LA RUTA DE TRÁNSITO ARMÓNICO  de la Secretaria de Educación junto con ICBF,  se identificaron 1.231 niños (as) a transitar de las modalidades de ICBF al sistema educativo al grado de transición de las 54 instituciones educativas del Departamento.</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</si>
  <si>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t>
  </si>
  <si>
    <t xml:space="preserve">Posterior al análisis de la acción estratégica y la meta propuesta, así como el reporte periódico de las acciones desarrolladas entre las vigencias 2014 y 2022, se observa que se han incrementando en más de 710 cupos los programas de Educación Inicial para niños y niñas en su Primera Infancia. 
Desde la Secretaría de Educación Departamental, se vienen implementando los lineamientos dados desde el Ministerio de Educación Nacional (MEN) en términos de la garantía del Tránsito Armónico en los once (11) municipios no certificados en educación del departamento del Quindío. 
Sin embargo, se observa una duplicidad en la meta, toda vez que se encuentra ubicada en el numeral 24 de matriz estratégica inicial de la Política Pública. </t>
  </si>
  <si>
    <t>El ICBF  mediante sus modalidades busca cualificar el servicio a los niños y niñas menores de 5 años propendiendo por la garantia de derechos y fortaleciendo la intersectorialidad. 
16305 niños y niñas atendidos mediante modalidades.</t>
  </si>
  <si>
    <t>Es importante aclarar que no es la competencia de la Regional Quindío,  incrementar la cobertura en primera Infancia, por cuanto estas son metas definidas por el nivel Nacional; no obstante, para la vigencia 2016 se atendieorn un total de  15.788 niños, niñas, gestantes y lactantes  en el departamento del Quindío,  así mismo, el ICBF  mediante sus modalidades busca cualificar el servicio a los niños y niñas menores de 5 años propendiendo por la garantía de derechos y fortaleciendo la intersectorialidad como lo establece la Política de Educación Inicial.</t>
  </si>
  <si>
    <t>Se viene implementando el programa de educación integral a la primera infancia mediante proceso de acompañamiento y asistencia técnica a los docentes de transición, se realizaron talleres con los Docentes de los municipios  de Filandia, Buenavista, Circasia, Salento, Pijao, Córdoba, Génova, Calarcá y las establecimientos educativos privados del departamento.  Se viene  abordando la LITERATURA DESDE EDUCACION INICIAL, GRADO DE TRANSICION  con los niños, niñas, docentes y familia  en las siguientes instituciones educativas: Circasia; Libre, Ciudadela Henry Marín Granada, Imet, Hojas anchas. Calarcá; Baudilio Montoya, General Santander, La Bella, San José, Robledo Tecnológico. La Tebaida;  Antonio Nariño,   Quimbaya; General Santander, Policarpa sede Sadequi.
Se construyó el Plan de Ruta de Transito Armónico en articulación con ICBF, Prosperidad Social y Educación inicial y Cobertura Educativa.</t>
  </si>
  <si>
    <t>12 Convenios Interinstitucionales suscritos para la atención integral de la primera infancia, incluyendo.</t>
  </si>
  <si>
    <t xml:space="preserve">Se está cumpliendo en un 67% la meta programada, al tenerse suscrito 8 CONVENIOS INTERADMINISTRATIVOS, para articular la EDUCACION INICIAL con el nivel de PREESCOLAR de las 54 Instituciones Educativas del Departamento. </t>
  </si>
  <si>
    <t xml:space="preserve">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 </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</si>
  <si>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</si>
  <si>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r>
      <t xml:space="preserve">De acuerdo con lo reportado durante diferentes vigencias por parte de la Secretaría de Educación, se observa que la meta se cumplió y los convenios fueron ejecutados con la Universidad Tecnológica de Pereira (UTP) a través de la estrategia VIVE DIGITAL FASE II del año 2014.
Así mismo, se considera una meta cumplida a la fecha, sin embargo, es necesario continuar con el fortalecimiento de la meta de la Política Pública.
</t>
    </r>
    <r>
      <rPr>
        <sz val="11"/>
        <rFont val="Arial"/>
        <family val="2"/>
      </rPr>
      <t xml:space="preserve">También, se observa una duplicidad en la meta, toda vez que se encuentra ubicada en el numeral 42 de matriz estratégica inicial de la Política Pública. </t>
    </r>
  </si>
  <si>
    <t>85 Docentes de Preescolar y Madres Comunitarias capacitadas en el uso de nuevas tecnologías y bilingüismo para la promoción de competencias.</t>
  </si>
  <si>
    <t>Capacitaciones de 145 ACTORES EDUCATIVOS, en dos ejes temáticos, NUEVAS TECNOLOGÍAS y BILINGÜISMO para Educación Inicial. De ellos 5 son Docentes vinculados a la Secretaría de Educación Departamental del Quindío en PREESCOLAR,  ubicados en la I.E. San Bernardo de Calarcá.</t>
  </si>
  <si>
    <t>Durante la vigencia 2017, se viene realizando acompañamiento en el aula a docentes licenciados en inglés de básica secundaria y media, en términos lingüísticos, metodológicos y didácticos para la enseñanza del inglés.</t>
  </si>
  <si>
    <t>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t>
  </si>
  <si>
    <t>Dentro del proyecto Quindío Bilingüe y Competitivo, se viene capacitando 94 docentes de preescolar, pertenecientes a las 54 instituciones educativas del departamento, en desarrollo de competencias comunicativas en inglés y metodologías para los procesos de enseñanza/aprendizaje de lengua extranjera. Se realizaron encuentros de formación presencial en los municipios de Calarcá, Montenegro, Circasia, La Tebaida y el Corregimiento de Barcelona.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</si>
  <si>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</si>
  <si>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r>
      <t xml:space="preserve">Posterior al análisis de la acción estratégica y la meta propuesta, así como el reporte periódico de las acciones desarrolladas entre las vigencias 2014 y 2022, se observa que se garantizaron los 85 cupos en el proceso de formación para el uso de nuevas tecnologías y bilingüismo.  
Por lo que, se considera una meta cumplida a la fecha, sin embargo, es necesario continuar con el fortalecimiento de la meta de la Política Pública.
</t>
    </r>
    <r>
      <rPr>
        <sz val="11"/>
        <rFont val="Arial"/>
        <family val="2"/>
      </rPr>
      <t xml:space="preserve">También, se observa una duplicidad en la meta, toda vez que se encuentra ubicada en el numeral 25 de matriz estratégica inicial de la Política Pública. </t>
    </r>
  </si>
  <si>
    <t>Programa de apoyo, acompañamiento y fortalecimiento a las familias quindianas del Departamento del Quindío, con líneas de acción sobre identidad, afectos y proyectos compartidos.</t>
  </si>
  <si>
    <t xml:space="preserve">La secretaría de familia adelanta a través de la estrategia CAFI adelanta acciones encaminadas al fortalecimiento familiar a través de talleres psico-pegagógicos y asesorías familiares en el área de psicología, jurídica y pedagógica.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</si>
  <si>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</si>
  <si>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Por medio del Convenio No. 1299 del Instituto Colombiano de Bienestar Familiar con Sabe Te Children se logró la articulación para brindar la asistencia técnica a los municipios priorizados por la nación en el proceso de implementación de las Rutas Integrales de Atención a la Primera Infancia en los municipios de Buenavista, Circasia, La Tebaida, Pijao y Quimbaya.
En cuanto a la Ruta Integral de Atención Departamental se realizó mesa técnica con las diferentes secretarías responsables de su implementación con el fin de acordar acciones en el corto y mediano plazo durante el mes de diciembre.
Por último, en los municipios de Filandia, Salento, Calarcá, Montenegro, Córdoba y Génova se socializó el lineamiento técnico contemplado en la Ley 1804 de agosto de 2016, con el fin de iniciar con el diagnóstico de la situación de derechos de la primera infancia en dichos territorios.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</si>
  <si>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</si>
  <si>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Se adelantó el fortalecimiento de la campaña Cuidarte es amarte en el marco más amor, menos violencia en los 11 municipios del departamento, con las comunidades educativas de las IE del departamento en temas de salud mental, abuso sexual y maltrato.</t>
  </si>
  <si>
    <t>Posterior al análisis de la acción estratégica y la meta propuesta, así como el reporte periódico de las acciones desarrolladas entre las vigencias 2014 y 2022, se observa que se ha implementado de forma continua un programa de apoyo, acompañamiento y fortalecimiento a las familias quindianas de acuerdo a la estrategia de Cero a Siempre. 
Por lo que, se considera una meta cumplida a la fecha, sin embargo, es necesario continuar con el fortalecimiento de la meta de la Política Pública.</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</si>
  <si>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</si>
  <si>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</si>
  <si>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 xml:space="preserve">Creación de redes estudiantiles en donde se capacita a la comunidad educativa en el fortalecimiento de proyectos de vida y el manejo responsable de la sexualidad, en el que se involucran los miembros de los Gobiernos Escolares, y se fortalecen en dicho tema. </t>
  </si>
  <si>
    <t>Se realizaron charlas de prevención en las Instituciones Educativas sobre proyecto de vida y resolución de conflictos durante la vigencia 2016.</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</si>
  <si>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t>
  </si>
  <si>
    <t>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</si>
  <si>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</si>
  <si>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PRAE
*Red entre todos para todos</t>
  </si>
  <si>
    <t xml:space="preserve">Se realizó reconocimiento de la Red de Aprendizaje "Entre Todos Para Todos" mediante la resolución No. 1244 del 15/03/2021, mediante la cual busca fortalecer los procesos académicos y de investigación pedagógica.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</si>
  <si>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fortalecieron redes de aprendizaje para la toma de decisiones, el manejo de conflictos y el fortalecimiento de destrezas comunicativas de los niños, niñas y adolescentes, constituyéndose en una meta cumplida de la Política Pública. 
De este modo, se considera una meta cumplida a la fecha, sin embargo, es necesario continuar con el fortalecimiento de la meta de la Política Pública.</t>
  </si>
  <si>
    <t>Plan de Lectura y Escritura implementado apoyado en los 12 Municipios.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</si>
  <si>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</si>
  <si>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apoyaron 5 proyectos y/o actividades en investigación, capacitación y difusión de la lectura y escritura para fortalecer la Red Departamental de Bibliotecas.</t>
  </si>
  <si>
    <t>Apoyo de actividades para Rutas literaria  en el Departamento consistente en la exaltación de escritores mediante la elaboración de murales en los municipios de Departamento y para  a través  de esto hacer promoción de lectura.   Los Picnic literarios llevan la lectura a la calle ponen al transeúnte y a los niños en contacto con los libros mientras son guiados por expertos en el tema. Promoción de lectura. apoyo de actividades para la organización y catalogación del material bibliográfico de las 11 bibliotecas Municipales del Departamento, apoyo al proyecto encuentro Nacional de escritores Luis Vidales, edición de 4 libros de la Biblioteca de Autores Quindianos, Proceso de formación para escritores en novela y derechos de autor, realización del encuentro de la red de bibliotecas.</t>
  </si>
  <si>
    <t>El Departamento del Quindío cuenta con el Plan Departamental de Lectura, Escritura y Bibliotecas 2015-2023, cuyos lineamientos definen las acciones de trabajo en los 12 municipios del Quindío. Para la puesta en marcha y ejecución del plan se presupuestó para la vigencia 2018, un presupuesto de  $ 198.380.733. Igualmente el departamento del Quindío cuenta con el Programa Departamental de Estímulos a la Investigación Creación y Producción Artística que para la vigencia 2018 contó con un presupuesto inicial de $196.300.000 y se asignaron en los 17 proyectos ganadores una suma final de $ 171.300.000. Asimismo el Departamento del Quindío cuenta con el programa Departamental de Concertación de Proyectos Artísticos y Culturales cuya convocatoria para la vigencia 2018 se abrió por un monto de $ 830.000.000 y tuvo una asignación final en 27 proyectos de $685.564.010, más los recursos de cofinanciación asignados a 24 proyectos ganadores de la convocatoria nacional de concertación por $ 171.515.837 de un total de $190.000.000 que habían sido destinados inicialmente.</t>
  </si>
  <si>
    <t>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</si>
  <si>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</si>
  <si>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 xml:space="preserve">De acuerdo con lo reportado durante todas las vigencias por parte de la Secretaría de Educación, se observa que es necesario darle continuidad al proceso de fortalecimiento del Plan de Lectura y Escritura en el departamento del Quindío. 
Igualmente, la meta se encuentra con un 100% de cumplimiento a la fecha
Sin embargo, se observa una duplicidad en la meta, toda vez que se encuentra ubicada en el numeral 49 de matriz estratégica inicial de la Política Pública.     </t>
  </si>
  <si>
    <t xml:space="preserve">Se implementó el programa pásate a la biblioteca en 4 Instituciones Educativas (Génova, Calarcá, Montenegro, Salento) en coordinación con el Ministerio de Educación Nacional MEN y la Universidad del Quindío.
Contratación de 2 profesionales en Lecto-Escritura con el Fin de Capacitar y Apoyar a Docentes de español y literatura en IE Oficiales del Departamento.
Se capacitaron a más de 500 docentes. </t>
  </si>
  <si>
    <t>En la vigencia 2016 se trabajó con acompañamiento del Ministerio de Educación Nacional en la Implementación del Programa pásate a la Biblioteca Escolar en 4 Instituciones Educativas (Génova: Inst. Génova - Salento: Liceo Quindío - Calarcá: Rafal Uribe Uribe - Montenegro: Inst. Montenegro) 
Para la vigencia 2017 el MEN no ha transferido los recursos ni los lineamientos para desarrollar el programa.
Durante el III Trimestre del Año  2017, los profesionales contratados en Español y Literatura que apoyaron el proceso de capacitación docente para mejorar el ISCE, realizaron capacitación a través de circular 164 del 16 de agosto de 2017 para personal bibliotecario de las diferentes I.E. en marcado en el Plan Nacional de Lectura y Escritura, capacitando hasta la fecha a 107 personas aux. Administrativas, docentes de castellano.</t>
  </si>
  <si>
    <t>Se apoyaron los  procesos de capacitación  de 285 docentes de las 54 instituciones educativas, en estrategias de lectura y escritura a través de formaciones realizadas por profesionales de apoyo.
Se dotaron ciento setenta y dos (172) sedes educativas rurales y urbanas  de las 54 instituciones educativas, con colección de libros, para las bibliotecas escolares.  Las dotaciones están compuestas por  162 colecciones para preescolar y primaria, 64 para secundaria, 64  para media, y 142  para formación docente, cada colección la integra  una serie de 100 libros con características similares  a la colección semilla, compuesta por 52 libros dirigida a estudiantes de transición  a quinto de básica primaria, 27 libros para básica  secundaria, 12 libros para media y 9 libros para docentes.
Se viene implementando el programa "Pásate a la Biblioteca", para fortalecer los procesos de lectura, escritura y oralidad  en los estudiantes de las  instituciones educativas, a través de tres (3) componentes: a) Formación a comunidades de biblioteca escolar b) Dotación, a través de entrega de colecciones bibliográficas a los establecimientos educativos, c) Seguimiento y acompañamiento a la comunidad educativa en la ejecución de proyectos que fortalezcan la biblioteca escolar, viene siendo implementado  desde el año 2016, en 4 IE  (Génova: Inst. Génova - Salento: Liceo Quindío - Calarcá: Rafal Uribe Uribe - Montenegro: Inst. Montenegro), para la vigencia 2018 se  apoyaron 16 Instituciones Educativas Oficiales del Departamento, de los municipios de Montenegro, Quimbaya, Calarcá, Circasia y La Tebaida  para un total de 20 I.E.</t>
  </si>
  <si>
    <t>Antonio Nariño, 
Institución Educativa Jesús Maestro
Institución Educativa General Santander 
Marco Fidel Suárez: 
Instituto Quimbaya, Institución Educativa Mercadotecnia 
María inmaculada 
Policarpa Salavarrieta. 
En el año 2019 en las siguientes Instituciones Educativas
 I.E Robledo, I.E Rural San Rafael, I.E Segundo Henao, I.E Baudilio Montoya, I.E San Bernardo, I.E Antonio Nariño, I.E General Santander.
 I.E Hojas Anchas.
 I.E La Popa, I.E Pedacito de Cielo. 
 I.E José María Córdoba.
 I.E San José Fachadas. :
I.E Simón Bolívar, I.E El Naranjal, I.E El Laurel.
Instituto Buenavista</t>
  </si>
  <si>
    <t>En el año 2020, no se llevaron a cabo procesos de lectura y escritura, debido a la no presencialidad de los estudiantes en la Instituciones Educativas Oficiales a causa de la Pandemia por Covid-19.</t>
  </si>
  <si>
    <t>Mediante contrato de prestación de servicios No. 1014 de 2021, se está realizando asistencia técnica para la formulación e implementación del plan de lectura, escritura y oralidad, con los docentes y estudiantes de grado quinto de las instituciones educativas oficiales urbanas de los municipios de Calarcá, Pijao, Montenegro y Salento, adscritas a la Secretaría de Educación Departamental. 
Continúa en proceso de construcción el Plan Departamental de Lectura y Escritura con el acompañamiento del Ministerio de Educación Nacional.</t>
  </si>
  <si>
    <t>La Secretaría de Educación, para el primer trimestre del 2022, reporto que se diseñó el Plan Territorial de Lectura, Escritura y Oralidad, para lo cual se está realizando acompañamiento y asistencia técnica a las instituciones educativas adscritas a la Secretaria de Educación Departamental, con el fin de garantizar la incorporación del Plan  dentro de sus Proyectos educativos institucionales (PEI)</t>
  </si>
  <si>
    <t>1820 docentes y directivos que desarrollan competencias ciudadanas y la construcción de ambientes democráticos.</t>
  </si>
  <si>
    <t xml:space="preserve">Se cumplió  la meta  para el año 2014,  con la CAPACITACIÓN EN EDUCACIÓN PARA LA SEXUALIDAD,   CONSTRUCCIÓN DE CIUDADANÍA  Y LEY DE CONVIVENCIA ESCOLAR LEY 1620 para 170 Docentes y Directivos Docentes, de las 54 Instituciones Educativas del Departamento  del Quindío, que se suman a los capacitados en el año 2013, en el marco de fortalecimiento de los proyectos educativos transversales adelantados por el Ministerio de Educación Nacional (MEN). Se capacitan además 35 docentes en el marco del convenio firmado con EMPRESARIOS POR LA EDUCACION  en el proyecto ser más maestro, inscripción de docentes al Seminario  Cátedra de estudios Afrocolombianos con la participación de 125 docentes. </t>
  </si>
  <si>
    <t>Desarrollo de Jornadas y Capacitaciones a Docentes y Directivos, En convenio de cooperación con la Universidad del Quindío y la CUN, se orientaran talleres en el fomento de una cultura ciudadana y emprendedora en la comunidad educativa y productiva del departamento, paa 200 docentes de las 54 Instituciones Educativas.</t>
  </si>
  <si>
    <t>Capacitación y Taller para la CONVIVENCIA Y LA PAZ, dictado a Docentes de las IE Oficiales del Departamento, derivado de estas capacitaciones se inicia el proceso de construcción de la Red de Convivencia y Paz.</t>
  </si>
  <si>
    <t>Se sostuvieron 2.232 docentes, directivos y administrativos viabilizados por el Ministerio de Educación Nacional vinculados a la Secretaría de Educación Departamental.</t>
  </si>
  <si>
    <t>Se han Sostenido  dos mil doscientos treinta y dos (2.232) docentes, directivos docentes y administrativos viabilizados por el ministerio de educación nacional vinculados a la secretaria de educación departamental del Departamento del Quindío.</t>
  </si>
  <si>
    <t>Desde la secretaría de Educación se sostienen 2,232 docentes, directivos, docentes y administrativos en las instituciones educativas del departamento. 
Información extractada del seguimiento a metas de Plan de Desarrollo - segundo trimestre 2019.</t>
  </si>
  <si>
    <t>Durante la vigencia 2020, por causa de la pandemia por COVID 19, no se pudo realizar capacitación a los docentes y directivos en competencias ciudadanas y la construcción de ambientes democráticos teniendo en cuenta que las capacitaciones estuvieron enfocadas a la flexibilidad curricular y la aplicabilidad de directivas ministeriales que orientaban a los maestros con respecto a la educación en tiempo de pandemia.</t>
  </si>
  <si>
    <t xml:space="preserve">Se realizaron los siguientes procesos de formación a docentes: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
No obstante, es una meta cumplida de Política Pública entre las vigencias 2014 - 2020, de acuerdo a los informes periódicos de seguimiento realizados. </t>
  </si>
  <si>
    <t xml:space="preserve">Teniendo en cuenta el comportamiento de la meta entre las vigencias 2014 y 2022, se observa que se ha capacitado un gran número de docentes para el desarrollo de competencias ciudadanas y la construcción de ambientes democráticos, dentro del Plan de Formación Docente, por lo que se constituye una meta cumplida de la Política Pública. </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</si>
  <si>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</si>
  <si>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</si>
  <si>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Redes de aprendizaje operando a través de los 54 GOBIERNOS ESCOLARES, en todas las Instituciones Educativas, 144 Niños, Niñas y Adolescentes de los GOBIERNOS, participaron activamente en la formulación de la Política Pública de INFANCIA Y ADOLESCENCIA  del Departamento del Quindío.</t>
  </si>
  <si>
    <t>Redes de aprendizaje operando a través de los 54 GOBIERNOS ESCOLARES, en todas las Instituciones Educativas, Niños, Niñas y Adolescentes de los GOBIERNOS, participaron activamente en la formulación de la Política Pública de INFANCIA Y ADOLESCENCIA  del Departamento del Quindío.</t>
  </si>
  <si>
    <t>Se realizaron charlas de prevención en las Instituciones Educativas sobre proyecto de vida y resolución de conflictos durante la vigencia 2016 y dos encuentros de personeros a nivel departamental.</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</si>
  <si>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</si>
  <si>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Durante la vigencia 2020, se iniciaron acercamientos con los docentes de sociales con el fin de fortalecer la red de sociales e historia del departamento.</t>
  </si>
  <si>
    <t xml:space="preserve">Se continúa con los encuentros virtuales y presenciales con los integrantes de la comunidad de aprendizaje Escuela Nueva y la red de preescolar para fortalecer los procesos del componente curricular.  
No obstante, es una meta cumplida de Política Pública entre las vigencias 2014 - 2020, de acuerdo a los informes periódicos de seguimiento realizados. </t>
  </si>
  <si>
    <t xml:space="preserve">Posterior al análisis de la acción estratégica y la meta propuesta, así como el reporte periódico de las acciones desarrolladas entre las vigencias 2014 y 2022, se observa que se fortalecieron redes de aprendizaje para el fortalecimiento de los Gobiernos Escolares, constituyéndose en una meta cumplida de la Política Pública. </t>
  </si>
  <si>
    <t>54 Instituciones Educativas con propuesta articuladora, elaborada e implementada "Desde la quindianidad al Paisaje Cultural Cafetero".</t>
  </si>
  <si>
    <t>Continúa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</si>
  <si>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Capacitación y Taller para la CONVIVENCIA Y LA PAZ, dictado a Docentes de las IE Oficiales del Departamento, derivado de estas capacitaciones se inicia el proceso de construcción de la Red de Convivencia y Paz.
Se realizó el fortalecimiento de cuatro comités de convivencia escolar de las Instituciones Educativas durante la vigencia 2016.</t>
  </si>
  <si>
    <t>Se intervinieron las 54 instituciones educativas oficiales, en desarrollo del proyecto de convivencia y paz de la SEDQ, (Fortalecimiento de los comités de convivencia escolar, apoyo a la estrategia escuela de padres, Formación a grupos de la comunidad (Directivos, docentes, estudiantes, padres madres y cuidadores). Temas de fortalecimiento de la convivencia escolar, prevención del consumo de SPA, entre otros.                                                                                                                                                     
 En cuanto al proyecto pedagógico transversal paisaje cultural cafetero,  antes catedra de la quindianidad, 11 I.E lo reportan en ejecución.</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</si>
  <si>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</si>
  <si>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Las 54 Instituciones Educativas del departamento en cumplimiento de la ordenanza No. 0038 del 22 de noviembre de 2012 tienen incluido en los planes de estudio como proyecto pegadogico transversal los lineamientos curriculares en la adopción de proyecto pedagógico transversal para la conservación del Paisaje Cultural Cafetero.
En las instituciones educativas rurales se viene trabajando la guía de aprendizaje "Paisaje Cultural Cafetero" diseñada por la Caja de Compensación familiar Comfenalco para fortalecer la identidad local, tradiciones y la cultura del sector rural.
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</si>
  <si>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r>
      <t xml:space="preserve">Las 54 Instituciones Educativas del departamento en cumplimiento de la ordenanza No. 0038 del 22 de noviembre de 2012 tienen incluido en los planes de estudio como proyecto pedagógico transversal los lineamientos curriculares en la adopción de proyecto pedagógico transversal para la conservación del Paisaje Cultural Cafetero, por lo que se considera una meta cumplida de la Política Pública. 
</t>
    </r>
    <r>
      <rPr>
        <sz val="11"/>
        <rFont val="Arial"/>
        <family val="2"/>
      </rPr>
      <t xml:space="preserve">Así mismo, se observa una duplicidad en la meta, toda vez que se encuentra ubicada en el numeral 36 de matriz estratégica inicial de la Política Pública. </t>
    </r>
  </si>
  <si>
    <t>54 Gobiernos Escolares de las Instituciones Educativas, operando con orientación al Modelo Vocacional de cada Institución.</t>
  </si>
  <si>
    <t>54 GOBIERNOS ESCOLARES, en todas las Instituciones Educativas, 144 Niños, Niñas y Adolescentes de los GOBIERNOS, participaron activamente en la formulación de la Política Pública de INFANCIA Y ADOLESCENCIA  del Departamento del Quindío, dandole el enfoque vocacional pertinente.</t>
  </si>
  <si>
    <t>54 GOBIERNOS ESCOLARES, en todas las Instituciones Educativas, Niños, Niñas y Adolescentes de los GOBIERNOS, participaron activamente en la formulación de la Política Pública de INFANCIA Y ADOLESCENCIA  del Departamento del Quindío, dandole el enfoque vocacional pertinente.</t>
  </si>
  <si>
    <r>
      <t xml:space="preserve">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Por lo que, se considera una meta cumplida a la fecha, sin embargo, es necesario continuar con el fortalecimiento de la meta de la Política Pública.
</t>
    </r>
    <r>
      <rPr>
        <sz val="11"/>
        <rFont val="Arial"/>
        <family val="2"/>
      </rPr>
      <t xml:space="preserve">Sin embargo, se observa una duplicidad en la meta, toda vez que se encuentra ubicada en el numeral 56 de matriz estratégica inicial de la Política Pública. </t>
    </r>
  </si>
  <si>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</si>
  <si>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</si>
  <si>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</si>
  <si>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</si>
  <si>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</si>
  <si>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 Quindío del municipio de Armenia y Asociación Red Ambiente de Salento.
Cada una de estas nueve (9) iniciativas tuvieron un aporte de 4 millones de pesos.</t>
  </si>
  <si>
    <t>Desde el Programa de Seguridad Humana se realizaron Club de Progenitores  con padres y/o cuidadores de los barrios priorizados en las Instituciones Educativas donde se contó con 387 participantes, se realizó revisión y fortalecimiento de los sistemas de crianza, se proporcionaron herramientas para afianzar las relaciones familiares a través de los procesos de comunicación e interacción así como el contacto entre padres e hijos.
Se realizaron 8 Encuentros Multicolor Clubes por la Vida con la participación de más de 950 personas de todas las edades,  que son encuentros intergeneracionales con el fin de generar espacios de interacción entre los diferentes grupos poblaciones a través de actividades lúdicas, culturales y deportivas se genera empoderamiento del territorio, cultura ciudadana, del cuidado, protección y disfrute de todos construyendo de esta manera los proyectos de comunidad.
Se realizaron  talleres pedagógicos en los cuales se les infunde la importancia los niños, niñas y adolescentes de formar parte activa en la toma de decisiones que conllevan a una mejor convivencia, civismo político y social, dándole la importancia a la participación para el cambio de pensamiento para un bien común.</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</si>
  <si>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
Información extractada del seguimiento a metas de Plan de Desarrollo - segundo trimestre 2019.</t>
  </si>
  <si>
    <t xml:space="preserve">*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 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
</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</si>
  <si>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</si>
  <si>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Por lo tanto, la meta se encuentra con un 9% de cumplimiento a la fecha, ya que los actores no reportan la cantidad de población beneficiaada y no es posible medir el indicador de manera correcta, igualmente, es necesario continuar con el fortalecimiento de la meta de la Política Pública.</t>
  </si>
  <si>
    <t>Jóvenes de los 12 Municipios de Departamento del Quindío, participando activamente en las Juntas de Acción Comunal, a través de programas de capacitación presencial y virtual.</t>
  </si>
  <si>
    <t>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</si>
  <si>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</si>
  <si>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 xml:space="preserve">De acuerdo a la acción estratégica y la meta trazada a 2024 de la Política Pública y su comportamiento entre los años 2014-2022, la meta se ha cumplido en un 59% de acuerdo a los reportes presentados desde la Secretaría del Interior, siendo necesario continuar con el fortalecimiento de la meta de la Política Pública. 
</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</si>
  <si>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</si>
  <si>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</si>
  <si>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</si>
  <si>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Se dio cumplimiento a través del establecimiento de Convenio con HOGARES CLARET, lo cual dentro de los compromisos establecidos se encuentra la creación y puesta en marcha del taller de SERIGRAFIA, donde no sólo se veran beneficiados los adolescentes con Responsabilidad Penal privados de la libertad, sino que se realiza un trabajo integral del taller con la vinculación y participación de las familias para la generación de ingresos.</t>
  </si>
  <si>
    <t>Se adelantan acciones desde la secretaría de familia para concreetar la continuación del programa de formación integral para los adolescentes infractores de la ley.</t>
  </si>
  <si>
    <t xml:space="preserve">Se implementó la estrategia de Barrismo, por medio de la realización de tres actividades pedagógicas y jornadas de movilización social sobre el concepto de la práctica barrista como expresión cultural, dirigidas a los jóvenes que son líderes y miembros de las barras futboleras del departamento del Quindío. 
Desde la Secretaria de Familia se realizaron visitas de formación en Coaching durante la vigencia 2016 al CAE La Primavera.  </t>
  </si>
  <si>
    <t>Se desarrolló un proceso de fortalecimiento de capacidades productivas y artísticas de los jóvenes en riesgo, por otro lado, se realizó un proceso contractual en conjunto con la secretaría del interior para la implementación del programa de Barrisco social como medio de prevención de los jóvenes en riesgo, dicha iniciativa logro impactar a los barristas de Los Del Sur del Club Atlético Nacional, Artillería Verde Sur del Deportes Quindío y Barón Rojo del América de Cali, se promovieron 36 encuentros barriales y se dictaron módulos educativos en prevención del delito, consumo de SPA y de resolución de conflictos. De igual manera en conjunto con la Secretaría del Interior se realizó proceso contractual para implementar un programa de atención a la población del SRPA orientado a la prevención y no reincidencia denominado “Pandilla Cine”, el cortometraje fue realizado con jóvenes del SRPA y fue promocionado en cine foros y socializado a orientadores escolares, dicho proceso se realizó en conjunto con el Instituto Colombiano de Bienestar Familiar regional Quindío (ICBF) y la Secretaria del Interior se diseñó, también en coordinación con la Secretaria del Interior se realizó capacitación de líderes mediadores de conflictos del SRPA, donde participan jóvenes en riesgo y  Finalmente se vienen realizando comités de Responsabilidad Penal para Adolescentes cada dos meses con el propósito de realizar el seguimiento al Plan de Acción.</t>
  </si>
  <si>
    <t>Para el cumplimiento de esta meta se ha venido trabajando dos estrategias de prevención para adolescentes y jóvenes en riesgo social y/o vinculado a la Ley de responsabilidad penal de la siguiente manera:
1. Estrategia de prevención y no reincidencia al Sistema de Responsabilidad Penal Para Adolescentes "Dragones de Papel":
 A. se intervinieron los siguientes municipios con las 5 sesiones educativas por medio de la guía metodológica: Armenia  ( I.E Instituto Técnico Industrial, I.E. Bosques de Pinares e I.E Ciudadela del Sur), Calarcá (I.E Robledo, I.E Jhon F. Kennedy  e I.E Román María Valencia), Quimbaya (I.E María Inmaculada- Mercadotecnia, I.E Simón Bolívar e I.E Policarpa Salavarrieta), Circasia (I.E Henry Marín Granada, I.E. Luis Eduardo Calvo Cano e I.E Libre), Montenegro (I.E Jesús Maestro, I.E Santa María Goretti Y I.E Montenegro) La Tebaida ( I.E Luis Arango Cardona, I.E. Gabriela Mistral e I.E Antonio Nariño), Córdoba (I.E. José María Córdoba), Buenavista (I.E. Buenavista), Filandia (I.E Liceo Andino), Salento (I.E Liceo Quindío) y Génova (I.E San Vicente de Paul)  
B. Se realizaron cine foros en los 12 municipios del departamento.
2. Estrategia de barrismo Social: se ha venido trabajando con los Jóvenes Barristas de Artillería Verde Sur, fundamentados en los siguientes pilares de barrismo Social; Educativa: Dedicada a promover e implementar proyectos formativos en las dimensiones y conceptos del Barrismo social, Política: Encargada de contribuir al posicionamiento de los y las barristas, como sujetos y ciudadanos con capacidad de asumirse a sí mismos, Social: posicionar al Barrismo social como proyecto que reconoce al barrista como actor social y fortalece procesos organizativos y Cultural: decidida a reivindicar los y las integrantes de las barras populares, a través de prácticas culturales de tipo artístico, de tradición y producción simbólica.
A. Jornadas de re significación del concepto barrista: Armenia (I.E Quindos, I.E Inem, I.E Rufino Sur, I.E. Ciudadela del Sur, I.E Simón Rodríguez, I.E Ciudad Dorada, I.E Ciudadela de Occidente, I.E. La Adiela e I.E Laura Vicuña), La Tebaida (I.E Antonio Nariño, I.E Gabriela Mistral).
B. Jornadas de movilización social (Jornada de embellecimiento de la canchas del Barrio La Castilla, del Barrio Guadales, Centro de Atención Especializada La Primavera, Barrio Santander
C. Se realizó una práctica restaurativa en el ancianito El Buen Jesús.
D. Foro de barrismo social con AVS.
E. Se realizaron ocho (8) jornadas pedagógicas orientadas a promover la resolución asertiva de conflictos y prevención del consumo de Spa dentro de la barra Artillería Verde Sur
Total: 1992 jóvenes atendidos aproximadamente</t>
  </si>
  <si>
    <t>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t>
  </si>
  <si>
    <t xml:space="preserve">Desde el Plan Departamental de Desarrollo "Tu y yo Somos Quindío 2020 - 2023", se han implementado servicio dirigidos a la atención de niños, niñas, adolescentes y jóvenes, con enfoque pedagógico y restaurativo encaminados a la inclusión social con jóvenes vinculados al SRPA, próximos a egresar y egresados en la modalidades de externado e internado, con temas orientados a fortalecer habilidades de resolución pacífica de conflictos, comunicación asertiva, valores y proyecto de vida. </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</si>
  <si>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</si>
  <si>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De acuerdo a la acción estratégica y la meta trazada a 2024 de la Política Pública y su comportamiento entre los años 2014-2021, se ha implementado el Programa de Formación Integral a adolescentes infractores en el departamento del Quindío.
Por lo que, se considera una meta cumplida a la fecha, sin embargo, es necesario continuar con el fortalecimiento de la meta de la Política Pública.</t>
  </si>
  <si>
    <t>El ICBF realiza formación a los adolescentes que ingresan al SRPA  através de un  marco pedagogico que permita su reinserccion a la sociedad en la construccion de un proyecto de vida.</t>
  </si>
  <si>
    <t>El ICBF realizó formación a los adolescentes que ingresan al SRPA  a través de un  marco pedagógico que permita su reinserción a la sociedad en la construcción de un proyecto de vida.
Mesa de trabajo Bimensuales (SENA, ICBF, Operadores) para acceso preferente de la población SRPA-rutas Formativas a través de formación complementaria. 
Articulación para la implementación de talleres del SENA, Parque Soft y Mintic con la Gobernación del Departamento en temas de interés de la población del SRPA.</t>
  </si>
  <si>
    <t>El ICBF en conjunto con la Secretaría de Familia Departamental se realizó la secretaría técnica del Comité Departamental del Sistema de Responsabilidad Penal para Adolescentes el cual durante la vigencia 2018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</si>
  <si>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El ICBF dispone del programa "Sistema de Responsabilidad Penal Adolescente", desde el cual ha establecido modalidades de atención para los y las adolescentes del departamento del Quindío con responsabilidad penal, es así que se proyectó para la vigencia 2019  una atención de cupos de 221, teniendo al finalizar el segundo trimestre una atención de cupos de 183  adolescentes en las diferentes modalidades de atención como son:
Atención Inicial
Atención sanciones No privativas de la libertad
Atención en medidas y sanciones privativas de libertad
Atención para el fortalecimiento a la inclusión social </t>
  </si>
  <si>
    <t>El ICBF dispone del programa "Sistema de Responsabilidad Penal Adolescente", desde el cual ha establecido modalidades de atención para los y las adolescentes del departamento del Quindío con responsabilidad penal, es así que se proyectó para la vigencia 2020  una atención de cupos de 203, teniendo al finalizar el tercer trimestre (con corte al 31 de octubre) una atención de usuarios de 522  adolescentes en las diferentes modalidades de atención como son:
Atención Inicial.
Atención sanciones No privativas de la libertad.
Atención en medidas y sanciones privativas de libertad.
Atención para el fortalecimiento a la inclusión social.</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</si>
  <si>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</si>
  <si>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</si>
  <si>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Como parte del fortalecimiento a la red interinstitucional para el acompañamiento oportuno a adolescentes infractores de la ley penal, se desarrolló el Programa "CUANDO GRANDE QUIERO SER", como estrategia de sensibilización y prevención frente al delito, logrando impactar a 1012 adolescentes escolarizados que no han presentado situaciones de responsabilidad penal pero que se encuentran en riesgo. </t>
  </si>
  <si>
    <t xml:space="preserve">Se desarrollo el Programa "CUANDO GRANDE QUIERO SER", como estrategia de sensibilización y prevención frente al delito, logrando impactar a 1012 adolescentes escolarizados que no han presentado situaciones de responsabilidad penal pero que se encuentran en riesgo. </t>
  </si>
  <si>
    <t>En marco del Comité de Responsabilidad Penal se articuló con la Secretaria de Infraestructura y las Administraciones Municipales de Armenia y Calarcá la realización de una obra de adecuación de las instalaciones del CAE La Primavera para garantizar que no se vulneren los derechos de los jóvenes del Sistema de Responsabilidad Penal.</t>
  </si>
  <si>
    <t>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t>
  </si>
  <si>
    <t xml:space="preserve">
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
El ICBF en conjunto con la Secretaría de Familia Departamental realizan la secretaría técnica del Comité Departamental del Sistema de Responsabilidad Penal para Adolescentes el cual durante el primer trimestre de la vigencia 2019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</si>
  <si>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El ICBF en conjunto con la Secretaría de Familia Departamental realizan la secretaría técnica del Comité Departamental del Sistema de Responsabilidad Penal para Adolescentes el cual durante la vigencia 2020 se mantiene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</si>
  <si>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Se han realizado cuatro sesiones del Comité Departamental del Sistema de Responsabilidad Penal para Adolescentes, realizando seguimiento al Plan de Acción, el cual tiene como propósito, asegurar la atención oportuna de los adolescentes y jóvenes infractores de la ley penal. </t>
  </si>
  <si>
    <t>Dados los reportes que han dado los actores responsables del proceso de implementación de la Política Pública Departamental de Primera Infancia, Infancia y Adolescencia, se ha realizado la ejecución de acciones de acompañamiento a los adolescentes infractores de la Ley Penal a través del Centro de Atención Especializado (CAE) La Primavera, desde el proceso de restablecimiento de derechos y acciones de prevención con la vinculación de las familias. 
Así mismo, la meta se encuentra con un 14% de cumplimiento a la fecha, siendo necesario continuar con el fortalecimiento de la meta de la Política Pública.</t>
  </si>
  <si>
    <t>Todos los programas del ICBF  buscan la prevención  y protección de los Niños, niñas y adolescentes.</t>
  </si>
  <si>
    <t>Se creó el comité de SCRPA donde se ha realizado la articulación interinstitucional con el fin de optimizar la atención  de los adolescentes y jóvenes del SRPA.</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</si>
  <si>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</si>
  <si>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</si>
  <si>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Familia / Interior</t>
  </si>
  <si>
    <t>Se cuenta con Plan Formulado de acuerdo al CONPES 3673, el cual incluye las tres rutas de Atención de Prevención en protección, Ruta de prevención Temprana y Ruta de Prevención Urgente, lo cual fue socializado y validado ante el Comité de Seguimiento a la Implementación del Código de la Infancia y la Adolescencia precedido por la Procuradora de Familia y socializado a través de Cine Foro realizados en los municipios de Filandia, Armenia, Calarcá, Montenegro, Quimbaya y Circasia, con la participación de 300 personas de todos los ciclos poblacionales, éste proceso se llevo a cabo con el apoyo del Ministerio del Interior.</t>
  </si>
  <si>
    <t>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t>
  </si>
  <si>
    <t xml:space="preserve">En marco del Comité de Responsabilidad Penal se realizó el seguimiento al Plan de Acción durante la vigencia 2016. </t>
  </si>
  <si>
    <t>Se realizaron dos jornadas de trabajo para realizar la actualización de las rutas de prevención ruta de prevención urgente, con ruta de prevención temprana y ruta de protección en prevención.</t>
  </si>
  <si>
    <t>-</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</si>
  <si>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</si>
  <si>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De acuerdo a la acción estratégica y la meta trazada a 2024 de la Política Pública y su comportamiento entre los años 2014-2022, se ha venido realizando la implementación y seguimiento de la Ruta de Prevención Urgente, Ruta de Prevención Temprana y Ruta de Protección en Prevención, liderada desde la Secretaría del Interior. 
Por lo que, se considera una meta cumplida a la fecha, sin embargo, es necesario continuar con el fortalecimiento de la meta de la Política Pública.</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</si>
  <si>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</si>
  <si>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</si>
  <si>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 xml:space="preserve">Se cuenta con una programacion para la atencion en proteccion de NNA en las modalidades de Apoyo y fortalecimiento de la familia, asi como de vulneracion y adoptabilidad. Como garantes de derechos. </t>
  </si>
  <si>
    <t>En la vigencia 2016 se realizaron al 100% de las solicitudes de restablecimiento de derechos y denuncias PRD, procesos de restablecimiento de derechos de los NNA.</t>
  </si>
  <si>
    <t>En la vigencia 2018 con corte al 31 de diciembre, se realizó una atención en cada una de las modalidades de restablecimiento de derechos (amenaza, vulneración, inobservancia) de 2107 usuarios (niños, niñas y adolescentes) lo que implico trámite administrativo de restablecimiento de derechos. Se tenía proyectado para la vigencia una atención en cupos de 1479 NNA.</t>
  </si>
  <si>
    <t>En el segundo trimestre de la vigencia 2019 con corte al 30 de junio, se realizó una atención en cada una de las modalidades de restablecimiento de derechos (amenaza, vulneración, inobservancia) de 1695 cupos para niños, niñas y adolescentes, lo que implico trámite administrativo de restablecimiento de derechos. Se tenía proyectado para el trimestre de la vigencia una atención en cupos de 1359 NNA.</t>
  </si>
  <si>
    <t>En el primer trimestre de la vigencia 2020 con corte al 31 de octubre, se realizó una atención en cada una de las modalidades de restablecimiento de derechos (amenaza, vulneración, inobservancia) de 3023 usuarios para niños, niñas y adolescentes, lo que implico trámite administrativo de restablecimiento de derechos. Se tenía proyectado para el trimestre (acumulado) de la vigencia una atención de 1718 cupos de NNA.</t>
  </si>
  <si>
    <t>De acuerdo a la acción estratégica y la meta trazada a 2024 y su comportamiento entre los años 2014-2022, desde el ICBF se ha garantizado el trámite administrativo de restablecimiento de derechos.
De este modo,  la meta se encuentra con un 63% de cumplimiento a la fecha, siendo necesario continuar con el fortalecimiento de la meta de la Política Pública.</t>
  </si>
  <si>
    <t>Medidas de restablecimiento de Derechos, adoptadas y establecidas para los 12 Municipios del Departamento del Quindío.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</si>
  <si>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</si>
  <si>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</si>
  <si>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ubicación inicial, apoyo y fortalecimiento a la familia, vulneración y adaptabilidad, conflicto armado.</t>
  </si>
  <si>
    <t>El Departamento del Quindío cuenta con 14 Comisarías de Familia ubicadas una por cada uno de los municipios y en la ciudad capital cuenta con 3 comisarías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</si>
  <si>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
</t>
  </si>
  <si>
    <t>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</si>
  <si>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De acuerdo a la acción estratégica y la meta trazada a 2024 y su comportamiento entre los años 2014-2022, desde el ICBF se ha garantizado el trámite administrativo de restablecimiento de derechos, constituyéndose en una meta de mantenimiento de Política Pública. Sin embargo, su seguimiento se encuentra contenido en la meta anterior. 
Así mismo, la meta se encuentra con un 63% de cumplimiento a la fecha, siendo necesario continuar con el fortalecimiento de la meta de la Política Pública.</t>
  </si>
  <si>
    <t xml:space="preserve">Adoptar el Plan Nacional de Construcción de Paz y Convivencia Familiar (HAZPAZ). </t>
  </si>
  <si>
    <t>Plan Departamental y Planes de Acción municipales en DDHH y DIH formulados e implementados en los 12 Municipios del Departamento del Quindío.</t>
  </si>
  <si>
    <t>Se ha  realizado el acompañamiento técnico para la ACTUALIZACIÓN DE LOS PLANES DE PREVENCIÓN EN DDHH,  de acuerdo a los hechos víctimizantes priorizados como recurrentes por los municipios, como lo son los Grupos al margen de la ley, micro-trafico etc., así como el seguimiento en su implementación. De la misma manera se actualizo para la vigencia 2014 el Plan de Prevención  en DDHH para el Departamento y de los trece planes   7  se encuentran ejecutados  y 3  con avances  en la formulacion.</t>
  </si>
  <si>
    <t>Apoyo en la actualización del plan de DDHH a  los municipios de: Córdoba, , Génova, Calcara, La Tebaida. Y asesoría técnica en la elaboración de dicho plan al resto de los municipios. Apoyo y aportes en la aprobación de la actualización del plan de DDHH departamental  en el marco del sub-comité de prevención, protección y garantían de no repetición. Apoyo  en el diseño de las rutas de asistencia y atención relacionados con vulneración de DDHH que se dio con la comunidad del departamento  desde el abordaje Psicosocial principalmente en los municipios de: Armenia, Montenegro y Quimbaya.</t>
  </si>
  <si>
    <t>El Plan de Acción Departamental de DDHH y DIH se formuló e implementó en los Municipios de Quimbaya, Buenavista, Salento, Córdoba, Montenegro, La Tebaida, Calarcá y Circasia no elaboraron el Plan de Acción de DDHH y DIH.</t>
  </si>
  <si>
    <t>Once (11) municipios del departamento cuentan con el acuerdo municipal mediante el cual se "Crea el Consejo Municipal de Paz y DDHH y se dictan otras disposiciones" , estos son: Decreto 09 de febrero de 2017, municipio de Córdoba; decreto 027 de junio de 2017, municipio de Pijao; decreto 4801 de julio de 2017, municipio Buenavista; decreto 01 de agosto 2017, municipio Montenegro; decreto 048 de septiembre de 2017, municipio Circasia; decreto 149 de octubre de 2017, municipio de Salento; decreto 244 de noviembre de 2017, municipio Calarcá; decreto  111 de noviembre de 2012; decreto 070 de noviembre de 2017, municipio Génova; acuerdo 16 de noviembre de 2016, municipio de Filandia. 
Más de dieciocho (18) Jornadas de prevención en la violación de los DDHH realizadas  en los doce (12) Municipios.
Así mismo se realizaron once (11) campañas en Díez municipios: Armenia, Génova, Filandia, Quimbaya, Circasia, Pijao, Salento, Calarcá, Montenegro y La Tebaida, con más de 609 estudiantes de instituciones educativas
Para el mes de octubre se realizó el II FORO de DDHH "Quindío al derecho, Quindío por la paz" con la participación de dos mil Quinientas cincuenta (2.550) personas".</t>
  </si>
  <si>
    <t>La Secretaria del Interior Departamental, a través de la Dirección de Protección de los Derechos y Atención a la Población, realizó  en primer lugar capacitaciones en DDHH y DIH  en  Instituciones Educativas del Departamento y Barrios. Impactando alrededor de 2909 menores. En segundo lugar, se realizó la Semana por la Paz, en la que se articularon diferentes sectores de la comunidad quindiana, entre ellos el Ministerio Publico, la Policía, El ejército,  ONG que defienden los derechos humanos y la construcción de paz, y comunidades afro, LGTBI, Victimas y ex combatientes. En tercer lugar, se realizó el III Foro Quindío al derecho Quindío por la paz, en el cual asistieron alrededor de 2000 personas, resaltando la comunidad estudiantil. Y se realizó dos ferias de servicios.</t>
  </si>
  <si>
    <t xml:space="preserve">Implementación Plan de Acción  con programa de fortalecimiento de las instancias de participación. En la primera fase.
-Capacitación en temas de DDHH en Armenia, Calarcá, Montenegro, Circasia,  Salento, la Tebaida, Filandia, Quimbaya, Buenavista, Córdoba, Génova,  
Población Impactada: Tres mil  novecientas ocho personas (3.908) personas.
-Acompañamiento a los comités de DDHH con Calarcá,  La tebaida, Montenegro, Salento, Pijao, Buenavista y Génova para su funcionamiento en 2019.
-Se han realizado capacitaciones en reconciliación, construcción de paz y acuerdo de la habana; así mismo se ha brindado asistencia técnica a las alcaldías de los doce municipios para la creación o fortalecimiento de los comités de DDHH.
-Dichas capacitaciones también se han realizado en Universidades, Instituciones Educativas, Juntas de Acción Comunal, mesas de participación. 
Con un impacto a Tres mil  novecientas ocho personas (3.908) personas.
</t>
  </si>
  <si>
    <t xml:space="preserve">Se brindó asistencia técnica a los 12 municipios para la conformación e instalación de los 12 Consejos de Paz en los diferentes territorios. </t>
  </si>
  <si>
    <t xml:space="preserve">Se brindó asistencia técnica a los 12 municipios del Departamento con el fin de realizar la instalación y operación del Comité Municipal de Paz, así como la participación de los niños y jóvenes en estos espacios.  
* Elaboración Plan de acción Consejo Municipal de Paz Quimbaya. 
* Elaboración Plan de acción Consejo Municipal de Paz Pijao.             
* Elaboración Plan de acción Consejo Municipal de Paz Córdoba.      
* Elaboración Plan de acción Consejo Municipal de Paz Calarcá.        
* I Comité Departamental de Paz.   
No obstante, es una meta cumplida de Política Pública entre las vigencias 2014 - 2020, de acuerdo a los informes periódicos de seguimiento realizados. </t>
  </si>
  <si>
    <t xml:space="preserve">Plan Nacional de Construcción de Paz y Convivencia Familiar (HAZPAZ) ya terminó su proceso de implementación.
Para la vigencia 2022, la secretaría del Interir no ha realizado actualización del nuevo Plan Nacional de Construcción de Paz y Convivencia Familiar.
Sin embargo, la Secretaría del Interior para el primer trimestre de 2022, reportoó que se brindó asistencia técnica a los 12 municipios del Departamento con el fin de realizar la instalación y operación del Comité Municipal de Paz y jornadas de asistencia técnica, así como la participación de los niños y jóvenes en estos espacios.                          
</t>
  </si>
  <si>
    <t>Fortalecer los comités de erradicación del trabajo infantil en cada uno de los municipios así el Comité Departamental del Trabajo Infantil</t>
  </si>
  <si>
    <t>Comités Municipales de Erradicación del Trabajo Infantil y Comité Departamental de Trabajo Infantil, conformados y en funcionamiento.</t>
  </si>
  <si>
    <t>La Secretaría de Familia durante la vigencia logra sostener la calificación máxima de MUY SUPERIOR ante la Procuradoria General de la Nación, calificación que es otrogada por la articulación y el ejercicio de ejecución de la Política Pública Nacional para la Erradicación del Trabajo Infantil, desarrollando acciones y estrategias interinstitucionales que permitan la prevención, atención y erradicación de éste flagelo en el Departamento.  Se realizo acompañamiento a los Once (11) municipios del departamento en su proceso de desarrollo, creación y modificación de actos administrativos para los subcomites de erradicación del trabajo infantil, el municipio de Armenia tiene subcomité creado y en ejecución, pero adicionalmente hace parte del CETI Departamental desde el cual se articulan las acciones para la ciudad capital.</t>
  </si>
  <si>
    <t xml:space="preserve">Acompañamiento a los Once (11) municipios del departamento en  la operación de los subcomites de erradicación del trabajo infantil, El Departamento de acuerdo al reporte oficial emitido por el Ministerio de Trabajo a través de su sistema SIRITI, reporta una población de 2026 niños, niñas y adolescentes en situación  de trabajo infantil según reporte enviado por la oficina principal del Ministerio de Trabajo, Actualmente, esta información está en validación a través de la secretaría de familia en articulación con el ICBF, el CETI Departamental y los municipios implicados en los datos arrojados por el SIRITI. Se realizó la gestión administrativa ante el nivel nacional y el cual valido que se hiciera una revisión caso por caso de la línea base y con ello actualizar y poder definir la validez de los datos, proceso que está en ejecución. </t>
  </si>
  <si>
    <t xml:space="preserve">En articulación con el ICBF se realizaron campañas de prevención de reclutamiento y trabajo infantil en diferentes Instituciones Educativas del departamento y plazas principales de los municipios con comerciantes de la zona.
Se apoyaron los Comités Municipales de Erradicación de Trabajo Infantil y el Comité Departamental de Trabajo Infantil. </t>
  </si>
  <si>
    <t xml:space="preserve">Se brindó acompañamiento a los Comités Municipales de Erradicación de Trabajo Infantil en los municipios del departamento, así como la participación en el Comité Departamental, con el fin de garantizar su funcionamiento. 
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</si>
  <si>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t>
  </si>
  <si>
    <t xml:space="preserve">En el proceso de implementación del CIETI departamental, se desarrollaron acciones conjuntas con el ICBF y la Jefatura de Familia de la Gobernación del Quindío, para brindar asistencia técnica en el proceso de conformación y funcionamiento de los CIETI municipales, así como la puesta en marcha de sus correspondientes Planes de Acción. Esta información, fue socializada en el marco del último CIETI departamental, con el fin de tener un panorama para iniciar un trabajo conjunto para la vigencia 2021. </t>
  </si>
  <si>
    <t xml:space="preserve">De acuerdo al trabajo que se viene desarrollando en el CIETI departamental en el proceso de implementación del Plan de Acción de la vigencia 2021, se tienen registrados 12 municipios con CIETI en funcionamiento, trazando acciones de acompañamiento desde la Jefatura de Familia, el grupo EMPI del ICBF y el Ministerio del Trabajo, para el fortalecimiento de las capacidades técnicas de los territorios.  </t>
  </si>
  <si>
    <t>De acuerdo al trabajo que se viene desarrollando en el CIETI departamental, se tienen registrados 12 municipios con CIETI en funcionamiento, trazando acciones de acompañamiento desde la Jefatura de Familia, el grupo EMPI del ICBF y el Ministerio del Trabajo, para el fortalecimiento de las capacidades técnicas de los territorios.</t>
  </si>
  <si>
    <t>De acuerdo a la acción estratégica y la meta trazada a 2024 y su comportamiento entre los años 2014-2022, se viene realizando el acompañamiento técnico para fortalecer los Comités Municipales de Erradicación del Trabajo Infantil, así como el CIETI Departamental.
Por lo que, se considera una meta cumplida a la fecha, sin embargo, es necesario continuar con el fortalecimiento de la meta de la Política Pública.</t>
  </si>
  <si>
    <t>Desarrollar proyectos que permitan a las familias de los niños, niñas y adolescentes que trabajan, fortalecer sus ingresos y restablecer los derechos de los mismos.</t>
  </si>
  <si>
    <t>Reducción en un 5% de Niños, Niñas y Adolescentes, que participan en una actividad remunerada o no, en el Departamento del Quindío.</t>
  </si>
  <si>
    <t xml:space="preserve">Se brinda acompañamiento a los Once (11) municipios del departamento en su proceso de desarrollo, creación y modificación de actos administrativos para los subcomites de erradicación del trabajo infantil, y el municipio de Armenia tiene subcomité creado y en ejecución, pero adicionalmente hace parte del CETI Departamental desde el cual se articulan las acciones para la ciudad capital. Acompañamiento mediante el cual se proyectan acciones tendientes a la Erradicación del Trabajo Infantil y la promoción de la campaña departamental en contra del trabajo infantil "Tu ropa me queda grande, tu trabajo también".   </t>
  </si>
  <si>
    <t xml:space="preserve">Se tiene proyectado para la vigencia 2021, el desarrollo de acciones desde el CIETI departamental, encaminadas a la disminución del indicador de trabajo infantil en el territorio.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</si>
  <si>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t>
  </si>
  <si>
    <t xml:space="preserve">De acuerdo al documento técnico no se cuenta con una línea base para medir la reducción en un 5% de Niños, Niñas y Adolescentes, que participan en una actividad remunerada o no, en el Departamento del Quindío. por tal razón de acuerdo al plan de acción y  a la acción estratégica y la meta trazada a 2024 y su comportamiento entre los años 2014-2022,se viene evaluando por medio de una estrategia y/o proyecto de intervención de dicha población, en el Departamento del Quindío. Para el segundo trimestre del año 2022 se viene realizando jornadas de prevención y sensibilización con la comunidad para la prevención del trabajo infantil en el territorio Quindiano, constituyéndose en una meta que aún no ha sido cumplida en la Política Pública Departamental de Primera Infancia, Infancia y Adolescencia. </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</si>
  <si>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</si>
  <si>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</si>
  <si>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Se apoyaron la totalidad de las sesiones del CETI Departamental, diez (10) realizadas durante la vigencia 2014, se logró procesos de articulación encaminados a cualificar las estrategias que permitan la atención, prevención y erradicación del flagelo del trabajo infantil en el departamento, se realizó en conjunto con el Ministerio de Trabajo el acompañamiento a los municipios y se logró en el mes de diciembre que el Ministerio de Trabajo sede Bogotá permitiera la revisión de la linea base actualmente planteada en el SIRITI, con el objetivo de evidenciar la realidad del departamento, tarea que será desarrollada durante la vigencia 2015.</t>
  </si>
  <si>
    <t>Participación de las sesiones del CETI  Departamental, tres (3) que se han  realizado a la fecha, se logró procesos de articulación encaminados a cualificar las estrategias que permitan la atención, prevención y erradicación del flagelo del trabajo infantil en el departamento, se realizó articulación con el Ministerio de Trabajo para la conmemoración del día internacional de No Al Trabajo Infantil.  De igual forma se está realizando trabajo articulado con el ICBF para la revisión y verificación de la linea base actualmente planteada en el SIRITI, con el objetivo de evidenciar la realidad del departamento.   ICBF participa.</t>
  </si>
  <si>
    <t>Se apoyaron los Comités Municipales de Erradicación de Trabajo Infantil y el Comité Departamental de Trabajo Infantil.</t>
  </si>
  <si>
    <t xml:space="preserve">El Ministerio del Trabajo, en articulación con la Jefatura de Familia de la Gobernación del Quindío y el Instituto Colombiano de Bienestar Familiar, garantizó durante la vigencia 2020, la operatividad del CIETI departamental, el cual, ejecutó acciones en el marco de la implementación de la Línea de Política Pública para la Prevención y Erradicación del Trabajo Infantil y la Protección Integral del Adolescente Trabajador 2017 - 2027, de acuerdo con el Plan de Acción propuesto para el año reportado. 
Estas acciones, permitieron la articulación entre diferentes instancias, que aúnan esfuerzos para mitigar este flagelo en el territorio.  </t>
  </si>
  <si>
    <t xml:space="preserve">Se ha coordinado la operatividad del Comité Departamental para la Erradicación del Trabajo Infantil (CIETI) en articulación con el Ministerio del Trabajo, a través de la puesta en marcha del Plan de Acción 2021, desarrollando acciones tales como: capacitación sobre manejo de la plataforma SIRITI, seguimiento sobre la asignación de usuario y contraseña de la plataforma a los municipios, capacitación sobre línea de Política Pública para la Prevención y Erradicación del Trabajo Infantil y la Protección Integral al Adolescente Trabajador 2017 – 2027 y línea de Política Pública para la Prevención y Erradicación de la Explotación Sexual Comercial de Niñas, Niños y Adolescentes 2018 – 2028 a personeros estudiantiles y coordinadores de las Instituciones Educativas, desarrollo de un Facebook Live con creativos y emprendedores digitales en articulación con la Secretaría TIC en el marco de la conmemoración del día internacional contra el trabajo infantil.
No obstante, es una meta cumplida de Política Pública entre las vigencias 2014 - 2020, de acuerdo a los informes periódicos de seguimiento realizados. </t>
  </si>
  <si>
    <t>Plan integral de prevención y erradicación del trabajo infantil "PIPETI" ya terminó su proceso de implementación, igualmente el Comité Departamental de Erradicación del Trabajo Infantil se ha apoyado durante todas las vigencias.
Por lo que, se considera una meta cumplida a la fecha, sin embargo, es necesario continuar con el fortalecimiento de la meta de la Política Pública.</t>
  </si>
  <si>
    <t>Capacidades Institucionales ejecutadas para la ejecución, seguimiento y control del Plan integral de Prevención y Erradicación del Trabajo Infantil “PIPETI” en los 12 municipios del Departamento del Quindío.</t>
  </si>
  <si>
    <t xml:space="preserve">Apoyo y compañamiento a los Once (11) municipios del departamento en su proceso de implementación de estrategias de reducción de del trabajo infantil y las peores formas de trabajo infantil, teniendo en cuenta la creación o armonización del CETI municipal y al CETI Departamental, en el que se proyectaron acciones tendientes a la prevención y erradicación del trabajo infantil.   </t>
  </si>
  <si>
    <t xml:space="preserve">Acompañamiento a los Once (11) municipios del departamento en su proceso de implementación de estrategias de reducción de del trabajo infantil y las peores formas de trabajo infantil, promoviendo la implementación de la campaña "Tu ropa me queda grande, tu trabajo también" de la gobernación del Quindío, en cabeza de la secretaría de Familia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</si>
  <si>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No obstante, es una meta cumplida de Política Pública entre las vigencias 2014 - 2020, de acuerdo a los informes periódicos de seguimiento realizados. </t>
  </si>
  <si>
    <t>Plan integral de prevención y erradicación del trabajo infantil "PIPETI" ya terminó su proceso de implementación, y  no se ha realizado actualización.
Sin embargo,  la meta se encuentra con un 100% de cumplimiento a la fecha, siendo necesario continuar con el fortalecimiento de la meta de la Política Pública.</t>
  </si>
  <si>
    <t xml:space="preserve">Adoptar la estrategia nacional para la erradicación del trabajo infantil -ENETI- en el departamento del Quindío y en cada uno de sus 12 municipios. </t>
  </si>
  <si>
    <t>En articulación con el ICBF se realizaron campañas de prevención de reclutamiento y trabajo infantil en diferentes Instituciones Educativas del departamento y plazas principales de los municipios con comerciantes de la zona.</t>
  </si>
  <si>
    <t>La Estrategia Nacional para la Erradicación del Trabajo Infantil -ENETI- ya terminó su proceso de implementación, y no se ha realizado actualización. 
Sin embargo,  la meta se encuentra con un 100% 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</si>
  <si>
    <t>Capacidades Institucionales ejecutadas para la ejecución, seguimiento y control de la Estrategia Nacional para la Erradicación del Trabajo Infantil ENETI en los 12 municipios del Departamento del Quindío.</t>
  </si>
  <si>
    <t xml:space="preserve">Acompañamiento a los Once (11) municipios del departamento en su proceso de implementación de estrategias de reducción de del trabajo infantil y las peores formas de trabajo infantil. Así mismo se acompañó al CETI departamental en la implementación de la estrategia. </t>
  </si>
  <si>
    <t xml:space="preserve">Acompañamiento técnico a los Once (11) municipios del departamento en su proceso de implementación de estrategias de reducción de del trabajo infantil y las peores formas de trabajo infantil.  </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</si>
  <si>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</si>
  <si>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</si>
  <si>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t>
  </si>
  <si>
    <t xml:space="preserve">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 </t>
  </si>
  <si>
    <t>Durante la vigencia 2016 no se desarrolló el programa de prevención. No obstante, con el apoyo del Grupo EMPI - ICBF, la Policía de Infancia y Adolescencia y el Ministerio de Trabajo, se realizaron jornadas de prevención en diferentes municipios del departamento.</t>
  </si>
  <si>
    <t>De acuerdo a la acción estratégica y la meta trazada a 2024, se realizó la implementación del programa CEPAS (Centro de estudio y prácticas pedagógicas y sociales) desde el ICBF, así como la estrategia CAFI entre las vigencias 2014-2015, llevando a cabo el proceso de fortalecimiento familiar encaminados a erradicar prácticas de niño y adolescente trabajador.
Igualmente, Se han continuado realizando jornadas de capacitación sobre la prevención del trabajo infantil y del adolescente trabajador.
Sin embargo,  la meta se encuentra con un 100% de cumplimiento a la fecha, siendo necesario continuar con el fortalecimiento de la meta de la Política Pública.</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</si>
  <si>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</si>
  <si>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</si>
  <si>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Se realiza el PRD que permite la ubicación de los niños, las niñas y los adolescentes en  la modalidad de externado trabajo infantil- cepas para los NNA que son victimas de trabajo infantil. </t>
  </si>
  <si>
    <t xml:space="preserve">Se realiza el PRD que permite la unbicación de los niños, las niñas y los adolescentes en  la modalidad de externado trabajo infantil- cepas para los NNA que son victimas de trabajo infantil. </t>
  </si>
  <si>
    <t>Se realiza el Proceso de Restablecimiento de Derechos,  que permitió la ubicación de los niños, las niñas y los adolescentes en  la modalidad de externado trabajo infantil- cepas para los NNA que son víctimas de trabajo infantil.</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</si>
  <si>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</si>
  <si>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</si>
  <si>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
Trabajo Infantil, la cual tiene como objetivo promover el restablecimiento de los derechos de los niños, niñas y adolescentes en situación de trabajo infantil, involucrando a las familias y cuidadores, a través de la atención directa. </t>
  </si>
  <si>
    <t xml:space="preserve">De acuerdo a la acción estratégica y la meta trazada a 2024 y su comportamiento entre los años 2014-2022, desde el ICBF se ha garantizado el trámite administrativo de restablecimiento de derechos.
Así mismo, la meta se encuentra con un 63% de cumplimiento a la fecha, siendo necesario continuar con el fortalecimiento de la meta de la Política Pública.
</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</si>
  <si>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</si>
  <si>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</si>
  <si>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 xml:space="preserve">Se cuenta con la Modalidad de Internado violencia sexual con 15 cupos y Atencion terapeutica con una contratacion de 354 sesiones mensuales. Asi como la Unidad CAIVAS. </t>
  </si>
  <si>
    <t>Se contó con la Modalidad de Internado violencia sexual con 15 cupos. Así mismo, se cuenta con la Unidad CAIVAS que atiende la población víctima de violencia sexual.</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</si>
  <si>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10,5 meses en el departamento del Quindío, sin embargo la atención se adiciono logrando cobertura por 12 meses, es decir toda la vigencia 2018.</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</si>
  <si>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12 meses en el departamento del Quindío, que permitirá llegar con la estrategia de prevención a los doce municipios del departamento.
</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</si>
  <si>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ha tenido una proyección de ejecución de 12 meses en el departamento del Quindío, que permitirá llegar con la estrategia de prevención a los doce municipios del departamento.</t>
  </si>
  <si>
    <t>De acuerdo a la acción estratégica y la meta trazada a 2024 y su comportamiento entre los años 2014-2022, desde el ICBF se vienen ejecutando acciones en el marco de la Estrategia Nacional de Prevención de la Explotación Sexual Comercial de Niños, Niñas y Adolescentes - ESCNNA en el departamento del Quindío.
Así mismo, la meta se encuentra con un 63% de cumplimiento a la fecha, siendo necesario continuar con el fortalecimiento de la meta de la Política Pública.</t>
  </si>
  <si>
    <t>Plan de Formación desarrollado a los actores que se involucran dentro de la cadena productiva del turismo (taxistas, sector educativo, guías, entre otros).</t>
  </si>
  <si>
    <t xml:space="preserve">Familia </t>
  </si>
  <si>
    <t xml:space="preserve">La Secretaria de Familia realizó durante la vigencia procesos de prevención y sensibilización con 267 personas de todos los ciclos vitales en torno en la prevención de la explotación sexual.  Igualmente se realizo articulación con la Secretaria de Industría, Turismo y Comercio, en el proceso de sensibilización al gremio hotelero y turistico. La estrategia se implementó en los 12 municipios. </t>
  </si>
  <si>
    <t xml:space="preserve">Se ha realizado articulación institucional a través de los  Comités Departamental de Seguimiento e Implementación de la Ley 109/8 del 2006 y el Comité Departamental de Violencia, donde se trabajan todas las acciones conducentes a la prevención, protección y restablecimiento de derechos de niños, niñas y adolescentes que se encuentren vulnerados.  A la fecha de corte que se requiere el informe no hay emisión de cifras oficiales por parte de las entidades competentes.  Jornadas de sensiblización al sector turístico, en donde se expone la importancia de estar alerta a cualquier situación de explotación laboral infantil y explotación sexual infantil. </t>
  </si>
  <si>
    <t>Capacitación en ESCNNA a 10 municipios del departamento del Quindío.
En articulación con la Policía y la Secretaria de Familia se realizaron jornadas de prevención de trabajo infantil con diferentes comerciantes en los municipios del departamento durante la vigencia 2016.</t>
  </si>
  <si>
    <t>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Se continúan constantemente realizando acciones de control y prevención en aspectos como informalidad, la prevención del ESCNNA y de turismo responsable en los diferentes establecimientos prestadores de servicios turísticos, bajo la estrategia de Turismo responsable del Viceministerio de Turismo.</t>
  </si>
  <si>
    <t>Mediante las campañas de formalización y de prevención del ESCNNA (Explotación sexual Comercial de niños, niñas y adolescentes), se desarrolló una de las estrategias de turismo responsable; participando junto con la policía de turismo en  5 campañas de sensibilización y 8 capacitaciones dirigidas a prestadores de servicios turísticos: entre ellos balseros, operadores turísticos de cabalgatas y establecimientos de alojamientos de hospedaje. Se diseñó una campaña que enmarca la protección del patrimonio cultural y ambiental del territorio para ser promulgada en las principales actividades y eventos de interés turístico desarrollados en el Destino. En este contexto participamos por medio de divulgación masiva a través de la entrega de volantes, la publicación de vallas, pendones, notas en medios de comunicación, en el marco de las fiestas de los Municipios de Armenia, Buenavista, Salento, Montenegro y Quimbaya.
Apoyar la implementación de una  estrategia  de prevención y atención de la erradicación del abuso, explotación sexual comercial, trabajo infantil y peores formas de trabajo, y actividades delictivas
Apoyar la implementación del Plan integral de prevención y erradicación del trabajo infantil "PIPETI", las peores formas de trabajo y apoyar al CIETI
Apoyar la implementación  y  el seguimiento en los doce municipios de la ruta departamental de prevención del abuso y maltrato infantil en los ambientes familiares, escolares, sociales e institucionales</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</si>
  <si>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Se adelantan brigadas en contra de la Explotación sexual comercial de niños, niñas y adolescentes ESCNNA, en unión con Policía de Turismo, Bienestar Familiar, Min Trabajo, Migración Colombia y autoridades municipales.</t>
  </si>
  <si>
    <t>No se reportaron acciones durante el periodo informado.</t>
  </si>
  <si>
    <r>
      <t xml:space="preserve">De acuerdo a la acción estratégica y la meta trazada a 2024 y su comportamiento entre los años 2014-2022, desde el ICBF, la Secretaría de Familia y la Secretaría de Turismo, Industria y Comercio, se vienen ejecutando acciones en el marco de la Estrategia Nacional de Prevención de la Explotación Sexual Comercial de Niños, Niñas y Adolescentes - ESCNNA en el departamento del Quindío.
</t>
    </r>
    <r>
      <rPr>
        <sz val="11"/>
        <rFont val="Arial"/>
        <family val="2"/>
      </rPr>
      <t xml:space="preserve">No obstante, es una meta que se encuentra contenida en la finalidad de la meta No. 107.             </t>
    </r>
    <r>
      <rPr>
        <sz val="11"/>
        <color rgb="FFFF0000"/>
        <rFont val="Arial"/>
        <family val="2"/>
      </rPr>
      <t xml:space="preserve">                                                                          
</t>
    </r>
    <r>
      <rPr>
        <sz val="11"/>
        <color theme="1"/>
        <rFont val="Arial"/>
        <family val="2"/>
      </rPr>
      <t>De este modo, se considera una meta cumplida a la fecha, sin embargo, es necesario continuar con el fortalecimiento de la meta de la Política Pública.</t>
    </r>
  </si>
  <si>
    <t>Turismo</t>
  </si>
  <si>
    <t>A través de la prestación de servicios, la Secretaria, en conjunto con la Policía de Turismo, las Administraciones Municipales de Armenia, Calarcá, Circasia y Salento, realizo campañas de difusión de las estrategias del Turismo Responsable, como acción para mitigar el flagelo a causa de la EXPLOTACION SEXUAL COMERCIAL DE NIÑOS, NIÑAS Y ADOLESCENTES (ESCNNA), la cual iba dirigida a toda la cadena de valor del Turismo.</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</si>
  <si>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
Para este segundo trimestre 2021, se realizó sensibilización del ESCNNA en el Parque del Café, y el aeropuerto del Edén, allí se detectaron personas que no tenían conocimiento acerca de la estrategia y se les brindo información acerca de las rutas de atención.  
Así mismo se realizaron seis (6) visitas a alojamientos turísticos del municipio de Filandia, con el fin de sensibilizar a los empleados y turistas la importancia de alertar a través de las rutas de atención en caso de presentarse algún delito en el marco de la estrategia ESSCNNA. El mismo ejercicio se realizó en siete (7) alojamientos del municipio de Armenia.
Para el tercer trimestre de 2021, se realizó sensibilización del ESCNNA en:
El municipio de Armenia, con el apoyo de la policía y funcionarios del municipio se visitaron nueve establecimientos turísticos (entre alojamientos y agencias de viajes) y cinco (5) puntos estratégicos de la ciudad (Parque Uribe, Sucre y de la vida, terminal de transportes y aeropuerto internacional el EDEN), donde se sensibilizaron cerca de 100 personas.
En Montenegro en el Parque del Café donde se sensibilizó con la estrategia ESCNNA cerca de 70 personas.
En el municipio de Calarcá se realizaron visitas a 22 alojamientos turísticos y dos puntos estratégicos del municipio (Plaza principal y zona de tolerancia), se sensibilizaron cerca de 50 personas.</t>
  </si>
  <si>
    <t xml:space="preserve">Desarrollar estrategias de promoción y participación dirigidas a niños, niñas y adolescentes en situación de vulnerabilidad y riesgo para el reclutamiento forzado. </t>
  </si>
  <si>
    <t>En articulación con la Policía y la Secretaria de Familia se realizaron jornadas de prevención de trabajo infantil con diferentes comerciantes en los municipios del departamento durante la vigencia 2016.</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</si>
  <si>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t>
  </si>
  <si>
    <t>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 
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</si>
  <si>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t>
  </si>
  <si>
    <t xml:space="preserve">Como parte del cumplimiento a las acciones enmarcadas en la estrategia nacional para la prevención de ESCNNA en el departamento del Quindío, desde la Secretaría de Familia se inició un trabajo de prevención de esta problemática en articulación con la Secretaría del Interior, el ICBF y las Alcaldías Municipales, el cual consiste principalmente en llegar a las instituciones turísticas de los municipios y capacitarlos en las rutas de atención y las formas de prevenir la ESCNAA dentro de sus establecimientos y así evitar sanciones económicas y legales.
Estas acciones de prevención, se realizaron en hoteles del municipio de Armenia, Circasia, Montenegro, Quimbaya, Córdoba, Génova, Buenavista, Pijao, Calarcá, Salento y Filandia. 
También, se participó en la jornada de salud organizada por la alcaldía de circasia en el barrio Villa Nohemí, donde se socializo la ruta de atención para víctimas de explotación sexual y comercial, se les explico en qué consistía este flagelo que afecta a los niños, niñas y adolescentes, y se concientizo sobre la importancia de denunciar los casos que llegaran a tener conocimiento, informándoles las líneas de atención existentes.    
De otro lado, se viene trabajando en el desarrollo y ajuste de la Ruta prevención de reclutamiento, uso/utilización y violencia sexual contra niños, niñas y adolescentes por parte de actores armados no estatales, de manera articulada con la Secretaría del Interior del departamento del Quindío. </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</si>
  <si>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</si>
  <si>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r>
      <t xml:space="preserve">De acuerdo a la acción estratégica y la meta trazada a 2024 y su comportamiento entre los años 2014-2022,  así como la Alerta No. 041 de la Procuraduría General de la Nación, por lo que esta meta de Política Pública se viene ejecutando acciones desde diferentes Secretarías y son compiladas por la Secretaría del Interior. 
</t>
    </r>
    <r>
      <rPr>
        <sz val="11"/>
        <rFont val="Arial"/>
        <family val="2"/>
      </rPr>
      <t xml:space="preserve">
No obstante, es una meta que se encuentra contenida en la finalidad de la meta No. 95.</t>
    </r>
  </si>
  <si>
    <t xml:space="preserve">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esta inmerso como agente corresponsable. </t>
  </si>
  <si>
    <t>100% de Hogares de Paso apoyados de Niños, Niñas y Adolescentes explotados en el Departamento del Quindío.</t>
  </si>
  <si>
    <t>La meta fue cumplida en un 100%, ya que de los dos (2) Hogares programados, fueron fortalecidos a través de la entrega elementos de hogar y cocina, con destinación a la atención de los NNA  vinculados a estos hogares.  Los Hogares beneficiados fueron Armenia y Calarcá,  toda vez que presentan mayor cobertura y rotación  beneficiando a un promedio de 32 niños en los 2 hogares respectivos.</t>
  </si>
  <si>
    <t xml:space="preserve">Se adelantan acciones desde el nivel departamental para el apoyo a  hogares de paso del departamento en dotación e implementación para la atención de los NNA. </t>
  </si>
  <si>
    <t>Durante la vigencia 2016 no se apoyaron los hogares de paso.</t>
  </si>
  <si>
    <t>En el marco de los Consejos Departamentales de Política Social y de los Comités Departamentales e Interinstitucionales de Primera Infancia, Infancia, Adolescencia y Familia se reiteró a los municipios la importancia de fortalecer y destinar recursos para los hogares de pasos para los niños, niñas y adolescentes del departamento del Quindío.</t>
  </si>
  <si>
    <t xml:space="preserve">Desde la Secretaría de Familia, se realizó un proceso de acompañamiento técnico al municipio de Armenia, con la finalidad de evaluar la vinculación de la entidad, en el marco del principio de corresponsabilidad y subsidiariedad. No obstante, la inversión no fue realizada. 
El panorama general del departamento, fue socializado en el marco del Consejo Departamental de Política Social y el Comité Departamental e Interinstitucional para la Primera Infancia, Infancia y Adolescencia, con la finalidad de establecer compromisos para la siguiente vigencia, que permitan al departamento avanzar en la consolidación de la Red de Hogares de Paso en el territorio. </t>
  </si>
  <si>
    <t xml:space="preserve">Durante el tercer trimestre, se adelantaron jornadas de trabajo con las alcaldías municipiales,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t>
  </si>
  <si>
    <t xml:space="preserve">
Durante el primer y segundo trimestre, 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Durante el segundo trimestre, se adelanto el proceso de comodato de la dotación del Hogar de Paso de NNA del municipio de Armenia.
</t>
  </si>
  <si>
    <t xml:space="preserve">Por medio de los siguientes Convenios Interadministrativos, se suscribieron los Hogares de Paso de NNA en el territorio Quindiano: 
- CONVENIO 040: Aunar esfuerzos entre el Departamento del Quindío y los Municipios de Calarcá, Córdoba, Pijao, Buenavista y Génova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 CONVENIO 042: Convenio de transferencia de recursos por parte del Departamento del Quindío al Municipio de Circasia para brindar atención integral a los niños, niñas y adolescentes, que se encuentren en situación de vulneración de derechos a través de la Red de Hogares de Paso Modalidad Familia, en el marco de la implementación de la Política Pública de Primera Infancia, Infancia y Adolescencia.
- CONVENIO 043: Aunar esfuerzos entre el Departamento del Quindío y los Municipios de Montenegro, Quimbaya y La Tebaida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De esta manera, se constituye una meta de mantenimiento, toda vez que se debe de dar cumplimiento al Fallo de Tutela de la Procuraduría General de la Nación. 
Para la vigencia 2022,se realizó el convenio de la dotación del Hogar de Paso de NNA con el municipio de Armenia. </t>
  </si>
  <si>
    <t>El ICBF garantizó durante toda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</si>
  <si>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garantiza durante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</si>
  <si>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El ICBF garantiza durante la vigencia Hogar de Emergencia (a través de los Hogares Sustitutos)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</si>
  <si>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Desarrollar el tratamiento integral desde los componentes sicosociales (conforme a lo establecido en la ley 1098 de 2006).</t>
  </si>
  <si>
    <t>Plan de Acción Departamental implementado en los 12 Municipios, con ruta de prevención urgente, con ruta de prevención temprana y ruta de protección en prevención, con línea de acción en componente sicosocial.</t>
  </si>
  <si>
    <t xml:space="preserve">Se socializaron las rutas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constuyendo su mapa de riesgo en el tema de utilización de NNA. 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 </t>
  </si>
  <si>
    <t>Ruta de prevención activada y seguimiento en marco del desarrollo del Comité Departamental e Interinstitucional de Primera Infancia, Infancia, Adolescencia y Familia.</t>
  </si>
  <si>
    <t xml:space="preserve">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 </t>
  </si>
  <si>
    <t>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</si>
  <si>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</si>
  <si>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No obstante, es una meta que se encuentra contenida en la finalidad de la meta No. 95.</t>
  </si>
  <si>
    <t>El ICBF es actor corresponsable, el liderazgo de estas dos acciones esta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</si>
  <si>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</si>
  <si>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</si>
  <si>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 xml:space="preserve">Actualización de la Ruta Departamental de Prevención Temprana, Prevención Urgente y Protección en Prevención. No obstante, no se cuenta con un Plan de Acción con las tres rutas de prevención. </t>
  </si>
  <si>
    <t xml:space="preserve">Fortalecer la cultura ciudadana, institucional y de entidades público-privadas en la defensa por la protección de los derechos de los niños, niñas y adolescentes en el departamento del Quindío. </t>
  </si>
  <si>
    <t>Rendiciones de Cuentas de Niñez y Adolescencia con procesos de movilización social, calidad de los datos y grado de innovación.</t>
  </si>
  <si>
    <t xml:space="preserve">Capacidades Institucionales ejecutadas para el seguimiento, monitoreo y control de los Indicadores soportados en el SUIN, identificando prioridades y acciones para la garantía de derechos de los Niños, Niñas y Adolescentes del Departamento del Quindío.  Las evidencias de este trabajo estan </t>
  </si>
  <si>
    <t>Capacidades Institucionales ejecutadas para el seguimiento, monitoreo y control de los Indicadores soportados en el SUIN, identificando prioridades y acciones para la garantía de derechos de los Niños, Niñas y Adolescentes del Departamento del Quindío.</t>
  </si>
  <si>
    <t>La Rendición de cuentas para la primera Infancia, Infancia y Adolescencia es realizada cada 4 años, como la evaluación al proceso de gestión Publica Territorial de los mandatarios Departamentales y Municipales, para ello, el ICBF brinda la asistencia Técnica Requerida.</t>
  </si>
  <si>
    <t xml:space="preserve">El ICBF a la fecha ha realizado 3 Mesas Públicas de Rendición de Cuentas correspondiente a los Centros Zonales Armenia Sur, Armenia Norte y Calarcá, se realizaron en los municipios de Circasia, Quimbaya y Córdoba respectivamente, la Rendición de Cuentas General se realizó día 16 de Noviembre en la ciudad de Armenia. 
Así mismo el ICBF adelanta con cada uno de sus operadores ejercicios de control social donde se rinde cuentas de los procesos adelantados a través de la prestación de servicios del programa de primera infancia en cada una de sus modalidades. </t>
  </si>
  <si>
    <t xml:space="preserve">Durante el segundo trimestre se realizó la Mesa Pública del Centro Zonal Armenia Norte en el municipio de Armenia dando cumplimiento al cronograma propuesto, para el tercer trimestre se realizarán las dos mesas públicas de los centros zonales correspondientes y en el último trimestre se realizará la rendición pública de cuentas de la dirección regional.  </t>
  </si>
  <si>
    <t xml:space="preserve">Se han realizado tres mesas públicas (una por cada centro zonal que posee la Regional) y una Rendición Pública de Cuentas General liderada por la Dirección Regional. </t>
  </si>
  <si>
    <t>De acuerdo a la acción estratégica y la meta trazada a 2024 y su comportamiento entre los años 2014-2022, desde el ICBF se vienen realizando las Rendiciones Públicas de Cuentas.</t>
  </si>
  <si>
    <t xml:space="preserve">Articulación institucional para llevar a cabo procesos de movilización para la rendición pública de cuentas, incluyendo los 11 municipios en el proceso al promover el seguimiento y evaluación de las políticas públicas de infancia y adolescencia municipal y departamental. </t>
  </si>
  <si>
    <t xml:space="preserve">Acompañamiento y asesoría técnica a 11 municipios del departamento en el proceso de rendición pública de cuentas de infancia y adolescencia, incluyendo las diferentes fases, además de capacitación en el manejo de la plataforma virtual para dicho proceso. Articulación institucional para el desarrollo de la etapa de sensibilización y alistamiento, recolección de información y análisis dela misma, tanto del nivel departamental  como municipal. </t>
  </si>
  <si>
    <t>Presentación del informe de seguimiento de la vigencia 2016.</t>
  </si>
  <si>
    <t xml:space="preserve">Durante el periodo informado no se reportaron acciones.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</si>
  <si>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</si>
  <si>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</si>
  <si>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 xml:space="preserve">Consejo de Política Social Desarrollado trimestralmente, en donde son invitados representantes de la Infancia (Gobernadorcita), Adolescencia (Representante de personeros estudiantiles), quienes participan activamente de las sesiones realizadas. Así como asistencia técnica a los consejos de política social y subcomités de infancia y adolescencia de 11 municipios del departamento, en los cuales se proyectaron actividades para el cumplimiento de la ley 1098 de 2006 y la estretegia hechos y derechos, logrando así la estructuración de las politicas públicas de infancia y adolescencia y su respectiva implementación y seguimiento, para los 12 municipios del departamento del Quindío.  </t>
  </si>
  <si>
    <t xml:space="preserve">Consejo de Política Social Desarrollados trimestralmente, en donde son invitados representantes de la Infancia (Gobernadorcita), Adolescencia (Representante de personeros estudiantiles), quienes participan activamente de las sesiones realizadas. </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</si>
  <si>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t>
  </si>
  <si>
    <t xml:space="preserve">En el proceso de evaluación de las categorías de derecho, se realizaron dos seguimientos a la Política Pública en el marco de los Consejos Departamentales de Política Social, además de garantizar la operatividad del Comité Departamental para la Primera Infancia, Infancia, Adolescencia y Familia, con el desarrollo de 6 sesiones, abordando temáticas inherentes a la garantía de derechos de niños, niñas y adolescentes en el territorio. 
También, desde el equipo técnico de la Jefatura de Familia de la Gobernación del Quindío, en articulación con el Instituto Colombiano de Bienestar Familiar, se diseñó un instrumento de valoración de avance de Políticas Públicas, con la finalidad de tener un panorama sobre el proceso de implementación, evaluación y seguimiento en los diferentes territorios del departamento, el cual fue socializado tanto en Consejo como en Comité, para establecer compromisos de acompañamiento para la siguiente vigencia, propendiendo por el fortalecimiento de las capacidades técnicas de los equipos de trabajo de los municipios.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</si>
  <si>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Se ha realizado seguimiento en el marco del Comité Departamental e Interinstitucional para la Primera Infancia, Infancia, Adolescencia y Familia del Quindío. </t>
  </si>
  <si>
    <t xml:space="preserve">
Durante el primer Consejo Departamental de Política Social, se presento el plan de acción para la vigencia 2022</t>
  </si>
  <si>
    <t xml:space="preserve">De acuerdo a la acción estratégica y la meta trazada a 2024 y su comportamiento entre los años 2014-2022, desde la Secretaría de Familia, se viene realizando un acompañamiento técnico a las Administraciones Municipales para el fortalecimiento de las capacidades del talento humano, de manera articulada con el Instituto Colombiano de Bienestar Familiar. </t>
  </si>
  <si>
    <t>Implementación y mejora del SUIN (Sistema Único de Información de la infancia para el seguimiento del cumplimiento progresivo de los derechos de los niños, niñas y adolescentes) que incluya más derechos, con enfoque diferencial y poblacional.</t>
  </si>
  <si>
    <t>Apoyo para el analisis de los indicadores del ICBF de los Indicadores soportados en el SUIN, identificando prioridades y acciones para la garantía de derechos de los Niños, Niñas y Adolescentes del Departamento del Quindío.</t>
  </si>
  <si>
    <t>El ICBF brindó Asistencia técnica para la medición de los Indicadores de infancia y Adolescencia; así mismo, entregó la información analizada de los indicadores que desde el ICBF se tienen establecidos en el SUIN.</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</si>
  <si>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2018, se pueden consultar información territorial de indicadores en el sector salud, nutrición, educación, recreación y deportes, protección, participación y otros.</t>
  </si>
  <si>
    <t xml:space="preserve">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
</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</si>
  <si>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2018 y 2019,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t>
  </si>
  <si>
    <t xml:space="preserve">De acuerdo a la acción estratégica y la meta trazada a 2024 y su comportamiento entre los años 2014-2022, desde el ICBF se vienen desarrollando los reportes al SUIN (Sistema Único de Información de la Infancia) en lo que corresponde a la Regional Quindío, constituyéndose en una meta de mantenimiento. 
Sin embargo el SUIN, es un sistema del orden nacional, que excede las competencias del Ente Departamental, por tanto, los reportes que se cargan están sujetos al accionar del ICBF Regional Quindío, de acuerdo a las metas sociales y financieras asignadas para cada vigencia, reportes que son de obligatorio cumplimiento para esta entidad. </t>
  </si>
  <si>
    <t xml:space="preserve">POLÍTICA PÚBLICA PRIMERA INFANCIA, INFANCIA Y ADOLESCENCIA 2014 -2024  
"POR MIS DERECHOS, POR MI FAMILIA, PARA VOLVER A SOÑAR " </t>
  </si>
  <si>
    <t>EJE ESTRATÉGICO</t>
  </si>
  <si>
    <t>TOTAL METAS</t>
  </si>
  <si>
    <t>RESPONSABLE</t>
  </si>
  <si>
    <t xml:space="preserve">META FÍSICA 2014- 2022 (primer semestre) </t>
  </si>
  <si>
    <t>CRÍTICO</t>
  </si>
  <si>
    <t>BAJO</t>
  </si>
  <si>
    <t>MEDIO</t>
  </si>
  <si>
    <t>SATISFACTORIO</t>
  </si>
  <si>
    <t>SOBRESALIENTE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</si>
  <si>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</si>
  <si>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</si>
  <si>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</si>
  <si>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</si>
  <si>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</si>
  <si>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 xml:space="preserve">TOTAL DE METAS </t>
  </si>
  <si>
    <t>METAS CUMPLIDAS EN UN 100% POR EJE ESTRATÉGICO</t>
  </si>
  <si>
    <t>METAS CUMPLIDAS</t>
  </si>
  <si>
    <t xml:space="preserve">Ciudadanía </t>
  </si>
  <si>
    <t>TOTAL</t>
  </si>
  <si>
    <t>Estado</t>
  </si>
  <si>
    <t>Cantidad</t>
  </si>
  <si>
    <t>Cumplidas al 100%</t>
  </si>
  <si>
    <t>Con % de avance</t>
  </si>
  <si>
    <t>Total</t>
  </si>
  <si>
    <t>Sobresaliente</t>
  </si>
  <si>
    <t>Satisfactorio</t>
  </si>
  <si>
    <t>Medio</t>
  </si>
  <si>
    <t xml:space="preserve">Bajo </t>
  </si>
  <si>
    <t>Crítico</t>
  </si>
  <si>
    <t>Posterior al análisis de la acción estratégica y la meta propuesta, así como el reporte periódico de las acciones desarrolladas entre las vigencias 2014 y 2022, se observa que se han desarrollado acciones de prevención del abuso sexual de niños, niñas y adolescentes; sin embargo, las tasas de fuentes oficiales denotan que la tasa por presunto abuso sexual ha incrementado en el departamento del Quindío para estos cursos de vida.</t>
  </si>
  <si>
    <t xml:space="preserve">comparte el mismo presupuesto con el de arriba </t>
  </si>
  <si>
    <t>El Instituto Colombiano de Bienestar Familiar (ICBF) para el tercer seguimiento del 2022 reporto las siguientes acciones: De acuerdo a lo establecido en la ley 1098 de 2006 Código de infancia y Adolescencia en su artículo 96 así como en el marco de los acuerdos de gestión establecidos por la Sede Nacional, a los cuales debe dar cumplimiento la directora Regional,  los coordinadores de los Centros Zonales Armenia Norte , Armenia Sur y Calarcá realizan seguimiento a la medida con una periodicidad de 2 veces por mes tanto a Comisarios de Familia Como a los Defensores de Familia de los Centros Zonales.
Medio de verificación: información enviada por correo electrónico: Harold.Bedoya@icbf.gov.co</t>
  </si>
  <si>
    <t>El ICBF no reportó acciones para el primer y segundo  trimestre del año 2022.                                                                  Para el seguimiento del  tercer trimestre el Instituto Colombiano de Bienestar Familiar (ICBF) reporto: La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Harold.Bedoya@icbf.gov.co</t>
  </si>
  <si>
    <t>Porcentaje de avance financiero</t>
  </si>
  <si>
    <t>Durante el primer trimestre y segundo trimestre, la Secretaría de Agricultura reportó que, realizó acompañamiento y asistencia técnica a Productores Agropecuarios con procesos de extensión agropecuaria tanto en la parte productiva, como en alistamiento de La oferta productiva para mercados campesinos.             
Sin embargo, no refleja cuantos proyectos productivos ha apoyado y tampoco se identifica cual es el grupo de población vulnerable beneficiado.                                                                                                                                         
Para el tercer seguimiento del 2022 la secretaría de agricultura reporta las siguientes acciones: Se apoyaron  1247 productores agropecuarios en  los municipios de: CORDOBA, CIRCASIA, MONTENEGRO, GENOVA, BUENAVISTA,  CALARCA, SALENTO ,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Impactando con estas acciones directa e indirectamente la infancia del departamento. 
Sin embargo en el reporte, no se evidencia en lo reportado cuantos proyectos se han ejecutado a la población objeto.
Medio de verificación: información enviada por correo electrónico: desarrollohumanoyfamilia@gobernacionquindio.gov.co</t>
  </si>
  <si>
    <t>Durante el primer trimestre y segundo trimestre, la  Secretaría de Agricultura,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y durante el segundo trimestre no fue reportada la población beneficiada. 
Sin embargo, las acciones reportadas son las mismas del indicador número 9.                                                                                                                                    
Para el tercer seguimiento del 2022 la secretaría de agricultura reporta las siguientes acciones: Se apoyaron  1247 productores agropecuarios en  los municipios de: CORDOBA, CIRCASIA, MONTENEGRO, GENOVA, BUENAVISTA,  CALARCA, SALENTO ,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Impactando con estas acciones directa e indirectamente la infancia del departamento. 
Se evidencia que para  el tercer seguimiento del 2022   la secretaria de agricultura las acciones reportadas en los  indicadores 7,8,9, y 10 son las iguales, así como el presupuesto programada y ejecutado.                                   
Medio de verificación: información enviada por correo electrónico: desarrollohumanoyfamilia@gobernacionquindio.gov.co</t>
  </si>
  <si>
    <t>Para el primer y segundo trimestre de la vigencia 2022, la Secretaría del Interior no reporto acciones para el primer trimestre del año 2022.
Medio de verificación: información enviada por correo electrónico; desde secretariainterior@quindio.gov.co.                                                                                                                                                              
Para el seguimiento del tercer trimestre la secretaria del Interior reporta las siguientes acciones: Se brinda capacitación a los miembros de las diferentes JAC de 11 municipios en temáticas de promoción de la participación en los espacios de elección comunal
Si bien es cierto la secretaria realiza acciones que apuntan al cumplimiento de la meta, en el reporte no se evidencia que municipios y cuáles son las Juntas de Acción Comunal que se benefician de este programa. 
Medio de verificación: información enviada por correo electrónico: secretariainterior@quindio.gov.co  "Natalia Cardona Osorio" desarrollohumanoyfamilia@gobernacionquindio.gov.co</t>
  </si>
  <si>
    <t>El ICBF no reporto acciones para el cumplimiento de esta meta dutante el primer y segundo  trimestre del año 2022.
Para el seguimiento del tercer trimestre el ICBF reporto las siguientes acciones: El proceso de implementación de 8 modelos flexibles y proyectos pedagógicos que incluyan campañas para la expedición de Tarjetas de Identidad no está contemplado dentro de la misionalidad que posee el ICBF, es un proceso que debe de ser liderado desde el Gobierno Departamental a través de sus secretarias de familia y educación, vinculando a la Registraduría Nacional, que es el responsable del proceso de identificación a la población en general. El ICBF esta presto a participar de la difusión de campañas que así determinen al interior de la población que se atiende en sus diferentes modalidades de atención.
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Así mismo en los programas de Generaciones étnicas con Bienestar y Generaciones explora de la Subdirección de infancia, donde se benefician niños y niñas desde los 6 a los 13 años se promueve la expedición de documentos de identidad acordes a la edad; al identificar la necesidad, el operador acompaña a la familia en las gestiones pertinentes ante la registraduría, para la expedición del documento como parte de la garantía de sus derechos. 
Medio de verificación: información enviada por correo electrónico: Harold.Bedoya@icbf.gov.co</t>
  </si>
  <si>
    <t xml:space="preserve">El ICBF no reporto acciones para el cumplimiento de esta meta dutante el primer y segundo  trimestre del año 2022.                                                                                                                                                                                                                      
Para el seguimiento del tercer trimestre del 2022   El Instituto Colombiano de Bienestar Familiar (ICBF) Regional Quindío reporto las siguientes acciones: Para la vigencia 2022 brinda atención integral en los programas para la primera infancia a 12.547 niños y niñas. 
 Medio de verificación: información enviada por correo electrónico: Harold.Bedoya@icbf.gov.co                                                                                                                                 </t>
  </si>
  <si>
    <t>Para el primer y segundo trimestre de la vigencia 2022, la Secretaría del Interior reporto que se realizó proceso de socialización de directivas, para posesión de nuevos dignatarios comunales, así como para orientar y motivar a participar a mujeres y jóvenes en el nuevo proceso electoral a realizarse en abril.
Así mismo, reportó que se realizaron los actos de posesión y protocolización de nuevos dignatarios comunales en once Municipios del Departamento (Excepto Armenia).
También, reportó que se posesionaron en los cargos directivos de OAC a 412 Jóvenes entre 14 a 28 años de edad.                                                                                                                      
Medio de verificación: información enviada por correo electrónico; desde secretariainterior@quindio.gov.co.
La Secretaría del interior para el tercer trimestre del seguimiento no realiza reporte de acciones para esta meta
Medio de verificación: información enviada por correo electrónico: secretariainterior@quindio.gov.co  "Natalia Cardona Osorio" desarrollohumanoyfamilia@gobernacionquindio.gov.co</t>
  </si>
  <si>
    <t xml:space="preserve">Para el primer y segundo trimestre de la vigencia 2022, el ICBF, no reportó acciones en cumplimiento del indicador.                                                                                                                                                                                                                      
Para la vigencia de seguimiento del tercer trimestre del 2022 el El Instituto Colombiano de Bienestar Familiar (ICBF) reporto las siguientes acciones:  Durante la vigencia 2022 se han atendido 518 adolescentes en el Programa de Responsabilidad Penal para Adolescentes en el total de sus modalidades de atención.
Medio de verificación: información enviada por correo electrónico: Harold.Bedoya@icbf.gov.co
</t>
  </si>
  <si>
    <t>El ICBF no reportó acciones para el primer y segundo  trimestre del año 2022.                                                          
Para el tercer trimestre del 2022 el El Instituto Colombiano de Bienestar                  Familiar (ICBF) reporto la siguiente información: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Harold.Bedoya@icbf.gov.co</t>
  </si>
  <si>
    <t>El ICBF no reportó acciones para el primer y segundo  trimestre del año 2022.                                                                                                                                                     
El Instituto Colombiano de Bienestar Familiar (ICBF) para el tercer seguimiento del 2022 reporto las siguientes acciones: Se realiza Verificación de Derechos al 100% de los casos, una vez las autoridades administrativas tengan conocimiento de las situaciones de riesgo o vulneración de derechos de niños, niñas, y adolescentes (NNA) a fin de adoptar las medidas de restablecimiento de derechos como amonestación, ubicación en familia de origen o extensa, en hogar de paso o sustituto llegando incluso hasta la adopción.
Medio de verificación: información enviada por correo electrónico: Harold.Bedoya@icbf.gov.co</t>
  </si>
  <si>
    <t>El ICBF no reportó acciones para el primer y segundo  trimestre del año 2022. Para el seguimiento del  tercer trimestre el Instituto Colombiano de Bienestar Familiar (ICBF) reporto: La meta no es responsabilidad del ICBF, toda vez que la implementación de la Estrategia Nacional se desarrolla a través de la implementación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contratación de tres profesionales en las áreas de psicología, Trabajo Social y pedagogía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Harold.Bedoya@icbf.gov.co</t>
  </si>
  <si>
    <t xml:space="preserve">La Secretaría de Agricultura, durante el primer trimestre reportó que se están ejecutando 6 proyectos de Alianzas productivas de la primera fase con más de un 50 % de la ejecución, se inició la etapa de formalización y ejecución de 17 nuevos perfiles de alianzas productivas de la segunda fase y se apoyó en la estructuración y acompañamiento de 8 perfiles de alianzas productivas de la fase 3, con una pluralidad de los patrones alimentarios adecuados. Así mismo, la Secretaría de Agricultura está realizando acciones encaminadas al cumplimiento de la meta, pero no reporta cuantos municipios se están beneficiando con los programas.                                                                                                           
Para el segundo trimestre la Secretaría de Agricultura reportó que, se beneficiaron 47 unidades productivas en la asociación LA MARIELA y la asociación ASOVIP en el municipio de PIJAO, donde se desarrollaron actividades para el Fomento de la agricultura campesina familiar y comunitaria, en busca de la seguridad y soberanía alimentaria y nutrición             
Medio de verificación: información enviada por correo electrónico; desde documentosagricultura@gmail.com                                                                                                                                                           
Para el tercer seguimiento del 2022 la secretaría de agricultura reporta las siguientes acciones: Se apoyaron  1247 productores agropecuarios en  los municipios de: CORDOBA, CIRCASIA, MONTENEGRO, GENOVA, BUENAVISTA,  CALARCA, SALENTO ,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Impactando con estas acciones directa e indirectamente la infancia del departamento. 
Sin embargo, las acciones realizadas no dan claridad frente al cumplimiento de meta en los programas de fomento y protección de patrones alimentarios adecuados para la primera infancia.
Medio de verificación: información enviada por correo electrónico: desarrollohumanoyfamilia@gobernacionquindio.gov.co                                                                                                                                                                                                                   </t>
  </si>
  <si>
    <t xml:space="preserve">Para el primer trimestre, la Secretaría de Agricultura, reporta que se están ejecutando 6 proyectos de Alianzas productivas de la primera fase con más de un 50  % de la ejecución, y se inició la etapa de formalización y ejecución de 17 nuevos perfiles de alianzas productivas de la segunda fase, también se apoyó en la estructuración y acompañamiento de 8 perfiles de alianzas productivas de la fase 3,  con una pluralidad de los patrones alimentarios adecuados.
Para el segundo trimestre, la Secretaría de agricultura reporto que, se beneficiaron 47 unidades productivas. En las asociaciones: ASOCIACION LA MARIELA Y ASOVIP en el municipio de PIJAO, donde se desarrollaron actividades para el Fomento de la agricultura campesina familiar y comunitaria, en busca de la seguridad y soberanía alimentaria y nutrición. 
La Secretaría de Salud para el primer trimestre de la vigencia 2022, reporto que realizaron la planeación de la jornada de desparasitación  2022, a realizarse desde el 23 de mayo al 3 de junio, brindando el 26 de abril la asistencia técnica y entrega del medicamento, con los 12 municipios del departamento.                                                                                                                                          
Para el tercer seguimiento del 2022 la secretaría de agricultura reporta las siguientes acciones: Se apoyaron  1247 productores agropecuarios en  los municipios de: CORDOBA, CIRCASIA, MONTENEGRO, GENOVA, BUENAVISTA,  CALARCA, SALENTO ,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Impactando con estas acciones directa e indirectamente la infancia del departamento. 
Sin embargo, las acciones realizadas no dan claridad frente al cumplimiento de meta en los programas de fomento y protección de patrones alimentarios adecuados para la primera infancia.
Medio de verificación: información enviada por correo electrónico: desarrollohumanoyfamilia@gobernacionquindio.gov.co                                                                                                </t>
  </si>
  <si>
    <t xml:space="preserve">Durante el primer y segundo trimestre, la Secretaría de Educación reportó que las capacidades institucionales para llevar a cabo la implementación y ejecución del Programa de Alimentación Escolar, se basa en la contratación de un (1) Operador quien realiza la entrega de los complementos alimentarios: Complemento alimentario almuerzo preparado en sitio: APS, Complemento alimentario am/pm preparado en sitio: CPS y Complemento alimentario am/pm industrializado: IND. y un (1) equipo PAE conformado por 18 profesionales de diferentes especialidades:
*10 Ingenieros de Alimentos
* 3 Ingenieros Agroindustriales
* 1 Tecnólogo en Procesamiento de Alimentos 
* 1 Abogado
* 2 Contador
* 1 Profesional en Desarrollo Social y Comunitario
* 1 Nutricionista
* 1 Administrador de Empresa
Para el tercer trimestre, la Secretaría de Educación no ha reportado acciones para el cumplimiento de esta meta. </t>
  </si>
  <si>
    <t xml:space="preserve">La Secretaría de Salud no reportó acciones en el primer y tercer trimestre del año 2022 para el cumplimiento de esta meta. 
En el segundo trimestre del año 2022 la Secretaría de Salud reportó que, en el mes de junio se realizó el comité departamental de Sexualidad, Salud Sexual y Reproductiva, en el cual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y Hepatitis B. </t>
  </si>
  <si>
    <t xml:space="preserve">La Secretaría de Salud no ha reportado acciones para la vigencia 2022, para el cumplimiento de esta meta.                          </t>
  </si>
  <si>
    <t xml:space="preserve">El ICBF no reportó acciones para el primer y segundo trimestre del año 2022.                                                               
Para el tercer trimestre del 2022, el ICBF reporto las  siguientes acciones: 
La meta no es responsabilidad del ICBF, toda vez que la ejecución de la política nacional de reducción de sustancias psicoactivas esta bajo responsabilidad de la Gobernación a través de las secretarias de salud y familia. 
Sin embargo, el ICBF realiza un proceso de mitigación y prevención a través de sus diferentes programas, en la actualidad tiene tres programas de atención, que son:
Durante la vigencia 2022 se ejecutan los programas:
GENERACIÓN EXPLORA URBANO Y RURAL
GENERACIONES SÁCUDETE  ADOLESCENTES Y JÓVENES - ÉTNICOS Y BID
GENERACIONES ÉTNICAS CON BIENESTAR
Se han atendido 4612 adolescentes y jóvenes en todo el departamento del Quindío, dentro de lo cual se desarrollaron actividades de acompañamiento psicosocial y familiar que permiten mitigar y prevenir el consumo de sustancias psicoactivas.                                                                                                                                                      
Sin embargo aunque el Instituto Colombiano de Bienestar Familiar (ICBF) argumenta no tener responsabilidad en el cumplimiento de esta meta  si realiza acciones que conducen  al cumplimiento del objetivo de la misma donde realiza procesos de  mitigación y prevención.                                                             
Medio de verificación: información enviada por correo electrónico: Harold.Bedoya@icbf.gov.co                    </t>
  </si>
  <si>
    <t>El ICBF no reportó acciones para el primer y segundo trimestre del año 2022.
Para el tercer trimestre del 2022, Instituto Colombiano de Bienestar Familiar (ICBF) realizo el siguiente reporte: 
La meta no es responsabilidad del ICBF, toda vez que la ejecución de la política nacional de reducción de sustancias psicoactivas está bajo responsabilidad de la Gobernación a través de las secretarias de salud.
Sin embargo. el ICBF estará atento a participar de las actividades y acciones que se desarrollen y se indique desde el nivel departamental.  
Medio de verificación: información enviada por correo electrónico: Harold.Bedoya@icbf.gov.co</t>
  </si>
  <si>
    <t>El ICBF no ha reportado acciones para la vigencia 2022, para el cumplimiento de esta meta.                          
Medio de verificación: información enviada por correo electrónico: Harold.Bedoya@icbf.gov.co</t>
  </si>
  <si>
    <t xml:space="preserve">Para el primer trimestre, la Secretaría de Educación refiere que, a la fecha no se ha cumplido con el Indicador Propuesto.
Así mismo, la secretaría de Educación para el segundo trimestre del año 2022 reportó que, 115 docentes y agentes educativos de educación inicial, preescolar, básica y media, se han beneficiado con estrategias de mejoramiento de sus capacidades, a través de talleres técnicos realizados durante el II Trimestre del Año 2022.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Para el tercer trimestre, la Secretaría de Educación no ha reportado acciones para el cumplimiento de esta meta. </t>
  </si>
  <si>
    <t xml:space="preserve">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Para el I Trimestre se presenta una matrícula con corte a marzo de 2022 así:                  
Preescolar: 2.721
Para el II Trimestre se presenta una matrícula con corte a ABRIL de 2022 así:
Preescolar: 2.710
Para el tercer trimestre, la Secretaría de Educación no ha reportado acciones para el cumplimiento de esta meta. </t>
  </si>
  <si>
    <t xml:space="preserve">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Para el I Trimestre se presenta una matrícula con corte a marzo de 2022 así:                  
Básica Primaria: 15.049 
Para el II Trimestre se presenta una matrícula con corte a ABRIL de 2022 así:
Básica Primaria: 14.997
Para el tercer trimestre, la Secretaría de Educación no ha reportado acciones para el cumplimiento de esta meta. </t>
  </si>
  <si>
    <t xml:space="preserve">La Secretaría de Educación reportó para el primer trimestre de la vigencia 2022 que, 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14 
CÓRDOBA: 14
LA TEBAIDA: 25 
CALARCÁ: 98
Total 151 estudiantes matriculados en ciclo 1 "Alfabetización".
La Secretaría de Educación, no reporta la edad de los 151 estudiantes
Para el tercer trimestre, la Secretaría de Educación no ha reportado acciones para el cumplimiento de esta meta. </t>
  </si>
  <si>
    <t xml:space="preserve">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Para el I Trimestre se presenta una matrícula con corte a marzo de 2022 así:                  
Básica Secundaria: 12.710
Para el II Trimestre se presenta una matrícula con corte a ABRIL de 2022 así:
Básica Secundaria: 12.650
Para el tercer trimestre, la Secretaría de Educación no ha reportado acciones para el cumplimiento de esta meta. </t>
  </si>
  <si>
    <t xml:space="preserve">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Para el I Trimestre se presenta una matrícula con corte a marzo de 2022 así:                  
Nivel de Media: 5.012
Para el II Trimestre se presenta una matrícula con corte a ABRIL de 2022 así:
Nivel de Media: 4.986
Para el tercer trimestre, la Secretaría de Educación no ha reportado acciones para el cumplimiento de esta meta. </t>
  </si>
  <si>
    <t xml:space="preserve">La Secretaría de Educación reportó que para el primer trimestre de 2022 se tiene 2.465 estudiantes que se encuentran beneficiados con el programa de Transporte Escolar.
La secretaria de Educación para el segundo trimestre del año 2022 reportó que se tiene 2.516 estudiantes que se encuentran beneficiados con el programa de Transporte Escolar.
Por lo tanto, de acuerdo con lo reportado a la fecha se tienen 2.516 estudiantes que se encuentran beneficiados con el programa de Transporte Escolar, en la vigencia 2022.
Para el tercer trimestre, la Secretaría de Educación no ha reportado acciones para el cumplimiento de esta meta. </t>
  </si>
  <si>
    <t xml:space="preserve">Para el primer y segundo trimestre de la vigencia 2022, la Secretaría de Educación reportó que este Indicador se promedia de manera anual. según el comportamiento reflejado durante el calendario escolar académico adoptado por el departamento del Quindío, y al alcance de la información suministrada y/o reportada en la plataforma SIMAT (Sistema Integrado de Matricula).
Para el tercer trimestre, la Secretaría de Educación no ha reportado acciones para el cumplimiento de esta meta. </t>
  </si>
  <si>
    <t xml:space="preserve">Para el primer trimestre de la vigencia 2022, la Secretaría de Educación reportó que este Indicador se promedia de manera anual.
Para el segundo trimestre de la vigencia 2022, la Secretaría de Educación reportó que, la oferta educativa que se brinda en 54 Instituciones Educativas en los 11 municipios no certificados en educación, a toda la población que demande el servicio, y a la fecha se tiene que:
Población Afro: 329 estudiantes
Población Indígena: 297 estudiantes
Para el tercer trimestre, la Secretaría de Educación no ha reportado acciones para el cumplimiento de esta meta. </t>
  </si>
  <si>
    <t xml:space="preserve">Durante el primer y segundo trimestre la Secretaría de Educación reportó que, en las 54 Instituciones Educativas se continúa orientando como proyecto pedagógico transversal la temática de Paisaje Cultural Cafetero en cumplimiento de la ordenanza No. 0038 del 22 de noviembre de 2012.
Para el tercer trimestre, la Secretaría de Educación no ha reportado acciones para el cumplimiento de esta meta. </t>
  </si>
  <si>
    <t xml:space="preserve">Para el primer trimestre de la vigencia 2022, la Secretaría de Educación reportó que se está dando continuidad al fortalecimiento del grupo de docentes de transición en el tema de educación inicial, a través del grupo WhatsApp donde se comparten las conferencias convocadas por el Ministerio de Educación Nacional y Secretaria de Educación, igualmente se les comparten documentos para el fortalecimiento de las practicas pedagógicas, en temas como Evaluar para Avanzar ,Vive tu Biblioteca Escolar ,    CONNECTATE MEN,CARTILLA PARA NARRAR Y CREAR.
Igualmente, reportó que se inician las visitas a instituciones educativas para apoyarlas técnicamente en el fortalecimiento de las practicas pedagógicas en el aula de acuerdo a las políticas y lineamientos técnicos de la educación inicial, y así mismo observar el estado actual de las instituciones educativas, con el fin de consolidar dicha información que permita elaborar los planes de mejor. 
También, reportó que se entrega material enviado por el Ministerio de Educación Nacional en el marco de la Jornada Única; afiches ilustrados a la Campaña La Educación Inicial es Un Derecho de los Niños y Niñas “Matricúlate Ya” y piezas de apoyo pedagógico. 
Así mismo, reportó que se construye el Plan de Ruta de Transito Armónico iniciando con la articulación de estrategias para garantizar el acceso de los niños y las niñas que transitan de las modalidades de ICBF y de Prosperidad Social al Sistema Educativo,  este ejercicio se realiza en  articulación con Calidad Educativa,  Cobertura Educativa,  ICBF y Prosperidad Social.
la secretaria de Educación para el segundo trimestre del año 2022 reportó que: 
201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Para el tercer trimestre, la Secretaría de Educación no ha reportado acciones para el cumplimiento de esta meta. </t>
  </si>
  <si>
    <t xml:space="preserve">La Secretaría de Educación para el primer trimestre, reportó que se realizaron reuniones con directivos de 14 instituciones educativas rurales con el fin de socializar las proyecciones para el fortalecimiento del modelo Escuela Nueva,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La Secretaría de Educación para el segundo trimestre del año 2022, indicó que a la fecha no se ha cumplido con el indicador. 
Para el tercer trimestre, la Secretaría de Educación no ha reportado acciones para el cumplimiento de esta meta. </t>
  </si>
  <si>
    <t xml:space="preserve">La Secretaría de Educación para el primer trimestre, reportó que se han realizado formaciones a docentes de 21 instituciones educativas de los diferentes municipios del departamento del programa aulas steam
La Secretaría de Educación para el segundo trimestre del año 2022, indicó que a la fecha no se ha cumplido con el indicador. 
Para el tercer trimestre, la Secretaría de Educación no ha reportado acciones para el cumplimiento de esta meta. </t>
  </si>
  <si>
    <t xml:space="preserve">La Secretaría de Educación no reportó acciones para el primer trimestre del año 2022 y para el segundo trimestre informa que a la fecha no se ha cumplido con el indicador. 
Para el tercer trimestre, la Secretaría de Educación no ha reportado acciones para el cumplimiento de esta meta. </t>
  </si>
  <si>
    <t xml:space="preserve">La Secretaría de Educación para el primer trimestre de la vigencia 2022 reportó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 lo cual no da cumplimiento al indicador propuesto. 
La Secretaría de Educación para el segundo trimestre del año 2022, informo que a la fecha no se ha cumplido con el indicador. 
Para el tercer trimestre, la Secretaría de Educación no ha reportado acciones para el cumplimiento de esta meta. </t>
  </si>
  <si>
    <r>
      <t>Para el primer trimestre de la vigencia, la Secretaría de Cultura reportó que se han implementado en los diferentes municipios del departamento, talleres de lectura, oralidad y escritura, haciendo énfasis en la catedra de la paz, historia de Colombia, medio ambiente, identidad de género, derechos humanos, paisaje cultural cafetero, educación sexual, afrocolombianidad. Beneficiándose a 1317 niños y niñas en edad escolar de 0 a 14 años.    
Sim embargo, no existe claridad en que municipio se están implementando las acciones y si estas hacen parte del plan de lectura y escritura plasmado en la meta.  
Para el segundo trimestre la Secretaría de Cultura reportó las siguientes acciones:  Se han desarrollado actividades de promoción de lectura en los diferentes municipios del departamento, con el apoyo de los promotores de lectura y la red departamental de Bibliotecas logrando impactar a 29.977 niños y niñas de la primera infancia. 
Medio de verificación: información enviada por correo electrónico.                                                                                       
Para el tercer trimestre del 2022, la secretaria de cultura reporto las siguientes acciones: Se sigue ejecutando en los diferentes municipios del departamento, talleres de lectura, oralidad y escritura, haciendo énfasis en la catedra de la paz, historia de Colombia, medio ambiente, identidad de género, derechos humanos, paisaje cultural cafetero, educación sexual, afrocolombianidad. Beneficiandose a 3.914 niños y niñas en edad escolar de 0 a 14 años. 
Se puede evidenciar que la secretaria de cultura que en el reporte trimestral no hay claridad si las acciones desarrollas hacen parte del plan de lectura y escritura   que se encuentra en la meta; así mismo no se hace referencia  que municipios están siendo beneficiados con las actividades que se están desarrollando. 
Medio de verificación: información enviada por correo electrónico: desarrollohumanoyfamilia@gobernacionquindio.gov.co</t>
    </r>
    <r>
      <rPr>
        <sz val="11"/>
        <rFont val="Arial"/>
        <family val="2"/>
      </rPr>
      <t xml:space="preserve">
</t>
    </r>
  </si>
  <si>
    <t xml:space="preserve">Durante la vigencia del 2022,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t>
  </si>
  <si>
    <t>Para el primer trimestre de la vigencia 2022, la Secretaría de Cultura reporto que se han articulado las actividades de promoción de lectura y escritura entre las Instituciones Educativas y las Bibliotecas Públicas Municipales, donde se ha beneficiado un total de población de 33.732 personas.                     
Sin embargo, no se identifica cuantas bibliotecas y ludotecas han sido apoyadas y articuladas, así mismo no se identifica cuáles son los municipios beneficiados.              
Para el segundo trimestre de la vigencia 2022, la Secretaría de cultura reportó las siguientes acciones:                                       
Se continua con el proceso de formación artística en las casas de la cultura, en las áreas de música, teatro, danzas y artes plásticas, en las cuales se ha tenido asistencia 3.787 niños y niñas para el primer semestre, también brindaron actividades con psicólogos, para apoyar el tema de “No al Bulling”, en el cual no permiten la libre expresión de los infantes para su buen desarrollo. 
También, han realizado  presentaciones artísticas en las clausuras de las áreas artísticas , y los niños y niñas han participado de ellas en eventos como la celebración el día del niño, y con los niños y niñas de  prescolar  de algunas instituciones educativas se han realizado talleres del buen trato. 
Medio de verificación: información enviada por correo electrónico.    
Para el tercer trimestre del 2022 la secretaria de cultura reporto: Se continua el trabajo articulado de las actividades de promoción de  lectura y escritura entre las Instituciones Educativas y las Bibliotecas Públicas Municipales  donde se ha beneficiado un total de población infantil en este tercer trimestre de 3.914 niñas y niños, para un total en los tres trimestres de 40.304  , se realizó trabajo con los niños de prescolar y primaria de las instituciones educativas de los municipios del departamento del Quindío.
Si bien es cierto las acciones reportadas por la secretaria apuntan al cumplimiento de la meta, no se evidencia el numero de bibliotecas y ludotecas apoyadas, así como los  municipios  que están siendo beneficiados con estas acciones.
Medio de verificación: información enviada por correo electrónico: desarrollohumanoyfamilia@gobernacionquindio.gov.co</t>
  </si>
  <si>
    <t xml:space="preserve">La Secretaría de Familia, a través de la Jefatura, en el primer trimestre de la vigencia 2022, ha realizado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t>
  </si>
  <si>
    <t>El ICBF no reportó acciones para el primer y segundo trimestre del año 2022.
Para el tercer trimestre del 2022, el Instituto Colombiano de Bienestar Familiar (ICBF) Regional Quindío reporto las siguientes acciones: 
Para la vigencia 2022 brinda atención integral en los programas para la primera infancia a 12.547 niños y niñas. 
Sin embargo, no reporta cuantos cupos se han incrementado para niños y niñas menores de 5 años vinculados a programas de Educación Inicial.
 Medio de verificación: información enviada por correo electrónico: Harold.Bedoya@icbf.gov.co</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</si>
  <si>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</si>
  <si>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</si>
  <si>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Indeportes reportó para el primer trimestre de la vigencia 2022, que se han atendido en el programa escuelas deportivas un total de 962   niños y niñas, 510 hombres y 452 mujeres, de los diferentes Municipios del Departamento del Quindío, población urbana y rural.
Para el segundo trimestre del año 2022, Indeportes reportó que, dentro de las acciones para garantizar el servicio de escuelas deportivas, en el periodo de enero a junio de 2022,  cuyo avance ha sido del 50%, se realizó la contratación de 20 monitores para ejecutar  el trabajo de escuelas deportivas, donde cada uno visitó los diferentes municipios para socializar el programa con los coordinadores de deporte y presidentes de juntas de acción comunal, con el fin de determinar los sitios donde se puede hacer el trabajo, este se está realizando   en los municipios de Armenia, la Tebaida, Calarcá, corregimiento de Barcelona, Génova, Buenavista, Quimbaya, Montenegro, Filandia, Circasia y Salento,  en los deportes de baile deportivo , gimnasia, futbol, fútbol de salón, fútbol sala, baloncesto , voleibol, patinaje, y atletismo , con niños (as)  en edades de 6 a 12 años,  donde cumplen semanalmente con 9 horas de trabajo, distribuidas así: 6 sesiones tres veces a la semana con una duración de 90 minutos  cada sesión , con un mínimo de 30 niños, los contratistas trabajan con implementación deportiva de Indeportes Quindío, y por último se realizan festivales con los niños de la misma escuela.
Medio de verificación: información enviada por correo electrónico; desde planeacion@indeportesquindio.gov.co.                                                                                                                                                  
Para el seguimiento del  tercer trimestre, Indeportes reporta que dentro de las acciones para garantizar el servicio de escuelas deportivas, en el periodo de julio a septiembre de 2022  cuyo avance ha sido del 75%, los monitores de escuelas deportivas terminaron contrato en el mes de julio, en el mes de septiembre se realizó la contratación de 10 monitores para ejecutar  el trabajo de escuelas deportivas, donde cada uno realiza su apoyo en 2 municipios los cuales  los visitaron   para socializar el programa con los coordinadores de deporte y presidentes de juntas de acción comunal con el fin de determinar los sitios donde pueden hacer el trabajo correspondiente. Los 9 municipios beneficiados son   Armenia, Calarcá, Córdoba,  Buenavista, Quimbaya, Montenegro, Filandia, Circasia y la tebaida;   en los deportes de baile deportivo , motociclismo, futbol femenino y masculino, fútbol de salón, fútbol sala y baloncesto ,con niños y niñas que sus edades oscilan entre los  7 a 14 años y en algunos grupos hasta los 18 años,  donde cumplen semanalmente con 9 horas de trabajo, distribuidas así:   6 sesiones tres veces a la semana con una duración de 90 minutos  cada sesión, con un mínimo de 30 niños, los contratistas trabajan con implementación deportiva de Indeportes Quindío. Por último se realizan festivales y actividades recreativas con los niños de la misma escuela.   
Se puede evidenciar que, dentro de las acciones reportadas por Indeportes, están relacionadas con la meta, pero no dan cumplimiento al indicador, ya que no informa el número de escuelas de formación deportivas fomentadas y apoyadas en los 12 municipios.                                                                                                                               
Medio de verificación: información enviada por correo electrónico; desde "Natalia Cardona Osorio" &lt;desarrollohumanoyfamilia@gobernacionquindio.gov.co.</t>
  </si>
  <si>
    <t>Para el primer trimestre de la vigencia 2022, Indeportes Quindío reportó que, para esta vigencia, realizó la contratación de una persona para el programa Juegos Intercolegiados para dar continuidad a la versión 2021, ya que el Ministerio del Deporte dejó para este año la realización de la fase Final Nacional, igualmente iniciar con las directrices 2022.                                                                                       
Para el segundo trimestre del año 2022, Indeportes  reportó la siguiente información: Intercolegiados  versión 2021 , fase final nacional , donde el departamento del Quindío participó con los deportistas ganadores de la fase departamental y se ganaron el cupo para representar al departamento del Quindío en la fase final nacional en deportes individuales, categorías pre juvenil y juvenil, ramas femenina y masculina , en los deportes de , atletismo, para atletismo, tenis de mesa, judo, ajedrez, levantamiento de pesas, tenis de campo, patinaje, natación, ciclismo ruta y ciclismo bmx, esta final se realizó en el eje cafetero (Caldas, Risaralda y Quindío) donde el departamento del Quindío tuvo buena representación y obtuvo  21 medallas , distribuidas así: 2 de oro en patinaje, 1 oro en atletismo, 1 oro en para atletismo,  1 oro en ajedrez, 1 oro en levantamiento de pesas, 3 platas en patinaje, 2 platas en atletismo,  1  en levantamiento de pesas, 2 bronce en atletismo, 1 bronce en para atletismo, 2 bronces en judo, 2 bronces en natación, 1 bronce en tenis de mesa 7 de plata y 10 de bronce, obteniendo el puesto 14 , ya que hubo participación de 29 departamentos a nivel nacional. 
Igualmente se realizó el proceso de inscripción de los juegos Intercolegiados 2022 de los estudiantes deportistas de las diferentes instituciones educativas de los  municipios del departamento, donde el total de deportistas inscritos fue de 8.324, esta se realizó en la plataforma del ministerio del deporte, en las diferentes disciplinas deportivas individuales y de conjunto, de aquí sigue la fase municipal, departamental, regional y final nacional.
Medio de verificación: información enviada por correo electrónico; desde planeacion@indeportesquindio.gov.co.     
                                                                                                                                                                                                                                          Para el  tercer trimestre del 2022 Indeportes reporto la siguiente información: Dentro de las acciones para garantizar el servicio de promoción de la actividad física, la recreación y el deporte, en la  presente vigencia de julio a septiembre,  Indeportes Quindío avanzó en un 75% de la meta, por parte del ministerio del deporte se realizó la contratación de 4 promotores y un articulador   para el apoyo  del programa juegos Intercolegiados  2022 ,los cuales iniciaron con el seguimiento y apoyo de la fase municipal, los festivales escolares en las diferentes Instituciones Educativas del Departamento, a su vez en el mes de agosto se realizó la fase departamental en deportes de conjunto como futbol, baloncesto, voleibol, futbol sala y futbol de salón y en deportes individuales se realizó fase departamental en el mes de septiembre con atletismo, para atletismo, ajedrez, gimnasia artística, lucha, judo, taekwondo, karate do, ciclismo de ruta, patinaje, natación, tenis de mesa, bádminton. Los 148 campeones de la fase departamental en deportes de conjunto viajarán a la fase regional en la cual se enfrentarán contra Antioquia, Risaralda y Caldas.  Las instituciones educativas y colegios que fueron campeones en FUTBOL prejuvenil masculino: Institución Educativa Rufino José Cuervo Centro , FUTBOL juvenil masculino: Institución Educativa Rufino José Cuervo Centro, en VOLEIBOL Categoría Juvenil Femenina: Colegio Franciscano San Luis Rey (Armenia), Categoría Juvenil Masculina: Institución Educativa Ciudadela Del Sur (Armenia), Categoría Prejuvenil Femenina: Institución Educativa San José (Circasia), En FUTBOL DE SALÓN Categoría Juvenil Femenino:  Institución Educativa Robledo, Categoría Juvenil Masculino: Institución Educativa Rafael Uribe Uribe, en BALONCESTO  Categoría Juvenil Femenino, Categoría Prejuvenil Masculino Y Categoría Juvenil Masculino Colegio Gimnasio contemporáneo y en FÚTBOL SALA categoría prejuvenil rama masculina Institución Educativa San José de Armenia y rama femenina: Institución Educativa Rufino Centro.       
                                                                                                                                                                                                                                                              Medio de verificación: información enviada por correo electrónico; desde "Natalia Cardona Osorio" &lt;desarrollohumanoyfamilia@gobernacionquindio.gov.co.</t>
  </si>
  <si>
    <t>Indeportes reporto que durante el periodo de enero a marzo de 2022, se apoyó a la población de Infancia con asistencia técnica, metodológica, jurídica y biomédica a niños y niñas de talentos deportivos en las disciplinas de ajedrez, triatlón, atletismo, ciclismo, bádminton, tenis de campo, patinaje, judo y bowling, natación y paratletismo.                                                 
Para el segundo trimestre del año 2022, Indeportes reportó las siguientes actividades : Durante el periodo de abril a junio de 2022 se apoyó a la población de Infancia con asistencia técnica , metodológica, jurídica y biomédica a niños y niñas talentos deportivos en las disciplinas de ajedrez, triatlón, atletismo, ciclismo, bádminton, tennis de campo, patinaje, judo y bowling, natación y paratletismo
Medio de verificación: información enviada por correo electrónico; desde planeacion@indeportesquindio.gov.co.    
                                                                                                                                                                                                                                              Para el tercer trimestre del 2022,  Indeportes no realizo reporte de acciones y tampoco presupuesto programado ni ejecutado para esta meta.      
                                                                                                                                                                                                                                             Medio de verificación: información enviada por correo electrónico; desde "Natalia Cardona Osorio" &lt;desarrollohumanoyfamilia@gobernacionquindio.gov.co.</t>
  </si>
  <si>
    <t>Indeportes reporto que durante el periodo de enero a marzo de 2022 que se apoyó a la población de Infancia con asistencia técnica, metodológica, jurídica y biomédica a niños y niñas talentos deportivos en las disciplinas de ajedrez, triatlón, atletismo, ciclismo, bádminton, tenis de campo, patinaje, judo y bowling, natación y paratletismo.                                           
Para el segundo trimestre del año 2022, Indeportes reporta Durante el periodo de abril a junio de 2022, se desarrollaron acciones para promover, afianzar y estimular el desarrollo de capacidades y destrezas deportivas con ligas y clubes con capacidades especiales, teniendo en cuenta el cambio normativo respecto a la inclusión en ligas convencionales.
Sin embargo, las actividades reportadas por Indeportes apuntan al cumplimiento de la meta, pero no especifican la cantidad de ligas deportivas con capacidad especial.     
Para el tercer seguimiento de 2022, Indeportes reporto las siguientes acciones:  Se apoyaron las ligas deportivas de ajedrez, patinaje, bmx, gimnasia, y porrismo con la contratación de recurso humano para orientar procesos deportivos desde las bases. 
                                                                                                                                                                                                                                             Se puede evidenciar en las actividades reportadas por Indeportes que apuntan al cumplimiento de la meta,  referencian el apoyo a 5 ligas deportivas, pero no especifican en que municipios se encuentran este apoyo. 
                                                                                                                                                                                                                                            Medio de verificación: información enviada por correo electrónico; desde "Natalia Cardona Osorio" &lt;desarrollohumanoyfamilia@gobernacionquindio.gov.co.</t>
  </si>
  <si>
    <t>Indeportes reporto que, durante el primer trimestre del año, con el programa Fomento a la recreación, la actividad física y el deporte “Tú y yo en la recreación y el deporte”; mediante la Estrategia Nacional de Recreación para Adolescencia y Juventud, Campamentos Juveniles dirigido a niños y jóvenes entre los 13 a los 28 años, y jornadas de recreación dirigidas a la infancia, se han beneficiado 745 niños y niñas.                 
Para el segundo trimestre del año 2022 Indeportes reportó que, durante el periodo de abril a junio del año en curso, Indeportes Quindío, con el programa Fomento a la recreación, la actividad física y el deporte “Tú y yo en la recreación y el deporte”; y mediante la Estrategia Nacional de Recreación para Adolescencia y Juventud, se realizaron campamentos juveniles con apoyo de las alcaldías municipales. Fueron seleccionados 14 campistas destacados que nos representaran en la fase nacional a realizarse en el departamento del Huila en el mes de julio de 2022. 
También, se adelantaron festivales recreativos y de juego, además de jornadas de operación salvavidas dirigidos a los diferentes cursos de vida. Así mismo con DSC Se apoyan con jornadas de recreación grupos de diferentes cursos de vida del resguardo indígena del municipio de Calarcá, se realizaron encuentros de promoción de hábitos y estilos de vida saludable, recreación y deporte, actividad física dirigida musicalizada,  por medio de grupos regulares y no regulares y eventos de movilización denominadas OPERACIONES SALVAVIDAS. 
Medio de verificación: información enviada por correo electrónico; desde planeacion@indeportesquindio.gov.co. 
Para el cumplimiento de esta meta en el tercer trimestre del 2022 Indeportes reporto: El grupo de recreación llevó en este tercer trimestre actividades lúdicas y pedagógicas a los municipios de Filandia, la tebaida, pijao, Córdoba, Calarcá, Buenavista, Montenegro, y Quimbaya donde benefician alrededor de 60 infantes para un total de 480 niños, los otros municipios donde Indeportes no hace presencia es debido a que el ministerio del deporte tiene monitores de recreación en esos territorios.                                      Si bien es cierto que lo reportado da cumplimiento a la meta no se da cuenta de cuantos programas lúdicos y recreativos se implementan en los territorios.  
Sin embargo, no reporta cuantos programas lúdicos estan implementando.
Medio de verificación: información enviada por correo electrónico; desde "Natalia Cardona Osorio" &lt;desarrollohumanoyfamilia@gobernacionquindio.gov.co.</t>
  </si>
  <si>
    <t>Para el primer y segundo trimestre de la vigencia 2022, Indeportes Quindío no reportó acciones.
La Secretaría de Cultura para el primer trimestre, reportó que se da inicio en los diferentes municipios del departamento a la formación artística en las áreas de teatro, artes plásticas, música y danzas en las casas de la cultura, capacitando a 663 niños en edad escolar (0-14 años).         
La Secretaría de Cultura para el segundo trimestre, reportó que se continua con el proceso de formación artística en las casas de la cultura en las áreas de música, teatro, danzas y artes plásticas en las cuales hemos tenido asistencia de este primer semestre a 3.787 niños y niñas, también se dieron actividades con psicólogos, para apoyar temas de No al Buling, en el cual no permiten la libre expresión de los infantes para su buen desarrollo. 
Así mismo, se han realizado presentaciones artísticas en las clausuras de las áreas artísticas, y los niños han participado de ellas, en los eventos como la celebración el día del niño donde expusieron sus obras artísticas en el municipio de Filandia, con los niños de prescolar  de algunas instituciones educativas se han realizado talleres del buen trato.            
Igualmente, la Secretaría de Cultura para el tercer trimestre, continua realizando el trabajo articulado  de las actividades de promoción de  lectura y escritura entre las Instituciones Educativas y las Bibliotecas Públicas Municipales,  donde se han beneficiado un total de población infantil de 3.914 niñas y niños, para un total en los tres trimestres de 40.304 , así mismo se realizó trabajo con los niños de prescolar y primaria de las instituciones educativas de los municipios del departamento del Quindío.
Sín embargo, la Secretaría de Cultura, no reporta cuantas escuelas de formación artística estan siendo apoyadas en el Departamento.                                              
Medio de verificación: información enviada por correo electrónico; desde planeacion@indeportesquindio.gov.co.</t>
  </si>
  <si>
    <t>Para el primer trimestre de la vigencia 2022, Indeportes Quindío no reporto acciones.
La Secretaría de Cultura reporto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Así mismo, para el segundo trimestre, la Secretaría de Cultura, indica que el comité evaluador se encuentra en proceso de evaluación y se publican ganadores en el mes de Julio 2022. de las convocatorias de concertación y estímulos.
Para el tercer trimestre, la Secretaría de Cultura, reporto que una vez el comité evaluador culmina el proceso de evaluación de los proyectos elegibles en el marco del programa de concertación y estímulos 2022. El despacho del Señor Gobernador, profiere las Resoluciones 4809 del 05 de julio de 2022 "POR MEDIO DE LA CUAL SE RECONOCEN LOS GANADORES DE LA CONVOCATORIA DEPARTAMENTAL DE CONCERTACIÓNDE PROYECTOS ARTÍSTICOS Y CULTURALES EN EL DEPARTAMENTO DEL QUINDÍO AÑO 2022 Y SE DICTAN OTRAS DISPOSICIOESN y la Resolución 4810 del 05 de julio de 2022 "POR MEDIO DE LA CUALSE ADJUDICAN LOS ESTÍMULOS Y SE ORDENA EL PAGO A LOS GANADORES DE LA CONVOCATORIA DEL PROGRAMA DEPARTAMENTAL DE ESTÍMULOS A LA CREACIÓN, INVESTIGACIÓNY PRODUCCIÓN ARTÍSTICA DEL DEPARTAMENTO DEL QUINDÍO 2022"
En estas convocatorias se han beneficiado 2.449 niños y niñas de 0 a 14 años.
Igualmente, no estan reportando la cantidad de proyectos que estimulan el desarrollo de capacidades, dirigido a poblaciones especiales.
Medio de verificación: información enviada por correo electrónico; desde planeacion@indeportesquindio.gov.co.</t>
  </si>
  <si>
    <t xml:space="preserve">Para el primer y segundo trimestre de la vigencia 2022, la Secretaría de Aguas e Infraestructura reportó que se están realizando las siguientes acciones:  
Municipio de Circasia: se realiza limpieza y rocería del área de cancha de futbol en la vereda la cristalina, se cambia puerta de acceso a la cancha y se reparan tramos de malla en mal estado y se pinta.
Municipio de Córdoba: se realiza al Estadio del municipio, resane de paredes, estuco y pintura de fachada frontal y lateral, pintura de pasamanos.
Municipio de Armenia: se realiza rocería y limpieza de canaletas concreto de las zonas verdes en el Polideportivo y coliseo la patria.
Igualmente, se realizó rocería y limpieza de las zonas verdes, en la pista de motocrós.
También, se realiza rocería y limpieza de las zonas verdes, cerramiento en la cancha futbol del Barrio la Cecilia.
Para el tercer trimestre la Secretaría de Aguas e Infraestructura, no reporto acciones en cumplimiento de esta meta. </t>
  </si>
  <si>
    <t>Para el primer trimestre de la vigencia 2022, Proyecta reportó que se realizaron mesas de trabajo con los municipios de circasia, Córdoba, Salento, Quimbaya, Montenegro, Buenavista, Pijao y La Tebaida,  con el propósito de identificar las necesidades que presentan estos municipios en cuanto a escenarios deportivos y que la empresa proyecta pueda aunar esfuerzos para ayudar al cumplimiento de las metas del plan de desarrollo departamental y la política pública de infancia y adolescencia.
Para el segundo trimestre del año 2022 , Proyecta reportó que de acuerdo a las mesas de trabajo realizadas con los municipios, se identificaron 5 intervenciones en parques recreativos y escenarios deportivos para realizar convenios con los con los entes territoriales para generar el bienestar y espacios para el bienestar de los niños, niñas y adolescentes (NNA)  del departamento.
Para el tercer trimestre Proyecta, no reporto acciones en cumplimiento de esta meta. 
Medio de verificación: información enviada por correo electrónico; certificación de veracidad desde planeacion@proyecta.gov.co.</t>
  </si>
  <si>
    <t>Para el primer trimestre de la vigencia 2022, Proyecta reportó que se realizaron mesas de trabajo con los municipios de circasia, Córdoba, Salento, Quimbaya, Montenegro, Buenavista, Pijao y La Tebaida con el propósito de identificar las necesidades que presentan estos municipios en cuanto al mejoramiento de las instituciones educativas y que la empresa proyecta pueda aunar esfuerzos para el cumplimiento de las metas del plan de desarrollo departamental y la política pública de infancia y adolescencia.                       
Para el segundo trimestre de la vigencia 2022, Proyecta reportó que se realizaron mesas de trabajo con personal de la Secretaria de Educación, en la cual se establecieron compromisos para depurar y clasificar las sedes ya intervenidas y las que son necesarios de intervención inmediata para sacar convenio con el departamento del Quindío y realizar las intervenciones necesarias.
Para el tercer trimestre Proyecta, no reporto acciones en cumplimiento de esta meta. 
Medio de verificación: información enviada por correo electrónico; certificación de veracidad desde planeacion@proyecta.gov.co.</t>
  </si>
  <si>
    <t xml:space="preserve">Para el primer trimestre de la vigenvia 2022, la Secretaría de Educación no reporto ninguna acción realizada para esta meta .
Para el segundo trimestre, la Secretaría de Educación repotó que, a la fecha se tiene que, 2.516 estudiantes se encuentran beneficiados con el programa de Transporte Escolar.
Para el tercer trimestre la Secretaría de Educación, no reporto acciones en cumplimiento de esta meta. </t>
  </si>
  <si>
    <t xml:space="preserve">Para el primer trimestre de la vigenvia 2022, la Secretaría de Educación, no reportó ninguna acción realizada para esta meta 
Para el segundo  trimestre de la vigenvia 2022,  la Secretaría de Educación, informó que la oferta educativa que se brinda en las 54 Instituciones Educativas de los 11 municipios no certificados en educación, esta destinada para toda la población, y aA la fecha se tiene que:
* Población Afro: 329 estudiantes
* Población Indígena: 297 estudiantes 
Para el tercer trimestre la Secretaría de Educación, no reporto acciones en cumplimiento de esta meta. </t>
  </si>
  <si>
    <t xml:space="preserve">Para el primer trimestre de la  vigencia  2022,  la Secretaría de Educación no reportó ninguna acción en cumplimiento de esta meta. 
la secretaria de Educación para el segundo trimestre del año 2022 reportó que: 
se han beneficiado 148 docentes con la estrategia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Para el tercer trimestre la Secretaría de Educación, no reporto acciones en cumplimiento de esta meta. </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</si>
  <si>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
Para el tercer trimestre la Secretaría de Salud, no reporto acciones en cumplimiento de esta meta. </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</si>
  <si>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
Para el tercer trimestre la Secretaría deSalud y Familia, no reportaron acciones en cumplimiento de esta meta.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</si>
  <si>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reportó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
Para el tercer trimestre la Secretaría deSalud y Familia, no reportaron acciones en cumplimiento de esta meta.</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</si>
  <si>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reportó que se realizaron talleres pedagógicos en 2 instituciones educativas del municipio de Calarcá y Circasia. Se realizaron acciones de formación en derechos sexuales y reproductivos en el casco urbano con la población general del municipio de Calarcá.
la Secretaría de salud, para el segundo trimestre de 2022, reportó que 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auditorias  entre IPS y  EAPB de seguimiento de la calidad de atención de pacientes con VIH Hepatitis B
Para el tercer trimestre la Secretaría deSalud y Familia, no reportaron acciones en cumplimiento de esta meta. 
</t>
  </si>
  <si>
    <t xml:space="preserve">Para el primer  trimestre de la vigencia 2022, la Secretaría de Educación, no reportó acciones en cumplimiento del indicador. 
Para el segundo trimestre de la vigencia 2022, la Secretaría de Educación, reportó acciones que no dan cumplimiento del indicador, ya que no reportan la cantidad de cupos incrementados  para niños y niñas menores de 5 años vinculados a programas de Educación Inicial.
Para el tercer trimestre la Secretaría de Educación, no reporto acciones en cumplimiento de esta meta. </t>
  </si>
  <si>
    <t xml:space="preserve">La Secretaria de Educación reportó que para el primer y segundo trimestre de la vigencia 2022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
Para el tercer trimestre la Secretaría de Educación, no reporto acciones en cumplimiento de esta meta. 
</t>
  </si>
  <si>
    <t xml:space="preserve">
La Secretaria de Educación reportó que para el primer trimestre de la vigencia 2022, realizó proceso de focalización de 120 docentes para realizar proceso de formación en inglés con un programa inmersión a través del proyecto de regalías Quindío Bilingüe y competitivo
la secretaria de Educación para el segundo trimestre del año 2022 reportó que: 
se han beneficiado 148 docentes con la estrategia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Para el tercer trimestre la Secretaría de Educación, no reporto acciones en cumplimiento de esta meta. </t>
  </si>
  <si>
    <t xml:space="preserve">Durante la vigencia 2022, la Secretaría de Familia no reporto acciones en cumplimiento de esta meta.  </t>
  </si>
  <si>
    <t>Para el primer trimestre de la vigencia, la Secretaría de Cultura reportó que se han implementado en los diferentes municipios del departamento, talleres de lectura, oralidad y escritura, haciendo énfasis en la catedra de la paz, historia de Colombia, medio ambiente, identidad de género, derechos humanos, paisaje cultural cafetero, educación sexual, afrocolombianidad. Beneficiándose a 1317 niños y niñas en edad escolar de 0 a 14 años.    
Sim embargo, no existe claridad en que municipio se están implementando las acciones y si estas hacen parte del plan de lectura y escritura plasmado en la meta.  
Para el segundo trimestre la Secretaria de Cultura  reporta las siguientes acciones:  Se continua con el proceso de formación artística en las casas de la cultura, en las áreas de música, teatro, danzas y artes plásticas, en las cuales hemos tenido asistencia de este primer semestre a 3.787 niños y niñas, también se dieron actividades con un  profesional en el área de la psicología  para apoyar temas de “No al Bulling”, en el cual no permiten la libre expresión de los infantes para su buen desarrollo. 
También, se han realizado presentaciones artísticas en las clausuras de las áreas artísticas, donde los niños participaron  de ellas en eventos como la celebración el día del niño donde expusieron sus obras artística en el municipio de Filandia . Con los niños de prescolar de algunas instituciones educativas se han realizado talleres del buen trato. 
Para el tercer trimestre del 2022, la Secretaría de Cultura reporta las siguientes acciones: El plan de lectura y escritura se ha seguido desarrollando en los 12 municipios del departamento del Quindío, tanto en las bibliotecas públicas, casas de la cultura y las instituciones educativas beneficiando a 3233 niños y niñas entre 0 y 14 años.
Si bien es cierto, las acciones reportadas por la Secretaría de Cultura en el tercer trimestre dan cumplimiento a la meta establecida, no reporta presupuesto programado, y tampoco presupuesto ejecutado para esta vigencia. 
Medio de verificación: información enviada por correo electrónico: desarrollohumanoyfamilia@gobernacionquindio.gov.co</t>
  </si>
  <si>
    <t xml:space="preserve">La Secretaría de Educación, para el primer trimestre del 2022, reportó que se han realizado procesos de formación a orientadores escolares de las IE sobre APRENDIZAJE SIGNIFICATIVO, EL DESARROLLO DE LAS COMPETENCIAS SOCIOEMOCIONALES Y CIUDADANAS, EL TRABAJO COLABORATIVO Y LAS TUTORÍA
Para el segundo trimestre de la vigencia 2022, la Secretaría de Educación, reportó que no se realizaron acciones para el cumplimiento de esta meta.
Para el tercer trimestre la Secretaría de Educación, no reporto acciones en cumplimiento de esta meta. </t>
  </si>
  <si>
    <t>Para el primer y segundo trimestre de la vigencia 2022, la Secretaría de Educación, reportó que se conformó la red de docentes de sociales con el propósito de movilizar y fortalecer las competencias ciudadanas
Durante la vigencia 2022, la Secretaría de Familia no reporto acciones en cumplimiento de esta meta y la Secretaría de Educación no reporto acciones en cumplimiento de esta meta.</t>
  </si>
  <si>
    <t xml:space="preserve">La Secretaría de Educación reportó para el primer y segundo semestre de la vigencia, que en las 54 Instituciones Educativas se continúa orientando como proyecto pedagógico transversal la temática de paisaje cultural cafetero en cumplimiento de la ordenanza No. 0038 del 22 de noviembre de 2012.
Para el tercer trimestre la Secretaría de Educación, no reporto acciones en cumplimiento de esta meta. </t>
  </si>
  <si>
    <t xml:space="preserve">La Secretaría de Educación reportó para el primer y segundo semestre de la vigencia,  que las 54 Instituciones Educativas tienen constituidos los gobiernos escolares.
Para el tercer trimestre la Secretaría de Educación, no reporto acciones en cumplimiento de esta meta. 
</t>
  </si>
  <si>
    <t>La Secretaría del Interior no reportó acciones para el primer trimestre del año 2022.               
Para el segundo trimestre del año 2022 la Secretaría del Interior reportó que, se brindó asistencia técnica a las instituciones educativas en la temática de resolución pacífica de conflicto dentro de las comunidades. 
En total fueron nueve (9) municipios asistidos técnicamente, los cuales fueron: circasia, Salento, Montenegro, Pijao, Quimbaya, la tebaida, Génova, Calarcá y Armenia.
Sin embargo, la Secretaría del Interior no reporta la cantidad de población fortalecida, por lo cual, no es posible medir el indicador.
Medio de verificación: información enviada por correo electrónico; desde secretariainterior@quindio.gov.co.
Para el tercer trimestre del 2022 la secretaria del interior reporto las siguientes acciones que no tienen relación con lo planteado en la meta 
Medio de verificación: información enviada por correo electrónico: secretariainterior@quindio.gov.co  "Natalia Cardona Osorio" desarrollohumanoyfamilia@gobernacionquindio.gov.co</t>
  </si>
  <si>
    <t xml:space="preserve">Durante la vigencia 2022, la Secretaría del Interior  no reporto acciones en cumplimiento de esta meta.  </t>
  </si>
  <si>
    <t xml:space="preserve">Para el primer trimestre de la vigencia 2022, la Secretaría del Interior reportó que se brindó asistencia técnica a los 12 municipios del Departamento con el fin de realizar la instalación y operación del Comité Municipal de Paz, así como la participación de los niños y jóvenes en estos espacios. De igual manera, realizaron 12 jornadas de asistencia técnica.                                                                                           
Para el segundo trimestre del año 2022, la Secretaría del Interior reportó que acompaño y asistió técnicamente 2 Consejos Municipales de Paz  en los municipios de Génova y Córdoba.          
Medio de verificación: información enviada por correo electrónico; desde secretariainterior@quindio.gov.co.
Para el tercer trimestre del 2022 la secretaria del interior reporto las siguientes acciones: 
4 Consejos Municipales de Paz acompañados y asistidos técnicamente. 
Participación y asistencia técnica en las Sesiones de Consejo de Paz en los municipios de Génova, Filandia, Armenia, Córdoba y Buenavista durante el tercer trimestre de 2022.
En el reporte de las acciones realizadas por las secretaría del interior se puede evidenciar que la información suministrada no hay claridad en el cumplimiento de la meta, ya que indican que participaron en 4 consejos municipales y después describen 5 municipio. 
Medio de verificación: información enviada por correo electrónico: secretariainterior@quindio.gov.co  "Natalia Cardona Osorio" desarrollohumanoyfamilia@gobernacionquindio.gov.co                                                                                                                                                  </t>
  </si>
  <si>
    <t>El ICBF no reportó acciones para el primer y segundo  trimestre del año 2022.
El Instituto Colombiano de Bienestar Familiar (ICBF) para el tercer seguimiento del 2022 reporto las siguientes acciones El ICBF no tiene dentro de sus competencias legales procesos de detección, judicialización y castigo para población adulta que cometa algún delito contra un niño, niña o adolescente.
 Si bien es cierto el ICBF realiza un reporte de las acciones a esta meta, dicha información no tiene relación con lo descrito en la meta.
Medio de verificación: información enviada por correo electrónico: Harold.Bedoya@icbf.gov.co</t>
  </si>
  <si>
    <t xml:space="preserve">Para el primer trimestre de la vigencia 2022, la Secretaría de Turismo Industria y Comercio reportó que, el 08 de marzo de 2022 se realizó asistencia técnica al Instituto Montenegro con el fin de socializar a los directivos y docentes la propuesta de efectuar talleres en temas relacionados con la normativa y regulación del sector turismo.
Así mismo, reportó que el 23 de marzo de 2022 se llevó a cabo capacitación en calidad turística a los jóvenes de los grados 10 y 11 del Instituto Montenegro. Impactando a 29 personas entre directivos, docentes y estudiantes.
También, reportó que en coordinación con las entidades territoriales y demás instancias, se llevó a cabo la estrategia de prevención de la Explotación Sexual Comercial de Niños, Niñas y Adolescentes. (ESCNNA), visitando 47 establecimientos hoteleros de los diferentes municipios de la siguiente manera:  Tres (3) en Filandia, ocho (8) en Salento, tres (3) en Montenegro, catorce (14) en Calarcá, cinco (5) Circasia y catorce (14) Armenia.                                                           
Para el segundo trimestre de 2022, La Secretaría de Turismo reportó que en coordinación con las entidades territoriales y demás instancias, se llevó a cabo la estrategia de prevención de la Explotación Sexual Comercial de Niños, Niñas y Adolescentes. (ESCNNA) Visitando ciento treinta y seis (136) establecimientos hoteleros de los diferentes municipios de la siguiente manera:  Tres (3) en Filandia, treinta y nueve (39) en Salento, tres (3) en Montenegro, veinte seis (26) en Calarcá, diez (10) en Circasia, veinticuatro (24) Armenia, siete (7) en Pijao, dos (2) en Córdoba, trece en (13) La tebaida, nueve en (9) en Quimbaya. 
Medio de Verificación: información enviada por medio de correo electrónico; desde johanmanolog@hotmail.com. 
Para el  tercer  trimestre de 2022  la Secretaria de  Turismo reporto las siguientes  acciones:                                                      
En coordinación con las entidades territoriales y demás instancias, se llevó a cabo la estrategia de prevención de la Explotación Sexual Comercial de Niños, Niñas y Adolescentes. (ESCNNA) 
Visitando ciento treinta y seis (136) establecimientos hoteleros de los diferentes municipios de la siguiente manera:  Tres (3) en Filandia, treinta y nueve (39) en Salento, tres (3) en Montenegro, veinte seis (26) en Calarcá, diez (10) en Circasia, veinticuatro (24) Armenia, siete (7) en Pijao, dos (2) en Córdoba, trece en (13) La tebaida, nueve en (9) en Quimbaya.
Además, se han realizado cinco (5) campañas en el terminal de transporte de Armenia, impactando 330 personas.
Dos (2) campañas en el aeropuerto internacional el Edén, impactando 85 personas.   
Se visitó y socializó la estrategia de prevención de la Explotación Sexual Comercial de Niños, Niñas y Adolescentes. (ESCNNA) en dos (2) Instituciones Educativas de Montenegro, Quimbaya, Armenia y una de Calarca; impactando a 415 estudiantes y docentes.       
Medio de Verificación: información enviada por medio de correo electrónico; desde johanmanolog@hotmail.com.  </t>
  </si>
  <si>
    <t xml:space="preserve">La Secretaría del Interior, para el primer trimestre de 2022, reporto que se desarrollaron 14 jornadas de prevención del Reclutamiento infantil en las IE Educativas del Departamento del Quindío y Juntas de Acción Comunal
Para el tercer trimestre la Secretaría del Interior, no reporto acciones en cumplimiento de esta meta. </t>
  </si>
  <si>
    <t xml:space="preserve">Durante la vigencia 2022, el ICBF no reporto acciones en cumplimiento de esta meta.  </t>
  </si>
  <si>
    <t xml:space="preserve">El ICBF no reporto acciones para el primer trimestre del año 2022.El ICBF no reporto acciones para el segundo  trimestre del año 2022.
Para el seguimiento del tercer trimestre del año 2022 el Instituto Colombiano de Bienestar Familiar (ICBF) reporto: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Harold.Bedoya@icbf.gov.co
</t>
  </si>
  <si>
    <t>El ICBF no reporto acciones para el primer trimestre del año 2022.El ICBF no reporto acciones para el segundo  trimestre del año 2022.  
Para el seguimiento del tercer trimestre del año 2022 el Instituto Colombiano de Bienestar Familiar (ICBF) reporto: Si bien la administración de la Plataforma SUIN no depende de la Regional Quindío, sí se logra reportar que desde el ICBF Nacional se mantiene en operación y actualización estadística permanente la plataforma para consulta territorial de los diferentes indicadores de desarrollo integral de niños, niñas, adolescentes y jóvenes del departamento y del país.
Medio de verificación: información enviada por correo electrónico: Harold.Bedoya@icbf.gov.co</t>
  </si>
  <si>
    <t>Durante la vigencia del 2022, la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</si>
  <si>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Durante la vigencia del 2022,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</si>
  <si>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 xml:space="preserve">La Secretaria de Educación reportó  para el primer y segundo  trimestre de la vigencia 2022, que se dio inicio a la conformación de la red de lengua castellana con el acompañamiento de los tutores del programa todos a aprender, para su conocimiento oficial.
Para el tercer trimestre la Secretaría deSalud y Familia, no reportaron acciones en cumplimiento de esta meta. 
</t>
  </si>
  <si>
    <t>La Secretaría de Familia  durante la vigencia 2022,  ha realizado escuelas de padres en las Instituciones Educativas Oficiales de los municipios no certificados en educación del departamento del Quindío.</t>
  </si>
  <si>
    <t xml:space="preserve">La Secretaría de Salud no reportó acciones para el primer y tercer trimestre del año 2022.
Para el segundo trimestre la Secretaría de Salud  reportó las siguientes acciones:  
Se realiza el seguimiento a la implementación de la estrategia  IAMII, verificando indicadores en formulario anexo (https://forms.gle/dYU2oTS6hsJF4qhC), de manera virtual y las IPS que entregan evaluación son: ESE Hospital San Juan de Dios, Centro Médico Armenia - Sanitas, ESE Red Salud Armenia, ESE Hospital San Vicente-Circasia, ESE Hospital San Roque-Córdoba, ESE Hospital San Vicente de Paul-Filandia, ESE Hospital Santa Ana-Pijao, ESE Hospital Sagrado Corazón de Jesús-Quimbaya.
Se logra realizar una revisión de soportes de manera presencial en las siguientes IPS públicas: ESE Hospital la Misericordia, ESE Hospital San Juan de Dios, ESE Hospital Sagrado Corazón de Jesús Quimbaya, ESE Hospital San Vicente-Circasia, ESE Hospital San Vicente-Génova.
Medio de verificación: información enviada por correo electrónico; desde saluddireccionsp@quindio.gov.co.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</si>
  <si>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Salud no ha reportado acciones para la vigencia 2022, para el cumplimiento de esta meta. 
Medio de verificación: información enviada por correo electrónico; desde saluddireccionsp@quindio.gov.co.
A través de la circular No. S.A.60.07.01-01121 del 18 de octubre de 2022 se convocaron los actores responsables del cumplimiento de esta meta para establecer las acciones que permitan implementar satisfactoriamente la proyección anual de esta. </t>
  </si>
  <si>
    <r>
      <t>La Secretaría de Salud no reportó acciones en el primer y tercer trimestre del año 2022, para el cumplimiento de esta meta. 
La Secretaría de Salud r</t>
    </r>
    <r>
      <rPr>
        <sz val="11"/>
        <rFont val="Arial"/>
        <family val="2"/>
      </rPr>
      <t>eportó</t>
    </r>
    <r>
      <rPr>
        <sz val="11"/>
        <color theme="1"/>
        <rFont val="Arial"/>
        <family val="2"/>
      </rPr>
      <t xml:space="preserve"> que se realizaron talleres pedagógicos en 2  instituciones educativas del municipio de Calarcá y Circasia; Al igual que, realizaron acciones de formación en derechos sexuales y reproductivos en el casco urbano con la población general del municipio de Calarcá; también  realizaron 16 acciones de seguimiento  a las EAPB e IPS que atienden pacientes con VIH/SIDA Hepatitis B/C, y se realizaron  2 mesas de trabajo con la red departamental de VIH SIDA alerta temprana.                                             
Medio de verificación: información enviada por correo electrónico; desde saluddireccionsp@quindio.gov.co.
A través de la circular No. S.A.60.07.01-01121 del 18 de octubre de 2022 se convocaron los actores responsables del cumplimiento de esta meta para establecer las acciones que permitan implementar satisfactoriamente la proyección anual de esta. 
</t>
    </r>
  </si>
  <si>
    <t xml:space="preserve">Durante el primer trimestre y segundo trimestre, la  Secretaría de Agricultura,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y durante el segundo trimestre no fue reportada la población beneficiada.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</si>
  <si>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Salud no ha reportado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</si>
  <si>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Salud no ha reportado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</si>
  <si>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Salud no ha reportado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</si>
  <si>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Salud no ha reportado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</si>
  <si>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Salud no ha reportado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</si>
  <si>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Salud no ha reportado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</si>
  <si>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Salud no ha reportado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</si>
  <si>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Educación no ha reportado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</si>
  <si>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Durante el primer y segundo trimestre la Secretaría de Educación reportó que se tienen implementadas, fortalecidas y reconocidas mediante acto administrativo cinco (5) Redes de Aprendizaje para las 54 Instituciones Educativas Oficiales del Departamento así: Red de matemáticas, Red de coordinadores, Red Entre todos para todos, Red de escuela nueva y Red de sociales.
Para el tercer trimestre, la Secretaría de Educación no ha reportado acciones para el cumplimiento de esta meta. 
</t>
  </si>
  <si>
    <t xml:space="preserve">La Secretaría de Educación no reportó acciones para el primer trimestre del año 2022 y para el segundo trimestre informa que a la fecha no se ha cumplido con el indicador. 
Para el tercer trimestre, la Secretaría de Educación no ha reportado acciones para el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</si>
  <si>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Aguas e Infraestructura, no ha reportado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</si>
  <si>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Aguas e Infraestructura, no ha reportado acciones para la vigencia 2022, para el cumplimiento de esta meta.                                                                                   
Medio de Verificación: se envía información por medio de correo electrónico; desde jefaturasocial@gobernacionquindio.gov.co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</si>
  <si>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Aguas e Infraestructura, no ha reportado acciones para la vigencia 2022, para el cumplimiento de esta meta.                                                                               
Medio de Verificación: se envía información por medio de correo electrónico; desde jefaturasocial@gobernacionquindio.gov.co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</si>
  <si>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Aguas e Infraestructura, no ha reportado acciones para la vigencia 2022, para el cumplimiento de esta meta.                                                                                      
Medio de Verificación: se envía información por medio de correo electrónico; desde jefaturasocial@gobernacionquindio.gov.co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</si>
  <si>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del Interior no ha reportado acciones para la vigencia 2022, para el cumplimiento de esta meta.                          
Medio de verificación: información enviada por correo electrónico; desde secretariainterior@quindio.gov.co.                                                                                                                                                                                                                                                                                                                                                                              
Medio de verificación: información enviada por correo electrónico; desde  Natalia Cardona Osorio" desarrollohumanoyfamilia@gobernacionquindio.gov.co- secretariainterior@quindio.gov.co
A través de la circular No. S.A.60.07.01-01121 del 18 de octubre de 2022 se convocaron los actores responsables del cumplimiento de esta meta para establecer las acciones que permitan implementar satisfactoriamente la proyección anual de esta. </t>
  </si>
  <si>
    <t xml:space="preserve">La Secretaría de Aguas e Infraestructura no ha reportado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</si>
  <si>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Durante la vigencia 2022, la Secretaría de Aguas e Infraestructura no reporto acciones en cumplimiento de esta meta.  
Sin embargo, la meta presenta duplicidad con el indicador No. 46, ya que están formuladas de la misma manera. 
A través de la circular No. S.A.60.07.01-01121 del 18 de octubre de 2022 se convocaron los actores responsables del cumplimiento de esta meta para establecer las acciones que permitan implementar satisfactoriamente la proyección anual de esta. </t>
  </si>
  <si>
    <t xml:space="preserve">Durante la vigencia 2022, la Secretaría del Interior no reporto acciones en cumplimiento de esta meta.  
A través de la circular No. S.A.60.07.01-01121 del 18 de octubre de 2022 se convocaron los actores responsables del cumplimiento de esta meta para establecer las acciones que permitan implementar satisfactoriamente la proyección anual de esta. </t>
  </si>
  <si>
    <t>La Secretaría de Familia, a través de la Jefatura de Familia, ha desarrollado jornadas de capacitación sobre la prevención del trabajo infantil y jornadas de prevención del trabajo infantil.
El presupuesto fue reportado en la meta No 99.</t>
  </si>
  <si>
    <t>Se ha coordinado la operatividad del Comité Departamental para la Erradicación del Trabajo Infantil (CIETI) en articulación con el Ministerio del Trabajo, a través de la puesta en marcha del Plan de Acción 2022.
El presupuesto fue reportado en la meta No 99.</t>
  </si>
  <si>
    <t>La Secretaría de Familia, a través de la Jefatura de Familia, ha desarrollado jornadas de capacitación sobre la prevención del trabajo infantil y del adolescente trabajador.
El presupuesto fue reportado en la meta No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</si>
</sst>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_(&quot;$&quot;\ * \(#,##0.00\);_(&quot;$&quot;\ * &quot;-&quot;??_);_(@_)"/>
    <numFmt numFmtId="165" formatCode="_(&quot;$&quot;\ * #,##0_);_(&quot;$&quot;\ * \(#,##0\);_(&quot;$&quot;\ * &quot;-&quot;??_);_(@_)"/>
    <numFmt numFmtId="166" formatCode="#,##0.0"/>
    <numFmt numFmtId="167" formatCode="0.0%"/>
    <numFmt numFmtId="168" formatCode="0.000"/>
    <numFmt numFmtId="169" formatCode="_(* #,##0.00_);_(* \(#,##0.00\);_(* &quot;-&quot;??_);_(@_)"/>
    <numFmt numFmtId="170" formatCode="_(* #,##0_);_(* \(#,##0\);_(* &quot;-&quot;??_);_(@_)"/>
    <numFmt numFmtId="171" formatCode="#,##0.000"/>
  </numFmts>
  <fonts count="3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sz val="16"/>
      <color theme="1"/>
      <name val="Arial"/>
      <family val="2"/>
    </font>
    <font>
      <sz val="11"/>
      <color theme="1"/>
      <name val="Tahoma"/>
      <family val="2"/>
    </font>
    <font>
      <b/>
      <sz val="16"/>
      <color theme="1"/>
      <name val="Arial"/>
      <family val="2"/>
    </font>
    <font>
      <sz val="11"/>
      <color rgb="FFFF3300"/>
      <name val="Arial"/>
      <family val="2"/>
    </font>
    <font>
      <sz val="11"/>
      <name val="Arial"/>
      <family val="2"/>
    </font>
    <font>
      <sz val="16"/>
      <color theme="1"/>
      <name val="Calibri"/>
      <family val="2"/>
      <scheme val="minor"/>
    </font>
    <font>
      <sz val="16"/>
      <name val="Arial"/>
      <family val="2"/>
    </font>
    <font>
      <b/>
      <sz val="11"/>
      <color rgb="FF000000"/>
      <name val="Arial"/>
      <family val="2"/>
    </font>
    <font>
      <strike/>
      <sz val="11"/>
      <color rgb="FFFF0000"/>
      <name val="Arial"/>
      <family val="2"/>
    </font>
    <font>
      <sz val="11"/>
      <color rgb="FFFF0000"/>
      <name val="Arial"/>
      <family val="2"/>
    </font>
    <font>
      <sz val="11"/>
      <name val="Tahoma"/>
      <family val="2"/>
    </font>
    <font>
      <b/>
      <sz val="11"/>
      <color rgb="FFFF0000"/>
      <name val="Arial"/>
      <family val="2"/>
    </font>
    <font>
      <u/>
      <sz val="11"/>
      <color theme="10"/>
      <name val="Calibri"/>
      <family val="2"/>
      <scheme val="minor"/>
    </font>
    <font>
      <u/>
      <sz val="11"/>
      <color theme="10"/>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sz val="11"/>
      <color rgb="FF000000"/>
      <name val="Arial"/>
      <family val="2"/>
    </font>
  </fonts>
  <fills count="21">
    <fill>
      <patternFill patternType="none"/>
    </fill>
    <fill>
      <patternFill patternType="gray125"/>
    </fill>
    <fill>
      <patternFill patternType="solid">
        <fgColor rgb="FFFFCC99"/>
      </patternFill>
    </fill>
    <fill>
      <patternFill patternType="solid">
        <fgColor theme="9"/>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16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19" fillId="0" borderId="0" applyNumberFormat="0" applyFill="0" applyBorder="0" applyAlignment="0" applyProtection="0"/>
  </cellStyleXfs>
  <cellXfs count="361">
    <xf numFmtId="0" fontId="0" fillId="0" borderId="0" xfId="0"/>
    <xf numFmtId="0" fontId="5" fillId="4" borderId="2" xfId="0" applyFont="1" applyFill="1" applyBorder="1" applyAlignment="1">
      <alignment horizontal="right" vertical="center" wrapText="1"/>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2" fontId="7" fillId="0" borderId="0" xfId="0" applyNumberFormat="1" applyFont="1" applyAlignment="1">
      <alignment horizontal="right" vertical="center" wrapText="1"/>
    </xf>
    <xf numFmtId="0" fontId="6" fillId="0" borderId="0" xfId="0" applyFont="1" applyAlignment="1">
      <alignment horizontal="right" vertical="center" wrapText="1"/>
    </xf>
    <xf numFmtId="0" fontId="6" fillId="0" borderId="0" xfId="0" applyFont="1" applyAlignment="1">
      <alignment vertical="center" wrapText="1"/>
    </xf>
    <xf numFmtId="0" fontId="7" fillId="0" borderId="0" xfId="0" applyFont="1" applyAlignment="1">
      <alignment horizontal="right" vertical="center" wrapText="1"/>
    </xf>
    <xf numFmtId="165" fontId="6" fillId="0" borderId="0" xfId="2" applyNumberFormat="1" applyFont="1" applyAlignment="1">
      <alignment horizontal="right" vertical="center" wrapText="1"/>
    </xf>
    <xf numFmtId="0" fontId="7"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center" vertical="center" wrapText="1"/>
    </xf>
    <xf numFmtId="165" fontId="6" fillId="0" borderId="0" xfId="2" applyNumberFormat="1" applyFont="1" applyFill="1" applyAlignment="1">
      <alignment horizontal="right" vertical="center" wrapText="1"/>
    </xf>
    <xf numFmtId="0" fontId="6" fillId="0" borderId="0" xfId="0" applyFont="1" applyAlignment="1">
      <alignment horizontal="justify" vertical="center" wrapText="1"/>
    </xf>
    <xf numFmtId="3" fontId="5" fillId="0" borderId="0" xfId="0" applyNumberFormat="1" applyFont="1" applyAlignment="1">
      <alignment horizontal="center" vertical="center" wrapText="1"/>
    </xf>
    <xf numFmtId="0" fontId="10" fillId="0" borderId="0" xfId="0" applyFont="1" applyAlignment="1">
      <alignment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8" fillId="0" borderId="0" xfId="0" applyFont="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5" fillId="5" borderId="2" xfId="0" applyNumberFormat="1"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65" fontId="5" fillId="7" borderId="2" xfId="2" applyNumberFormat="1" applyFont="1" applyFill="1" applyBorder="1" applyAlignment="1">
      <alignment horizontal="center" vertical="center" wrapText="1"/>
    </xf>
    <xf numFmtId="0" fontId="5" fillId="4" borderId="2" xfId="0" applyFont="1" applyFill="1" applyBorder="1" applyAlignment="1">
      <alignment vertical="center" wrapText="1"/>
    </xf>
    <xf numFmtId="0" fontId="6" fillId="0" borderId="12" xfId="0" applyFont="1" applyBorder="1" applyAlignment="1">
      <alignment horizontal="justify" vertical="center" wrapText="1"/>
    </xf>
    <xf numFmtId="0" fontId="6" fillId="0" borderId="12" xfId="0" applyFont="1" applyBorder="1" applyAlignment="1">
      <alignment horizontal="righ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3" fontId="7" fillId="0" borderId="16"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0" fontId="7" fillId="0" borderId="12" xfId="0" applyFont="1" applyBorder="1" applyAlignment="1">
      <alignment horizontal="right" vertical="center" wrapText="1"/>
    </xf>
    <xf numFmtId="2" fontId="7" fillId="0" borderId="12"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0" fontId="11" fillId="0" borderId="12" xfId="0" applyFont="1" applyBorder="1" applyAlignment="1">
      <alignment horizontal="justify" vertical="center" wrapText="1"/>
    </xf>
    <xf numFmtId="165" fontId="6" fillId="0" borderId="12" xfId="2" applyNumberFormat="1" applyFont="1" applyBorder="1" applyAlignment="1">
      <alignment horizontal="right" vertical="center" wrapText="1"/>
    </xf>
    <xf numFmtId="0" fontId="6" fillId="0" borderId="2" xfId="0" applyFont="1" applyBorder="1" applyAlignment="1">
      <alignment horizontal="justify" vertical="center" wrapText="1"/>
    </xf>
    <xf numFmtId="3" fontId="7" fillId="0" borderId="12" xfId="0" applyNumberFormat="1" applyFont="1" applyBorder="1" applyAlignment="1">
      <alignment vertical="center" wrapText="1"/>
    </xf>
    <xf numFmtId="4" fontId="6" fillId="0" borderId="12" xfId="0" applyNumberFormat="1" applyFont="1" applyBorder="1" applyAlignment="1">
      <alignment vertical="center" wrapText="1"/>
    </xf>
    <xf numFmtId="0" fontId="7" fillId="0" borderId="12" xfId="0" applyFont="1" applyBorder="1" applyAlignment="1">
      <alignment vertical="center" wrapText="1"/>
    </xf>
    <xf numFmtId="0" fontId="6" fillId="0" borderId="2" xfId="0" applyFont="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7" fillId="0" borderId="17"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0" borderId="7"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1"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4" fontId="6" fillId="0" borderId="12" xfId="0" applyNumberFormat="1" applyFont="1" applyBorder="1" applyAlignment="1">
      <alignment horizontal="right" vertical="center" wrapText="1"/>
    </xf>
    <xf numFmtId="2" fontId="7"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0" fontId="11" fillId="0" borderId="2" xfId="0" applyFont="1" applyBorder="1" applyAlignment="1">
      <alignment horizontal="justify" vertical="center" wrapText="1"/>
    </xf>
    <xf numFmtId="165" fontId="6" fillId="0" borderId="2" xfId="2" applyNumberFormat="1" applyFont="1" applyFill="1" applyBorder="1" applyAlignment="1">
      <alignment horizontal="right" vertical="center" wrapText="1"/>
    </xf>
    <xf numFmtId="3" fontId="7" fillId="0" borderId="2" xfId="0" applyNumberFormat="1" applyFont="1" applyBorder="1" applyAlignment="1">
      <alignment vertical="center" wrapText="1"/>
    </xf>
    <xf numFmtId="4" fontId="6" fillId="0" borderId="2" xfId="0" applyNumberFormat="1" applyFont="1" applyBorder="1" applyAlignment="1">
      <alignment vertical="center" wrapText="1"/>
    </xf>
    <xf numFmtId="0" fontId="7" fillId="0" borderId="2" xfId="0" applyFont="1" applyBorder="1" applyAlignment="1">
      <alignment vertical="center" wrapText="1"/>
    </xf>
    <xf numFmtId="9" fontId="7" fillId="0" borderId="2" xfId="3" applyFont="1" applyBorder="1" applyAlignment="1">
      <alignment horizontal="right" vertical="center" wrapText="1"/>
    </xf>
    <xf numFmtId="1" fontId="7" fillId="8" borderId="2" xfId="0" applyNumberFormat="1" applyFont="1" applyFill="1" applyBorder="1" applyAlignment="1">
      <alignment horizontal="right" vertical="center" wrapText="1"/>
    </xf>
    <xf numFmtId="0" fontId="6" fillId="0" borderId="19" xfId="0" applyFont="1" applyBorder="1" applyAlignment="1">
      <alignment horizontal="justify" vertical="center" wrapText="1"/>
    </xf>
    <xf numFmtId="0" fontId="7" fillId="8" borderId="2" xfId="0" applyFont="1" applyFill="1" applyBorder="1" applyAlignment="1">
      <alignment horizontal="right" vertical="center" wrapText="1"/>
    </xf>
    <xf numFmtId="4" fontId="6" fillId="0" borderId="19" xfId="0" applyNumberFormat="1" applyFont="1" applyBorder="1" applyAlignment="1">
      <alignment horizontal="right" vertical="center" wrapText="1"/>
    </xf>
    <xf numFmtId="165" fontId="6" fillId="0" borderId="2" xfId="2" applyNumberFormat="1" applyFont="1" applyBorder="1" applyAlignment="1">
      <alignment horizontal="right" vertical="center" wrapText="1"/>
    </xf>
    <xf numFmtId="165" fontId="6" fillId="0" borderId="12" xfId="2" applyNumberFormat="1" applyFont="1" applyFill="1" applyBorder="1" applyAlignment="1">
      <alignment horizontal="right" vertical="center" wrapText="1"/>
    </xf>
    <xf numFmtId="2" fontId="7" fillId="8" borderId="2" xfId="0" applyNumberFormat="1" applyFont="1" applyFill="1" applyBorder="1" applyAlignment="1">
      <alignment horizontal="right" vertical="center" wrapText="1"/>
    </xf>
    <xf numFmtId="0" fontId="11" fillId="0" borderId="0" xfId="0" applyFont="1" applyAlignment="1">
      <alignment vertical="center" wrapText="1"/>
    </xf>
    <xf numFmtId="0" fontId="6" fillId="4" borderId="2" xfId="0" applyFont="1" applyFill="1" applyBorder="1" applyAlignment="1">
      <alignment horizontal="justify" vertical="center" wrapText="1"/>
    </xf>
    <xf numFmtId="0" fontId="6" fillId="0" borderId="19" xfId="0" applyFont="1" applyBorder="1" applyAlignment="1">
      <alignment horizontal="righ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3" fontId="13" fillId="0" borderId="2" xfId="0" applyNumberFormat="1" applyFont="1" applyBorder="1" applyAlignment="1">
      <alignment horizontal="right" vertical="center" wrapText="1"/>
    </xf>
    <xf numFmtId="165" fontId="14" fillId="0" borderId="2" xfId="2" applyNumberFormat="1" applyFont="1" applyBorder="1" applyAlignment="1">
      <alignment horizontal="right" vertical="center"/>
    </xf>
    <xf numFmtId="165" fontId="5" fillId="0" borderId="2" xfId="2" applyNumberFormat="1" applyFont="1" applyBorder="1" applyAlignment="1">
      <alignment horizontal="right" vertical="center"/>
    </xf>
    <xf numFmtId="0" fontId="11" fillId="0" borderId="19" xfId="0" applyFont="1" applyBorder="1" applyAlignment="1">
      <alignment horizontal="justify" vertical="center" wrapText="1"/>
    </xf>
    <xf numFmtId="0" fontId="6" fillId="0" borderId="2" xfId="0" applyFont="1" applyBorder="1" applyAlignment="1">
      <alignment vertical="center" wrapText="1"/>
    </xf>
    <xf numFmtId="3" fontId="13" fillId="0" borderId="2" xfId="0" applyNumberFormat="1" applyFont="1" applyBorder="1" applyAlignment="1">
      <alignment horizontal="center" vertical="center" wrapText="1"/>
    </xf>
    <xf numFmtId="0" fontId="11" fillId="4" borderId="2" xfId="0" applyFont="1" applyFill="1" applyBorder="1" applyAlignment="1">
      <alignment horizontal="justify" vertical="center" wrapText="1"/>
    </xf>
    <xf numFmtId="3" fontId="13" fillId="0" borderId="18" xfId="0" applyNumberFormat="1" applyFont="1" applyBorder="1" applyAlignment="1">
      <alignment horizontal="center" vertical="center" wrapText="1"/>
    </xf>
    <xf numFmtId="0" fontId="6" fillId="0" borderId="2" xfId="0" applyFont="1" applyBorder="1" applyAlignment="1">
      <alignment vertical="top" wrapText="1"/>
    </xf>
    <xf numFmtId="0" fontId="11" fillId="0" borderId="2" xfId="0" applyFont="1" applyBorder="1" applyAlignment="1">
      <alignment horizontal="righ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3" fontId="13" fillId="0" borderId="17" xfId="0" applyNumberFormat="1" applyFont="1" applyBorder="1" applyAlignment="1">
      <alignment horizontal="center" vertical="center" wrapText="1"/>
    </xf>
    <xf numFmtId="3" fontId="13" fillId="0" borderId="7" xfId="0" applyNumberFormat="1" applyFont="1" applyBorder="1" applyAlignment="1">
      <alignment horizontal="right" vertical="center" wrapText="1"/>
    </xf>
    <xf numFmtId="2" fontId="13" fillId="0" borderId="2" xfId="0" applyNumberFormat="1" applyFont="1" applyBorder="1" applyAlignment="1">
      <alignment horizontal="right" vertical="center" wrapText="1"/>
    </xf>
    <xf numFmtId="4" fontId="11" fillId="0" borderId="2" xfId="0" applyNumberFormat="1" applyFont="1" applyBorder="1" applyAlignment="1">
      <alignment horizontal="right" vertical="center" wrapText="1"/>
    </xf>
    <xf numFmtId="0" fontId="13" fillId="0" borderId="2" xfId="0" applyFont="1" applyBorder="1" applyAlignment="1">
      <alignment horizontal="right" vertical="center" wrapText="1"/>
    </xf>
    <xf numFmtId="3" fontId="11" fillId="0" borderId="2" xfId="0" applyNumberFormat="1" applyFont="1" applyBorder="1" applyAlignment="1">
      <alignment horizontal="right" vertical="center" wrapText="1"/>
    </xf>
    <xf numFmtId="165" fontId="11" fillId="0" borderId="2" xfId="2" applyNumberFormat="1" applyFont="1" applyBorder="1" applyAlignment="1">
      <alignment horizontal="right" vertical="center" wrapText="1"/>
    </xf>
    <xf numFmtId="0" fontId="11" fillId="0" borderId="2" xfId="0" applyFont="1" applyBorder="1" applyAlignment="1">
      <alignment vertical="center" wrapText="1"/>
    </xf>
    <xf numFmtId="3" fontId="13" fillId="0" borderId="2" xfId="0" applyNumberFormat="1" applyFont="1" applyBorder="1" applyAlignment="1">
      <alignment vertical="center" wrapText="1"/>
    </xf>
    <xf numFmtId="4" fontId="11" fillId="0" borderId="2" xfId="0" applyNumberFormat="1" applyFont="1" applyBorder="1" applyAlignment="1">
      <alignment vertical="center" wrapText="1"/>
    </xf>
    <xf numFmtId="0" fontId="13" fillId="0" borderId="2" xfId="0" applyFont="1" applyBorder="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6" fillId="10" borderId="2" xfId="0" applyFont="1" applyFill="1" applyBorder="1" applyAlignment="1">
      <alignment horizontal="justify" vertical="center" wrapText="1"/>
    </xf>
    <xf numFmtId="166" fontId="7" fillId="0" borderId="17" xfId="0" applyNumberFormat="1" applyFont="1" applyBorder="1" applyAlignment="1">
      <alignment horizontal="center" vertical="center" wrapText="1"/>
    </xf>
    <xf numFmtId="166" fontId="7" fillId="0" borderId="7" xfId="0" applyNumberFormat="1" applyFont="1" applyBorder="1" applyAlignment="1">
      <alignment horizontal="right" vertical="center" wrapText="1"/>
    </xf>
    <xf numFmtId="165" fontId="6" fillId="0" borderId="2" xfId="2" applyNumberFormat="1" applyFont="1" applyBorder="1" applyAlignment="1">
      <alignment horizontal="right" vertical="center"/>
    </xf>
    <xf numFmtId="4" fontId="7" fillId="0" borderId="2" xfId="0" applyNumberFormat="1" applyFont="1" applyBorder="1" applyAlignment="1">
      <alignment horizontal="right" vertical="center" wrapText="1"/>
    </xf>
    <xf numFmtId="0" fontId="6" fillId="0" borderId="2" xfId="0" applyFont="1" applyBorder="1" applyAlignment="1">
      <alignment horizontal="justify" wrapText="1"/>
    </xf>
    <xf numFmtId="0" fontId="6" fillId="9" borderId="2" xfId="0" applyFont="1" applyFill="1" applyBorder="1" applyAlignment="1">
      <alignment horizontal="justify" vertical="center" wrapText="1"/>
    </xf>
    <xf numFmtId="166" fontId="7" fillId="0" borderId="2" xfId="0" applyNumberFormat="1" applyFont="1" applyBorder="1" applyAlignment="1">
      <alignment horizontal="right" vertical="center" wrapText="1"/>
    </xf>
    <xf numFmtId="167" fontId="7" fillId="0" borderId="2" xfId="3" applyNumberFormat="1" applyFont="1" applyBorder="1" applyAlignment="1">
      <alignment horizontal="center" vertical="center" wrapText="1"/>
    </xf>
    <xf numFmtId="167" fontId="7" fillId="0" borderId="18" xfId="3" applyNumberFormat="1" applyFont="1" applyBorder="1" applyAlignment="1">
      <alignment horizontal="center" vertical="center" wrapText="1"/>
    </xf>
    <xf numFmtId="167" fontId="7" fillId="0" borderId="2" xfId="3" applyNumberFormat="1" applyFont="1" applyBorder="1" applyAlignment="1">
      <alignment horizontal="right" vertical="center" wrapText="1"/>
    </xf>
    <xf numFmtId="9" fontId="7" fillId="0" borderId="2" xfId="3"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168" fontId="7" fillId="0" borderId="2" xfId="0" applyNumberFormat="1" applyFont="1" applyBorder="1" applyAlignment="1">
      <alignment horizontal="right" vertical="center" wrapText="1"/>
    </xf>
    <xf numFmtId="0" fontId="18" fillId="0" borderId="2" xfId="0" applyFont="1" applyBorder="1" applyAlignment="1">
      <alignment horizontal="justify" vertical="center" wrapText="1"/>
    </xf>
    <xf numFmtId="4" fontId="6" fillId="0" borderId="2" xfId="0" quotePrefix="1" applyNumberFormat="1" applyFont="1" applyBorder="1" applyAlignment="1">
      <alignment horizontal="right" vertical="center" wrapText="1"/>
    </xf>
    <xf numFmtId="0" fontId="13" fillId="0" borderId="2" xfId="0" applyFont="1" applyBorder="1" applyAlignment="1">
      <alignment horizontal="center" vertical="center" wrapText="1"/>
    </xf>
    <xf numFmtId="0" fontId="13" fillId="0" borderId="18" xfId="0" applyFont="1" applyBorder="1" applyAlignment="1">
      <alignment horizontal="center" vertical="center" wrapText="1"/>
    </xf>
    <xf numFmtId="170" fontId="7" fillId="0" borderId="2" xfId="1" applyNumberFormat="1" applyFont="1" applyBorder="1" applyAlignment="1">
      <alignment horizontal="right" vertical="center" wrapText="1"/>
    </xf>
    <xf numFmtId="165" fontId="11" fillId="0" borderId="2" xfId="2" applyNumberFormat="1" applyFont="1" applyFill="1" applyBorder="1" applyAlignment="1">
      <alignment horizontal="right" vertical="center" wrapText="1"/>
    </xf>
    <xf numFmtId="9" fontId="7" fillId="0" borderId="17" xfId="3" applyFont="1" applyBorder="1" applyAlignment="1">
      <alignment horizontal="center" vertical="center" wrapText="1"/>
    </xf>
    <xf numFmtId="9" fontId="7" fillId="0" borderId="2" xfId="3"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18" xfId="0" applyNumberFormat="1" applyFont="1" applyBorder="1" applyAlignment="1">
      <alignment horizontal="center" vertical="center" wrapText="1"/>
    </xf>
    <xf numFmtId="9" fontId="7" fillId="0" borderId="7" xfId="3" applyFont="1" applyBorder="1" applyAlignment="1">
      <alignment horizontal="right" vertical="center" wrapText="1"/>
    </xf>
    <xf numFmtId="9" fontId="13" fillId="0" borderId="2" xfId="0" applyNumberFormat="1" applyFont="1" applyBorder="1" applyAlignment="1">
      <alignment horizontal="right" vertical="center" wrapText="1"/>
    </xf>
    <xf numFmtId="0" fontId="7" fillId="9" borderId="2" xfId="0" applyFont="1" applyFill="1" applyBorder="1" applyAlignment="1">
      <alignment horizontal="right" vertical="center" wrapText="1"/>
    </xf>
    <xf numFmtId="3" fontId="7" fillId="9" borderId="2" xfId="0" applyNumberFormat="1" applyFont="1" applyFill="1" applyBorder="1" applyAlignment="1">
      <alignment vertical="center" wrapText="1"/>
    </xf>
    <xf numFmtId="4" fontId="6" fillId="9" borderId="2" xfId="0" applyNumberFormat="1" applyFont="1" applyFill="1" applyBorder="1" applyAlignment="1">
      <alignment vertical="center" wrapText="1"/>
    </xf>
    <xf numFmtId="0" fontId="7" fillId="9" borderId="2" xfId="0" applyFont="1" applyFill="1" applyBorder="1" applyAlignment="1">
      <alignment vertical="center" wrapText="1"/>
    </xf>
    <xf numFmtId="9" fontId="7" fillId="0" borderId="18" xfId="3" applyFont="1" applyBorder="1" applyAlignment="1">
      <alignment horizontal="center" vertical="center" wrapText="1"/>
    </xf>
    <xf numFmtId="1" fontId="7" fillId="0" borderId="2" xfId="3" applyNumberFormat="1" applyFont="1" applyBorder="1" applyAlignment="1">
      <alignment horizontal="right" vertical="center" wrapText="1"/>
    </xf>
    <xf numFmtId="9" fontId="7" fillId="0" borderId="8" xfId="3" applyFont="1" applyBorder="1" applyAlignment="1">
      <alignment horizontal="center" vertical="center" wrapText="1"/>
    </xf>
    <xf numFmtId="9" fontId="7" fillId="0" borderId="9" xfId="3"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9" xfId="3" applyNumberFormat="1" applyFont="1" applyBorder="1" applyAlignment="1">
      <alignment horizontal="center" vertical="center" wrapText="1"/>
    </xf>
    <xf numFmtId="0" fontId="13" fillId="0" borderId="9" xfId="0" applyFont="1" applyBorder="1" applyAlignment="1">
      <alignment horizontal="center" vertical="center" wrapText="1"/>
    </xf>
    <xf numFmtId="3" fontId="7" fillId="0" borderId="10" xfId="0" applyNumberFormat="1" applyFont="1" applyBorder="1" applyAlignment="1">
      <alignment horizontal="center" vertical="center" wrapText="1"/>
    </xf>
    <xf numFmtId="0" fontId="7" fillId="0" borderId="2" xfId="3" applyNumberFormat="1" applyFont="1" applyBorder="1" applyAlignment="1">
      <alignment horizontal="right" vertical="center" wrapText="1"/>
    </xf>
    <xf numFmtId="0" fontId="20" fillId="0" borderId="0" xfId="6" applyFont="1"/>
    <xf numFmtId="0" fontId="21" fillId="0" borderId="0" xfId="0" applyFont="1"/>
    <xf numFmtId="3" fontId="0" fillId="0" borderId="0" xfId="0" applyNumberFormat="1"/>
    <xf numFmtId="0" fontId="26" fillId="0" borderId="0" xfId="0" applyFont="1"/>
    <xf numFmtId="0" fontId="27" fillId="14" borderId="19" xfId="0" applyFont="1" applyFill="1" applyBorder="1" applyAlignment="1">
      <alignment horizontal="center" vertical="center" wrapText="1"/>
    </xf>
    <xf numFmtId="0" fontId="27" fillId="14" borderId="22" xfId="0" applyFont="1" applyFill="1" applyBorder="1" applyAlignment="1">
      <alignment horizontal="center" vertical="center" wrapText="1"/>
    </xf>
    <xf numFmtId="0" fontId="28" fillId="0" borderId="14" xfId="0" applyFont="1" applyBorder="1" applyAlignment="1">
      <alignment horizontal="center" vertical="center" textRotation="90"/>
    </xf>
    <xf numFmtId="0" fontId="28" fillId="0" borderId="12" xfId="0" applyFont="1" applyBorder="1" applyAlignment="1">
      <alignment horizontal="center" vertical="center" wrapText="1"/>
    </xf>
    <xf numFmtId="0" fontId="28" fillId="0" borderId="12" xfId="0" applyFont="1" applyBorder="1" applyAlignment="1">
      <alignment horizontal="justify" vertical="center" wrapText="1"/>
    </xf>
    <xf numFmtId="0" fontId="29" fillId="12" borderId="2" xfId="0" applyFont="1" applyFill="1" applyBorder="1" applyAlignment="1">
      <alignment horizontal="center" vertical="center" wrapText="1"/>
    </xf>
    <xf numFmtId="0" fontId="29" fillId="15" borderId="2" xfId="0" applyFont="1" applyFill="1" applyBorder="1" applyAlignment="1">
      <alignment horizontal="center" vertical="center" wrapText="1"/>
    </xf>
    <xf numFmtId="3" fontId="29" fillId="9" borderId="2" xfId="0" applyNumberFormat="1" applyFont="1" applyFill="1" applyBorder="1" applyAlignment="1">
      <alignment horizontal="center" vertical="center" wrapText="1"/>
    </xf>
    <xf numFmtId="0" fontId="29" fillId="11" borderId="2" xfId="3" applyNumberFormat="1" applyFont="1" applyFill="1" applyBorder="1" applyAlignment="1">
      <alignment horizontal="center" vertical="center" wrapText="1"/>
    </xf>
    <xf numFmtId="3" fontId="29" fillId="8" borderId="2" xfId="0" applyNumberFormat="1" applyFont="1" applyFill="1" applyBorder="1" applyAlignment="1">
      <alignment horizontal="center" vertical="center" wrapText="1"/>
    </xf>
    <xf numFmtId="0" fontId="29" fillId="16" borderId="18" xfId="3" applyNumberFormat="1" applyFont="1" applyFill="1" applyBorder="1" applyAlignment="1">
      <alignment horizontal="center" vertical="center" wrapText="1"/>
    </xf>
    <xf numFmtId="0" fontId="28" fillId="0" borderId="17" xfId="0" applyFont="1" applyBorder="1" applyAlignment="1">
      <alignment horizontal="center" vertical="center" textRotation="90"/>
    </xf>
    <xf numFmtId="0" fontId="28" fillId="0" borderId="2" xfId="0" applyFont="1" applyBorder="1" applyAlignment="1">
      <alignment horizontal="center" vertical="center" wrapText="1"/>
    </xf>
    <xf numFmtId="0" fontId="28" fillId="0" borderId="2" xfId="0" applyFont="1" applyBorder="1" applyAlignment="1">
      <alignment horizontal="justify" vertical="center" wrapText="1"/>
    </xf>
    <xf numFmtId="0" fontId="28" fillId="0" borderId="21" xfId="0" applyFont="1" applyBorder="1" applyAlignment="1">
      <alignment horizontal="center" vertical="center" textRotation="90"/>
    </xf>
    <xf numFmtId="0" fontId="28" fillId="0" borderId="19" xfId="0" applyFont="1" applyBorder="1" applyAlignment="1">
      <alignment horizontal="center" vertical="center" wrapText="1"/>
    </xf>
    <xf numFmtId="0" fontId="28" fillId="0" borderId="11" xfId="0" applyFont="1" applyBorder="1" applyAlignment="1">
      <alignment horizontal="justify" vertical="center" wrapText="1"/>
    </xf>
    <xf numFmtId="0" fontId="29" fillId="12" borderId="19" xfId="0" applyFont="1" applyFill="1" applyBorder="1" applyAlignment="1">
      <alignment horizontal="center" vertical="center" wrapText="1"/>
    </xf>
    <xf numFmtId="0" fontId="29" fillId="15" borderId="19" xfId="0" applyFont="1" applyFill="1" applyBorder="1" applyAlignment="1">
      <alignment horizontal="center" vertical="center" wrapText="1"/>
    </xf>
    <xf numFmtId="3" fontId="29" fillId="9" borderId="19" xfId="0" applyNumberFormat="1" applyFont="1" applyFill="1" applyBorder="1" applyAlignment="1">
      <alignment horizontal="center" vertical="center" wrapText="1"/>
    </xf>
    <xf numFmtId="0" fontId="29" fillId="11" borderId="19" xfId="3" applyNumberFormat="1" applyFont="1" applyFill="1" applyBorder="1" applyAlignment="1">
      <alignment horizontal="center" vertical="center" wrapText="1"/>
    </xf>
    <xf numFmtId="3" fontId="29" fillId="8" borderId="19" xfId="0" applyNumberFormat="1" applyFont="1" applyFill="1" applyBorder="1" applyAlignment="1">
      <alignment horizontal="center" vertical="center" wrapText="1"/>
    </xf>
    <xf numFmtId="0" fontId="29" fillId="16" borderId="22" xfId="3" applyNumberFormat="1" applyFont="1" applyFill="1" applyBorder="1" applyAlignment="1">
      <alignment horizontal="center" vertical="center" wrapText="1"/>
    </xf>
    <xf numFmtId="0" fontId="28" fillId="12" borderId="2" xfId="0" applyFont="1" applyFill="1" applyBorder="1" applyAlignment="1">
      <alignment horizontal="center" vertical="center" wrapText="1"/>
    </xf>
    <xf numFmtId="0" fontId="28" fillId="15" borderId="2" xfId="0" applyFont="1" applyFill="1" applyBorder="1" applyAlignment="1">
      <alignment horizontal="center" vertical="center" wrapText="1"/>
    </xf>
    <xf numFmtId="3" fontId="28" fillId="9" borderId="2" xfId="0" applyNumberFormat="1" applyFont="1" applyFill="1" applyBorder="1" applyAlignment="1">
      <alignment horizontal="center" vertical="center" wrapText="1"/>
    </xf>
    <xf numFmtId="3" fontId="28" fillId="11" borderId="2" xfId="0" applyNumberFormat="1" applyFont="1" applyFill="1" applyBorder="1" applyAlignment="1">
      <alignment horizontal="center" vertical="center" wrapText="1"/>
    </xf>
    <xf numFmtId="3" fontId="28" fillId="8" borderId="2" xfId="0" applyNumberFormat="1" applyFont="1" applyFill="1" applyBorder="1" applyAlignment="1">
      <alignment horizontal="center" vertical="center" wrapText="1"/>
    </xf>
    <xf numFmtId="0" fontId="28" fillId="17" borderId="18" xfId="0" applyFont="1" applyFill="1" applyBorder="1" applyAlignment="1">
      <alignment horizontal="center" vertical="center" wrapText="1"/>
    </xf>
    <xf numFmtId="0" fontId="28" fillId="0" borderId="0" xfId="0" applyFont="1" applyAlignment="1">
      <alignment vertical="center" textRotation="90" wrapText="1"/>
    </xf>
    <xf numFmtId="0" fontId="6" fillId="0" borderId="2" xfId="0" applyFont="1" applyBorder="1" applyAlignment="1">
      <alignment horizontal="center"/>
    </xf>
    <xf numFmtId="0" fontId="6" fillId="0" borderId="2" xfId="0" applyFont="1" applyBorder="1"/>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right" vertical="center" wrapText="1"/>
    </xf>
    <xf numFmtId="9" fontId="12" fillId="10" borderId="2" xfId="5" applyNumberFormat="1" applyFont="1" applyFill="1" applyBorder="1" applyAlignment="1">
      <alignment horizontal="right" vertical="center" wrapText="1"/>
    </xf>
    <xf numFmtId="9" fontId="7" fillId="10" borderId="12" xfId="3" applyFont="1" applyFill="1" applyBorder="1" applyAlignment="1">
      <alignment horizontal="right" vertical="center" wrapText="1"/>
    </xf>
    <xf numFmtId="9" fontId="7" fillId="10" borderId="2" xfId="3" applyFont="1" applyFill="1" applyBorder="1" applyAlignment="1">
      <alignment horizontal="right" vertical="center" wrapText="1"/>
    </xf>
    <xf numFmtId="9" fontId="7" fillId="10" borderId="19" xfId="3" applyFont="1" applyFill="1" applyBorder="1" applyAlignment="1">
      <alignment horizontal="right" vertical="center" wrapText="1"/>
    </xf>
    <xf numFmtId="9" fontId="7" fillId="10" borderId="2" xfId="5" applyNumberFormat="1" applyFont="1" applyFill="1" applyBorder="1" applyAlignment="1">
      <alignment horizontal="right" vertical="center" wrapText="1"/>
    </xf>
    <xf numFmtId="9" fontId="13" fillId="10" borderId="2" xfId="3" applyFont="1" applyFill="1" applyBorder="1" applyAlignment="1">
      <alignment horizontal="right" vertical="center" wrapText="1"/>
    </xf>
    <xf numFmtId="3" fontId="7" fillId="10" borderId="2" xfId="0" applyNumberFormat="1" applyFont="1" applyFill="1" applyBorder="1" applyAlignment="1">
      <alignment horizontal="right" vertical="center" wrapText="1"/>
    </xf>
    <xf numFmtId="3" fontId="7" fillId="0" borderId="1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7" fillId="0" borderId="19" xfId="0" applyFont="1" applyBorder="1" applyAlignment="1">
      <alignment vertical="center" wrapText="1"/>
    </xf>
    <xf numFmtId="2" fontId="7" fillId="0" borderId="19" xfId="0" applyNumberFormat="1" applyFont="1" applyBorder="1" applyAlignment="1">
      <alignment vertical="center" wrapText="1"/>
    </xf>
    <xf numFmtId="0" fontId="6" fillId="0" borderId="2" xfId="0" applyFont="1" applyBorder="1" applyAlignment="1">
      <alignment horizontal="left" vertical="center" wrapText="1"/>
    </xf>
    <xf numFmtId="165" fontId="30" fillId="0" borderId="2" xfId="2" applyNumberFormat="1" applyFont="1" applyBorder="1" applyAlignment="1">
      <alignment horizontal="right" vertical="center"/>
    </xf>
    <xf numFmtId="165" fontId="6" fillId="10" borderId="2" xfId="2" applyNumberFormat="1" applyFont="1" applyFill="1" applyBorder="1" applyAlignment="1">
      <alignment horizontal="right" vertical="center" wrapText="1"/>
    </xf>
    <xf numFmtId="165" fontId="6" fillId="10" borderId="2" xfId="2" applyNumberFormat="1" applyFont="1" applyFill="1" applyBorder="1" applyAlignment="1">
      <alignment horizontal="right" vertical="center"/>
    </xf>
    <xf numFmtId="3" fontId="6" fillId="10" borderId="2" xfId="0" applyNumberFormat="1" applyFont="1" applyFill="1" applyBorder="1" applyAlignment="1">
      <alignment horizontal="right" vertical="center" wrapText="1"/>
    </xf>
    <xf numFmtId="0" fontId="11" fillId="10" borderId="2" xfId="0" applyFont="1" applyFill="1" applyBorder="1" applyAlignment="1">
      <alignment horizontal="justify" vertical="center" wrapText="1"/>
    </xf>
    <xf numFmtId="3" fontId="7" fillId="0" borderId="19" xfId="0" applyNumberFormat="1" applyFont="1" applyBorder="1" applyAlignment="1">
      <alignment horizontal="right" vertical="center" wrapText="1"/>
    </xf>
    <xf numFmtId="4" fontId="7" fillId="0" borderId="19" xfId="0" applyNumberFormat="1" applyFont="1" applyBorder="1" applyAlignment="1">
      <alignment horizontal="right" vertical="center" wrapText="1"/>
    </xf>
    <xf numFmtId="4" fontId="13" fillId="0" borderId="2" xfId="0" applyNumberFormat="1" applyFont="1" applyBorder="1" applyAlignment="1">
      <alignment horizontal="right" vertical="center" wrapText="1"/>
    </xf>
    <xf numFmtId="171" fontId="7" fillId="0" borderId="2" xfId="0" applyNumberFormat="1" applyFont="1" applyBorder="1" applyAlignment="1">
      <alignment horizontal="right" vertical="center" wrapText="1"/>
    </xf>
    <xf numFmtId="2" fontId="7" fillId="0" borderId="2" xfId="3" applyNumberFormat="1" applyFont="1" applyFill="1" applyBorder="1" applyAlignment="1">
      <alignment horizontal="right" vertical="center" wrapText="1"/>
    </xf>
    <xf numFmtId="9" fontId="7" fillId="0" borderId="19" xfId="3" applyFont="1" applyFill="1" applyBorder="1" applyAlignment="1">
      <alignment horizontal="right"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right" vertical="center" wrapText="1"/>
    </xf>
    <xf numFmtId="0" fontId="7" fillId="0" borderId="12" xfId="0" applyFont="1" applyBorder="1" applyAlignment="1">
      <alignment horizontal="right" vertical="center" wrapText="1"/>
    </xf>
    <xf numFmtId="165" fontId="6" fillId="10" borderId="19" xfId="2" applyNumberFormat="1" applyFont="1" applyFill="1" applyBorder="1" applyAlignment="1">
      <alignment horizontal="center" vertical="center" wrapText="1"/>
    </xf>
    <xf numFmtId="165" fontId="6" fillId="10" borderId="11" xfId="2" applyNumberFormat="1" applyFont="1" applyFill="1" applyBorder="1" applyAlignment="1">
      <alignment horizontal="center" vertical="center" wrapText="1"/>
    </xf>
    <xf numFmtId="165" fontId="6" fillId="10" borderId="12" xfId="2" applyNumberFormat="1" applyFont="1" applyFill="1" applyBorder="1" applyAlignment="1">
      <alignment horizontal="center" vertical="center" wrapText="1"/>
    </xf>
    <xf numFmtId="165" fontId="6" fillId="0" borderId="19" xfId="2" applyNumberFormat="1" applyFont="1" applyBorder="1" applyAlignment="1">
      <alignment horizontal="center" vertical="center" wrapText="1"/>
    </xf>
    <xf numFmtId="165" fontId="6" fillId="0" borderId="12" xfId="2"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165" fontId="6" fillId="0" borderId="19" xfId="2" applyNumberFormat="1" applyFont="1" applyBorder="1" applyAlignment="1">
      <alignment horizontal="right" vertical="center" wrapText="1"/>
    </xf>
    <xf numFmtId="165" fontId="6" fillId="0" borderId="12" xfId="2" applyNumberFormat="1" applyFont="1" applyBorder="1" applyAlignment="1">
      <alignment horizontal="right" vertical="center" wrapText="1"/>
    </xf>
    <xf numFmtId="0" fontId="6" fillId="4" borderId="2" xfId="0" applyFont="1" applyFill="1" applyBorder="1" applyAlignment="1">
      <alignment horizontal="left" vertical="center" wrapText="1"/>
    </xf>
    <xf numFmtId="3" fontId="5" fillId="0" borderId="0" xfId="0" applyNumberFormat="1" applyFont="1" applyAlignment="1">
      <alignment horizontal="center" vertical="center" wrapText="1"/>
    </xf>
    <xf numFmtId="0" fontId="6" fillId="0" borderId="19"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165" fontId="6" fillId="0" borderId="2" xfId="2" applyNumberFormat="1" applyFont="1" applyBorder="1" applyAlignment="1">
      <alignment horizontal="right" vertical="center" wrapText="1"/>
    </xf>
    <xf numFmtId="4" fontId="6" fillId="0" borderId="19" xfId="0" applyNumberFormat="1" applyFont="1" applyBorder="1" applyAlignment="1">
      <alignment horizontal="right" vertical="center" wrapText="1"/>
    </xf>
    <xf numFmtId="4" fontId="6" fillId="0" borderId="11" xfId="0" applyNumberFormat="1" applyFont="1" applyBorder="1" applyAlignment="1">
      <alignment horizontal="right" vertical="center" wrapText="1"/>
    </xf>
    <xf numFmtId="4" fontId="6" fillId="0" borderId="12" xfId="0" applyNumberFormat="1" applyFont="1" applyBorder="1" applyAlignment="1">
      <alignment horizontal="right" vertical="center" wrapText="1"/>
    </xf>
    <xf numFmtId="4" fontId="6" fillId="0" borderId="11" xfId="0" applyNumberFormat="1" applyFont="1" applyBorder="1" applyAlignment="1">
      <alignment horizontal="justify" vertical="center" wrapText="1"/>
    </xf>
    <xf numFmtId="4" fontId="6" fillId="0" borderId="12" xfId="0" applyNumberFormat="1" applyFont="1" applyBorder="1" applyAlignment="1">
      <alignment horizontal="justify" vertical="center" wrapText="1"/>
    </xf>
    <xf numFmtId="0" fontId="6" fillId="0" borderId="2" xfId="0" applyFont="1" applyBorder="1" applyAlignment="1">
      <alignment horizontal="justify" vertical="center" wrapText="1"/>
    </xf>
    <xf numFmtId="0" fontId="9" fillId="0" borderId="0" xfId="0" applyFont="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1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4" fontId="6" fillId="0" borderId="19" xfId="0" applyNumberFormat="1" applyFont="1" applyBorder="1" applyAlignment="1">
      <alignment horizontal="justify" vertical="center" wrapText="1"/>
    </xf>
    <xf numFmtId="0" fontId="6" fillId="0" borderId="19" xfId="0" applyFont="1" applyBorder="1" applyAlignment="1">
      <alignment horizontal="right" vertical="center" wrapText="1"/>
    </xf>
    <xf numFmtId="0" fontId="6" fillId="0" borderId="12" xfId="0" applyFont="1" applyBorder="1" applyAlignment="1">
      <alignment horizontal="right"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3" fontId="7" fillId="0" borderId="21"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 fontId="7" fillId="8" borderId="19" xfId="0" applyNumberFormat="1" applyFont="1" applyFill="1" applyBorder="1" applyAlignment="1">
      <alignment horizontal="right" vertical="center" wrapText="1"/>
    </xf>
    <xf numFmtId="1" fontId="7" fillId="8" borderId="12" xfId="0" applyNumberFormat="1" applyFont="1" applyFill="1" applyBorder="1" applyAlignment="1">
      <alignment horizontal="right" vertical="center" wrapText="1"/>
    </xf>
    <xf numFmtId="3" fontId="7" fillId="0" borderId="19"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3" fontId="7" fillId="0" borderId="19"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2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23" xfId="0" applyNumberFormat="1" applyFont="1" applyBorder="1" applyAlignment="1">
      <alignment horizontal="right" vertical="center" wrapText="1"/>
    </xf>
    <xf numFmtId="3" fontId="7" fillId="0" borderId="16" xfId="0" applyNumberFormat="1" applyFont="1" applyBorder="1" applyAlignment="1">
      <alignment horizontal="right" vertical="center" wrapText="1"/>
    </xf>
    <xf numFmtId="3" fontId="6" fillId="0" borderId="19"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9" fontId="7" fillId="10" borderId="19" xfId="3" applyFont="1" applyFill="1" applyBorder="1" applyAlignment="1">
      <alignment horizontal="right" vertical="center" wrapText="1"/>
    </xf>
    <xf numFmtId="9" fontId="7" fillId="10" borderId="12" xfId="3" applyFont="1" applyFill="1" applyBorder="1" applyAlignment="1">
      <alignment horizontal="right" vertical="center" wrapText="1"/>
    </xf>
    <xf numFmtId="165" fontId="6" fillId="0" borderId="19" xfId="2" applyNumberFormat="1" applyFont="1" applyFill="1" applyBorder="1" applyAlignment="1">
      <alignment horizontal="right" vertical="center" wrapText="1"/>
    </xf>
    <xf numFmtId="165" fontId="6" fillId="0" borderId="12" xfId="2" applyNumberFormat="1" applyFont="1" applyFill="1" applyBorder="1" applyAlignment="1">
      <alignment horizontal="right" vertical="center" wrapText="1"/>
    </xf>
    <xf numFmtId="0" fontId="7" fillId="8" borderId="19" xfId="0" applyFont="1" applyFill="1" applyBorder="1" applyAlignment="1">
      <alignment horizontal="right" vertical="center" wrapText="1"/>
    </xf>
    <xf numFmtId="0" fontId="7" fillId="8" borderId="12" xfId="0" applyFont="1" applyFill="1" applyBorder="1" applyAlignment="1">
      <alignment horizontal="right" vertical="center" wrapText="1"/>
    </xf>
    <xf numFmtId="1" fontId="7" fillId="0" borderId="19"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2" fontId="7" fillId="8" borderId="19" xfId="0" applyNumberFormat="1" applyFont="1" applyFill="1" applyBorder="1" applyAlignment="1">
      <alignment horizontal="right" vertical="center" wrapText="1"/>
    </xf>
    <xf numFmtId="2" fontId="7" fillId="8" borderId="12" xfId="0" applyNumberFormat="1" applyFont="1" applyFill="1" applyBorder="1" applyAlignment="1">
      <alignment horizontal="right" vertical="center" wrapText="1"/>
    </xf>
    <xf numFmtId="2" fontId="7" fillId="0" borderId="19" xfId="0" applyNumberFormat="1" applyFont="1" applyBorder="1" applyAlignment="1">
      <alignment horizontal="right" vertical="center" wrapText="1"/>
    </xf>
    <xf numFmtId="2" fontId="7" fillId="0" borderId="12" xfId="0" applyNumberFormat="1" applyFont="1" applyBorder="1" applyAlignment="1">
      <alignment horizontal="right" vertical="center" wrapText="1"/>
    </xf>
    <xf numFmtId="4" fontId="6" fillId="0" borderId="2" xfId="0" applyNumberFormat="1" applyFont="1" applyBorder="1" applyAlignment="1">
      <alignment horizontal="justify" vertical="center" wrapText="1"/>
    </xf>
    <xf numFmtId="4" fontId="6" fillId="0" borderId="19"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0" fontId="11" fillId="0" borderId="19" xfId="0" applyFont="1" applyBorder="1" applyAlignment="1">
      <alignment horizontal="justify" vertical="center" wrapText="1"/>
    </xf>
    <xf numFmtId="0" fontId="11" fillId="0" borderId="12" xfId="0" applyFont="1" applyBorder="1" applyAlignment="1">
      <alignment horizontal="justify" vertical="center" wrapText="1"/>
    </xf>
    <xf numFmtId="0" fontId="6" fillId="0" borderId="11" xfId="0" applyFont="1" applyBorder="1" applyAlignment="1">
      <alignment horizontal="right" vertical="center" wrapText="1"/>
    </xf>
    <xf numFmtId="0" fontId="6" fillId="9" borderId="12" xfId="0" applyFont="1" applyFill="1" applyBorder="1" applyAlignment="1">
      <alignment horizontal="justify" vertical="center" wrapText="1"/>
    </xf>
    <xf numFmtId="3" fontId="7" fillId="0" borderId="24"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0" fontId="7" fillId="0" borderId="11" xfId="0" applyFont="1" applyBorder="1" applyAlignment="1">
      <alignment horizontal="right" vertical="center" wrapText="1"/>
    </xf>
    <xf numFmtId="3" fontId="7" fillId="0" borderId="11" xfId="0" applyNumberFormat="1" applyFont="1" applyBorder="1" applyAlignment="1">
      <alignment horizontal="right" vertical="center" wrapText="1"/>
    </xf>
    <xf numFmtId="3" fontId="7" fillId="0" borderId="25" xfId="0" applyNumberFormat="1" applyFont="1" applyBorder="1" applyAlignment="1">
      <alignment horizontal="center" vertical="center" wrapText="1"/>
    </xf>
    <xf numFmtId="3" fontId="7" fillId="0" borderId="26" xfId="0" applyNumberFormat="1" applyFont="1" applyBorder="1" applyAlignment="1">
      <alignment horizontal="right" vertical="center" wrapText="1"/>
    </xf>
    <xf numFmtId="2" fontId="7" fillId="0" borderId="11" xfId="0" applyNumberFormat="1" applyFont="1" applyBorder="1" applyAlignment="1">
      <alignment horizontal="right" vertical="center" wrapText="1"/>
    </xf>
    <xf numFmtId="9" fontId="7" fillId="10" borderId="11" xfId="3" applyFont="1" applyFill="1" applyBorder="1" applyAlignment="1">
      <alignment horizontal="right" vertical="center" wrapText="1"/>
    </xf>
    <xf numFmtId="0" fontId="6" fillId="4" borderId="19" xfId="0" applyFont="1" applyFill="1" applyBorder="1" applyAlignment="1">
      <alignment horizontal="justify" vertical="center" wrapText="1"/>
    </xf>
    <xf numFmtId="0" fontId="6" fillId="0" borderId="11" xfId="0" applyFont="1" applyBorder="1" applyAlignment="1">
      <alignment horizontal="center" vertical="center" wrapText="1"/>
    </xf>
    <xf numFmtId="0" fontId="6" fillId="4" borderId="11" xfId="0" applyFont="1" applyFill="1" applyBorder="1" applyAlignment="1">
      <alignment horizontal="justify" vertical="center" wrapText="1"/>
    </xf>
    <xf numFmtId="0" fontId="6" fillId="4" borderId="12" xfId="0" applyFont="1" applyFill="1" applyBorder="1" applyAlignment="1">
      <alignment horizontal="justify" vertical="center" wrapText="1"/>
    </xf>
    <xf numFmtId="0" fontId="6" fillId="18" borderId="19" xfId="0" applyFont="1" applyFill="1" applyBorder="1" applyAlignment="1">
      <alignment horizontal="center" vertical="center" wrapText="1"/>
    </xf>
    <xf numFmtId="0" fontId="6" fillId="18" borderId="11" xfId="0" applyFont="1" applyFill="1" applyBorder="1" applyAlignment="1">
      <alignment horizontal="center" vertical="center" wrapText="1"/>
    </xf>
    <xf numFmtId="0" fontId="6" fillId="18" borderId="12" xfId="0" applyFont="1" applyFill="1" applyBorder="1" applyAlignment="1">
      <alignment horizontal="center" vertical="center" wrapText="1"/>
    </xf>
    <xf numFmtId="168" fontId="7" fillId="0" borderId="19" xfId="0" applyNumberFormat="1" applyFont="1" applyBorder="1" applyAlignment="1">
      <alignment horizontal="right" vertical="center" wrapText="1"/>
    </xf>
    <xf numFmtId="168" fontId="7" fillId="0" borderId="12" xfId="0" applyNumberFormat="1" applyFont="1" applyBorder="1" applyAlignment="1">
      <alignment horizontal="right" vertical="center" wrapText="1"/>
    </xf>
    <xf numFmtId="0" fontId="6" fillId="20" borderId="19"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6" fillId="20" borderId="12" xfId="0" applyFont="1" applyFill="1" applyBorder="1" applyAlignment="1">
      <alignment horizontal="center" vertical="center" wrapText="1"/>
    </xf>
    <xf numFmtId="3" fontId="6" fillId="0" borderId="19" xfId="0" applyNumberFormat="1" applyFont="1" applyBorder="1" applyAlignment="1">
      <alignment horizontal="justify" vertical="center" wrapText="1"/>
    </xf>
    <xf numFmtId="3" fontId="6" fillId="0" borderId="11" xfId="0" applyNumberFormat="1" applyFont="1" applyBorder="1" applyAlignment="1">
      <alignment horizontal="justify" vertical="center" wrapText="1"/>
    </xf>
    <xf numFmtId="3" fontId="6" fillId="0" borderId="12" xfId="0" applyNumberFormat="1" applyFont="1" applyBorder="1" applyAlignment="1">
      <alignment horizontal="justify" vertical="center" wrapText="1"/>
    </xf>
    <xf numFmtId="0" fontId="6" fillId="5" borderId="1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9" xfId="0" applyFont="1" applyBorder="1" applyAlignment="1">
      <alignment horizontal="right" vertical="center" wrapText="1"/>
    </xf>
    <xf numFmtId="0" fontId="13" fillId="0" borderId="12" xfId="0" applyFont="1" applyBorder="1" applyAlignment="1">
      <alignment horizontal="right" vertical="center" wrapText="1"/>
    </xf>
    <xf numFmtId="9" fontId="13" fillId="0" borderId="19" xfId="0" applyNumberFormat="1" applyFont="1" applyBorder="1" applyAlignment="1">
      <alignment horizontal="center" vertical="center" wrapText="1"/>
    </xf>
    <xf numFmtId="9" fontId="13" fillId="0" borderId="22" xfId="0" applyNumberFormat="1" applyFont="1" applyBorder="1" applyAlignment="1">
      <alignment horizontal="center" vertical="center" wrapText="1"/>
    </xf>
    <xf numFmtId="0" fontId="13" fillId="0" borderId="15" xfId="0" applyFont="1" applyBorder="1" applyAlignment="1">
      <alignment horizontal="center" vertical="center" wrapText="1"/>
    </xf>
    <xf numFmtId="4" fontId="6" fillId="9" borderId="12" xfId="0" applyNumberFormat="1" applyFont="1" applyFill="1" applyBorder="1" applyAlignment="1">
      <alignment horizontal="right" vertical="center" wrapText="1"/>
    </xf>
    <xf numFmtId="4" fontId="6" fillId="9" borderId="12" xfId="0" applyNumberFormat="1" applyFont="1" applyFill="1" applyBorder="1" applyAlignment="1">
      <alignment horizontal="justify" vertical="center" wrapText="1"/>
    </xf>
    <xf numFmtId="0" fontId="7" fillId="0" borderId="19" xfId="3" applyNumberFormat="1" applyFont="1" applyBorder="1" applyAlignment="1">
      <alignment horizontal="right" vertical="center" wrapText="1"/>
    </xf>
    <xf numFmtId="0" fontId="7" fillId="0" borderId="12" xfId="3" applyNumberFormat="1" applyFont="1" applyBorder="1" applyAlignment="1">
      <alignment horizontal="right" vertical="center" wrapText="1"/>
    </xf>
    <xf numFmtId="0" fontId="7" fillId="0" borderId="19" xfId="3" applyNumberFormat="1" applyFont="1" applyFill="1" applyBorder="1" applyAlignment="1">
      <alignment horizontal="right" vertical="center" wrapText="1"/>
    </xf>
    <xf numFmtId="0" fontId="7" fillId="0" borderId="12" xfId="3" applyNumberFormat="1" applyFont="1" applyFill="1" applyBorder="1" applyAlignment="1">
      <alignment horizontal="right" vertical="center" wrapText="1"/>
    </xf>
    <xf numFmtId="9" fontId="13" fillId="0" borderId="19" xfId="3" applyFont="1" applyFill="1" applyBorder="1" applyAlignment="1">
      <alignment horizontal="right" vertical="center" wrapText="1"/>
    </xf>
    <xf numFmtId="9" fontId="13" fillId="0" borderId="12" xfId="3" applyFont="1" applyFill="1" applyBorder="1" applyAlignment="1">
      <alignment horizontal="right" vertical="center" wrapText="1"/>
    </xf>
    <xf numFmtId="4" fontId="7" fillId="0" borderId="19" xfId="0" applyNumberFormat="1" applyFont="1" applyBorder="1" applyAlignment="1">
      <alignment horizontal="right" vertical="center" wrapText="1"/>
    </xf>
    <xf numFmtId="4" fontId="7" fillId="0" borderId="12" xfId="0" applyNumberFormat="1" applyFont="1" applyBorder="1" applyAlignment="1">
      <alignment horizontal="right" vertical="center" wrapText="1"/>
    </xf>
    <xf numFmtId="9" fontId="7" fillId="0" borderId="19" xfId="3" applyFont="1" applyBorder="1" applyAlignment="1">
      <alignment horizontal="center" vertical="center" wrapText="1"/>
    </xf>
    <xf numFmtId="9" fontId="7" fillId="0" borderId="12" xfId="3" applyFont="1" applyBorder="1" applyAlignment="1">
      <alignment horizontal="center" vertical="center" wrapText="1"/>
    </xf>
    <xf numFmtId="9" fontId="7" fillId="0" borderId="19" xfId="3" applyFont="1" applyBorder="1" applyAlignment="1">
      <alignment horizontal="right" vertical="center" wrapText="1"/>
    </xf>
    <xf numFmtId="9" fontId="7" fillId="0" borderId="19" xfId="3" applyFont="1" applyFill="1" applyBorder="1" applyAlignment="1">
      <alignment horizontal="right" vertical="center" wrapText="1"/>
    </xf>
    <xf numFmtId="9" fontId="7" fillId="0" borderId="12" xfId="3" applyFont="1" applyFill="1" applyBorder="1" applyAlignment="1">
      <alignment horizontal="right" vertical="center" wrapText="1"/>
    </xf>
    <xf numFmtId="9" fontId="7" fillId="0" borderId="12" xfId="3" applyFont="1" applyBorder="1" applyAlignment="1">
      <alignment horizontal="right" vertical="center" wrapText="1"/>
    </xf>
    <xf numFmtId="9" fontId="13" fillId="0" borderId="19" xfId="0" applyNumberFormat="1" applyFont="1" applyBorder="1" applyAlignment="1">
      <alignment horizontal="right" vertical="center" wrapText="1"/>
    </xf>
    <xf numFmtId="10" fontId="13" fillId="0" borderId="19" xfId="0" applyNumberFormat="1" applyFont="1" applyBorder="1" applyAlignment="1">
      <alignment horizontal="right" vertical="center" wrapText="1"/>
    </xf>
    <xf numFmtId="10" fontId="13" fillId="0" borderId="12" xfId="0" applyNumberFormat="1" applyFont="1" applyBorder="1" applyAlignment="1">
      <alignment horizontal="right" vertical="center" wrapText="1"/>
    </xf>
    <xf numFmtId="9" fontId="7" fillId="0" borderId="22" xfId="3" applyFont="1" applyBorder="1" applyAlignment="1">
      <alignment horizontal="center" vertical="center" wrapText="1"/>
    </xf>
    <xf numFmtId="9" fontId="7" fillId="0" borderId="15" xfId="3" applyFont="1" applyBorder="1" applyAlignment="1">
      <alignment horizontal="center" vertical="center" wrapText="1"/>
    </xf>
    <xf numFmtId="0" fontId="6" fillId="10" borderId="19" xfId="0" applyFont="1" applyFill="1" applyBorder="1" applyAlignment="1">
      <alignment horizontal="justify" vertical="center" wrapText="1"/>
    </xf>
    <xf numFmtId="0" fontId="6" fillId="10" borderId="12" xfId="0" applyFont="1" applyFill="1" applyBorder="1" applyAlignment="1">
      <alignment horizontal="justify" vertical="center" wrapText="1"/>
    </xf>
    <xf numFmtId="9" fontId="7" fillId="0" borderId="21" xfId="3" applyFont="1" applyBorder="1" applyAlignment="1">
      <alignment horizontal="center" vertical="center" wrapText="1"/>
    </xf>
    <xf numFmtId="9" fontId="7" fillId="0" borderId="14" xfId="3" applyFont="1" applyBorder="1" applyAlignment="1">
      <alignment horizontal="center" vertical="center" wrapText="1"/>
    </xf>
    <xf numFmtId="166" fontId="7" fillId="0" borderId="19" xfId="0" applyNumberFormat="1" applyFont="1" applyBorder="1" applyAlignment="1">
      <alignment horizontal="right" vertical="center" wrapText="1"/>
    </xf>
    <xf numFmtId="166" fontId="7" fillId="0" borderId="12" xfId="0" applyNumberFormat="1" applyFont="1" applyBorder="1" applyAlignment="1">
      <alignment horizontal="right" vertical="center" wrapText="1"/>
    </xf>
    <xf numFmtId="9" fontId="7" fillId="0" borderId="23" xfId="3" applyFont="1" applyBorder="1" applyAlignment="1">
      <alignment horizontal="right" vertical="center" wrapText="1"/>
    </xf>
    <xf numFmtId="9" fontId="7" fillId="0" borderId="16" xfId="3" applyFont="1" applyBorder="1" applyAlignment="1">
      <alignment horizontal="right" vertical="center" wrapText="1"/>
    </xf>
    <xf numFmtId="0" fontId="22" fillId="16" borderId="33" xfId="0" applyFont="1" applyFill="1" applyBorder="1" applyAlignment="1">
      <alignment horizontal="right" vertical="center" wrapText="1"/>
    </xf>
    <xf numFmtId="0" fontId="22" fillId="16" borderId="34" xfId="0" applyFont="1" applyFill="1" applyBorder="1" applyAlignment="1">
      <alignment horizontal="right" vertical="center" wrapText="1"/>
    </xf>
    <xf numFmtId="0" fontId="22" fillId="16" borderId="7" xfId="0" applyFont="1" applyFill="1" applyBorder="1" applyAlignment="1">
      <alignment horizontal="right" vertical="center" wrapText="1"/>
    </xf>
    <xf numFmtId="0" fontId="22" fillId="0" borderId="27" xfId="0" applyFont="1" applyBorder="1" applyAlignment="1">
      <alignment horizontal="center"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4" fillId="13" borderId="30" xfId="0" applyFont="1" applyFill="1" applyBorder="1" applyAlignment="1">
      <alignment horizontal="center" vertical="center" wrapText="1"/>
    </xf>
    <xf numFmtId="0" fontId="24" fillId="13" borderId="32" xfId="0" applyFont="1" applyFill="1" applyBorder="1" applyAlignment="1">
      <alignment horizontal="center" vertical="center" wrapText="1"/>
    </xf>
    <xf numFmtId="0" fontId="24" fillId="13" borderId="31" xfId="0" applyFont="1" applyFill="1" applyBorder="1" applyAlignment="1">
      <alignment horizontal="center" vertical="center" wrapText="1"/>
    </xf>
    <xf numFmtId="0" fontId="25" fillId="14" borderId="2" xfId="0" applyFont="1" applyFill="1" applyBorder="1" applyAlignment="1">
      <alignment horizontal="center" vertical="center" wrapText="1"/>
    </xf>
    <xf numFmtId="0" fontId="25" fillId="14" borderId="18" xfId="0" applyFont="1" applyFill="1" applyBorder="1" applyAlignment="1">
      <alignment horizontal="center" vertical="center" wrapText="1"/>
    </xf>
    <xf numFmtId="0" fontId="6" fillId="0" borderId="2" xfId="0" applyFont="1" applyBorder="1" applyAlignment="1">
      <alignment horizontal="center"/>
    </xf>
    <xf numFmtId="0" fontId="21" fillId="0" borderId="0" xfId="0" applyFont="1" applyAlignment="1">
      <alignment horizontal="center"/>
    </xf>
  </cellXfs>
  <cellStyles count="7">
    <cellStyle name="Énfasis6" xfId="5" builtinId="49"/>
    <cellStyle name="Entrada" xfId="4" builtinId="20"/>
    <cellStyle name="Hipervínculo" xfId="6" builtinId="8"/>
    <cellStyle name="Millares" xfId="1" builtinId="3"/>
    <cellStyle name="Moneda" xfId="2" builtinId="4"/>
    <cellStyle name="Normal" xfId="0" builtinId="0"/>
    <cellStyle name="Porcentaje" xfId="3" builtinId="5"/>
  </cellStyles>
  <dxfs count="660">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PAORAMA GENERAL</a:t>
            </a:r>
            <a:r>
              <a:rPr lang="en-US" b="1" baseline="0">
                <a:solidFill>
                  <a:schemeClr val="tx1"/>
                </a:solidFill>
              </a:rPr>
              <a:t> TRIMESTRE IV -</a:t>
            </a:r>
            <a:r>
              <a:rPr lang="en-US" b="1">
                <a:solidFill>
                  <a:schemeClr val="tx1"/>
                </a:solidFill>
              </a:rPr>
              <a:t> 2021</a:t>
            </a:r>
          </a:p>
        </c:rich>
      </c:tx>
      <c:layout>
        <c:manualLayout>
          <c:xMode val="edge"/>
          <c:yMode val="edge"/>
          <c:x val="0.20887108895587531"/>
          <c:y val="3.4665417254730178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19C-4F7C-BA0A-18F328E3FA6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19C-4F7C-BA0A-18F328E3FA6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19C-4F7C-BA0A-18F328E3FA6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19C-4F7C-BA0A-18F328E3FA6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19C-4F7C-BA0A-18F328E3FA6D}"/>
              </c:ext>
            </c:extLst>
          </c:dPt>
          <c:dLbls>
            <c:dLbl>
              <c:idx val="0"/>
              <c:layout>
                <c:manualLayout>
                  <c:x val="-0.10748524266413555"/>
                  <c:y val="4.672943369690342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19C-4F7C-BA0A-18F328E3FA6D}"/>
                </c:ext>
              </c:extLst>
            </c:dLbl>
            <c:dLbl>
              <c:idx val="4"/>
              <c:layout>
                <c:manualLayout>
                  <c:x val="0.20045714898883205"/>
                  <c:y val="-0.1639819217447923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19C-4F7C-BA0A-18F328E3FA6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4</c:v>
                </c:pt>
                <c:pt idx="1">
                  <c:v>5</c:v>
                </c:pt>
                <c:pt idx="2" formatCode="#,##0">
                  <c:v>6</c:v>
                </c:pt>
                <c:pt idx="3" formatCode="#,##0">
                  <c:v>12</c:v>
                </c:pt>
                <c:pt idx="4" formatCode="#,##0">
                  <c:v>89</c:v>
                </c:pt>
              </c:numCache>
            </c:numRef>
          </c:val>
          <c:extLst>
            <c:ext xmlns:c16="http://schemas.microsoft.com/office/drawing/2014/chart" uri="{C3380CC4-5D6E-409C-BE32-E72D297353CC}">
              <c16:uniqueId val="{0000000A-A19C-4F7C-BA0A-18F328E3FA6D}"/>
            </c:ext>
          </c:extLst>
        </c:ser>
        <c:dLbls>
          <c:showLegendKey val="0"/>
          <c:showVal val="1"/>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EXISTENCIA</a:t>
            </a:r>
          </a:p>
        </c:rich>
      </c:tx>
      <c:layout>
        <c:manualLayout>
          <c:xMode val="edge"/>
          <c:yMode val="edge"/>
          <c:x val="0.40412212498958977"/>
          <c:y val="7.5845738346318595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0DB8-46D2-8CB4-5448F9329C1E}"/>
              </c:ext>
            </c:extLst>
          </c:dPt>
          <c:dLbls>
            <c:dLbl>
              <c:idx val="0"/>
              <c:layout>
                <c:manualLayout>
                  <c:x val="-0.17196842261572717"/>
                  <c:y val="-4.7532542553976989E-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DB8-46D2-8CB4-5448F9329C1E}"/>
                </c:ext>
              </c:extLst>
            </c:dLbl>
            <c:dLbl>
              <c:idx val="2"/>
              <c:layout>
                <c:manualLayout>
                  <c:x val="-0.20894276142422333"/>
                  <c:y val="9.3550341604521185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DB8-46D2-8CB4-5448F9329C1E}"/>
                </c:ext>
              </c:extLst>
            </c:dLbl>
            <c:dLbl>
              <c:idx val="3"/>
              <c:layout>
                <c:manualLayout>
                  <c:x val="-0.12742343912292647"/>
                  <c:y val="-0.2980792618041409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DB8-46D2-8CB4-5448F9329C1E}"/>
                </c:ext>
              </c:extLst>
            </c:dLbl>
            <c:spPr>
              <a:noFill/>
              <a:ln>
                <a:noFill/>
              </a:ln>
              <a:effectLst/>
            </c:spPr>
            <c:txPr>
              <a:bodyPr wrap="square" lIns="38100" tIns="19050" rIns="38100" bIns="19050" anchor="ctr">
                <a:spAutoFit/>
              </a:bodyPr>
              <a:lstStyle/>
              <a:p>
                <a:pPr>
                  <a:defRPr b="1"/>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4</c:v>
                </c:pt>
                <c:pt idx="3">
                  <c:v>6</c:v>
                </c:pt>
                <c:pt idx="4" formatCode="#,##0">
                  <c:v>11</c:v>
                </c:pt>
              </c:numCache>
            </c:numRef>
          </c:val>
          <c:extLst>
            <c:ext xmlns:c16="http://schemas.microsoft.com/office/drawing/2014/chart" uri="{C3380CC4-5D6E-409C-BE32-E72D297353CC}">
              <c16:uniqueId val="{0000000A-0DB8-46D2-8CB4-5448F9329C1E}"/>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0DB8-46D2-8CB4-5448F9329C1E}"/>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0</c:v>
                </c:pt>
                <c:pt idx="2" formatCode="#,##0">
                  <c:v>1</c:v>
                </c:pt>
                <c:pt idx="3">
                  <c:v>1</c:v>
                </c:pt>
                <c:pt idx="4" formatCode="#,##0">
                  <c:v>53</c:v>
                </c:pt>
              </c:numCache>
            </c:numRef>
          </c:val>
          <c:extLst>
            <c:ext xmlns:c16="http://schemas.microsoft.com/office/drawing/2014/chart" uri="{C3380CC4-5D6E-409C-BE32-E72D297353CC}">
              <c16:uniqueId val="{00000015-0DB8-46D2-8CB4-5448F9329C1E}"/>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1" i="0" u="none" strike="noStrike" kern="1200" spc="0" baseline="0">
                <a:solidFill>
                  <a:schemeClr val="tx1"/>
                </a:solidFill>
                <a:latin typeface="Arial Narrow" panose="020B0606020202030204" pitchFamily="34" charset="0"/>
                <a:ea typeface="+mn-ea"/>
                <a:cs typeface="+mn-cs"/>
              </a:defRPr>
            </a:pPr>
            <a:r>
              <a:rPr lang="en-US" sz="1400" b="1" i="0" u="none" strike="noStrike" kern="1200" spc="0" baseline="0">
                <a:solidFill>
                  <a:schemeClr val="tx1"/>
                </a:solidFill>
                <a:latin typeface="Arial Narrow" panose="020B0606020202030204" pitchFamily="34" charset="0"/>
                <a:ea typeface="+mn-ea"/>
                <a:cs typeface="+mn-cs"/>
              </a:rPr>
              <a:t>DESARROLLO</a:t>
            </a:r>
          </a:p>
        </c:rich>
      </c:tx>
      <c:layout>
        <c:manualLayout>
          <c:xMode val="edge"/>
          <c:yMode val="edge"/>
          <c:x val="0.39244902718713476"/>
          <c:y val="5.470086942617118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819-44C8-8766-4D67E02E33FD}"/>
              </c:ext>
            </c:extLst>
          </c:dPt>
          <c:dLbls>
            <c:dLbl>
              <c:idx val="0"/>
              <c:layout>
                <c:manualLayout>
                  <c:x val="-0.24189933932322361"/>
                  <c:y val="4.8215909069495525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819-44C8-8766-4D67E02E33FD}"/>
                </c:ext>
              </c:extLst>
            </c:dLbl>
            <c:dLbl>
              <c:idx val="1"/>
              <c:layout>
                <c:manualLayout>
                  <c:x val="7.8895002743094356E-2"/>
                  <c:y val="-9.214539124985295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819-44C8-8766-4D67E02E33FD}"/>
                </c:ext>
              </c:extLst>
            </c:dLbl>
            <c:dLbl>
              <c:idx val="2"/>
              <c:layout>
                <c:manualLayout>
                  <c:x val="0.21854194482545702"/>
                  <c:y val="-5.140670338695831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819-44C8-8766-4D67E02E33FD}"/>
                </c:ext>
              </c:extLst>
            </c:dLbl>
            <c:dLbl>
              <c:idx val="3"/>
              <c:layout>
                <c:manualLayout>
                  <c:x val="0.15394045455142796"/>
                  <c:y val="6.704409907641135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819-44C8-8766-4D67E02E33FD}"/>
                </c:ext>
              </c:extLst>
            </c:dLbl>
            <c:dLbl>
              <c:idx val="4"/>
              <c:layout>
                <c:manualLayout>
                  <c:x val="0.21143304466604951"/>
                  <c:y val="-0.334840927341255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819-44C8-8766-4D67E02E33F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0</c:v>
                </c:pt>
                <c:pt idx="2" formatCode="#,##0">
                  <c:v>1</c:v>
                </c:pt>
                <c:pt idx="3">
                  <c:v>1</c:v>
                </c:pt>
                <c:pt idx="4" formatCode="#,##0">
                  <c:v>53</c:v>
                </c:pt>
              </c:numCache>
            </c:numRef>
          </c:val>
          <c:extLst>
            <c:ext xmlns:c16="http://schemas.microsoft.com/office/drawing/2014/chart" uri="{C3380CC4-5D6E-409C-BE32-E72D297353CC}">
              <c16:uniqueId val="{0000000A-A819-44C8-8766-4D67E02E33FD}"/>
            </c:ext>
          </c:extLst>
        </c:ser>
        <c:ser>
          <c:idx val="1"/>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A819-44C8-8766-4D67E02E33F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0-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A819-44C8-8766-4D67E02E33FD}"/>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4</c:v>
                </c:pt>
                <c:pt idx="3">
                  <c:v>6</c:v>
                </c:pt>
                <c:pt idx="4" formatCode="#,##0">
                  <c:v>11</c:v>
                </c:pt>
              </c:numCache>
            </c:numRef>
          </c:val>
          <c:extLst>
            <c:ext xmlns:c16="http://schemas.microsoft.com/office/drawing/2014/chart" uri="{C3380CC4-5D6E-409C-BE32-E72D297353CC}">
              <c16:uniqueId val="{00000015-A819-44C8-8766-4D67E02E33FD}"/>
            </c:ext>
          </c:extLst>
        </c:ser>
        <c:ser>
          <c:idx val="0"/>
          <c:order val="2"/>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9-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B-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D-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F-A819-44C8-8766-4D67E02E33FD}"/>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0</c:v>
                </c:pt>
                <c:pt idx="2" formatCode="#,##0">
                  <c:v>1</c:v>
                </c:pt>
                <c:pt idx="3">
                  <c:v>1</c:v>
                </c:pt>
                <c:pt idx="4" formatCode="#,##0">
                  <c:v>53</c:v>
                </c:pt>
              </c:numCache>
            </c:numRef>
          </c:val>
          <c:extLst>
            <c:ext xmlns:c16="http://schemas.microsoft.com/office/drawing/2014/chart" uri="{C3380CC4-5D6E-409C-BE32-E72D297353CC}">
              <c16:uniqueId val="{00000020-A819-44C8-8766-4D67E02E33FD}"/>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chemeClr val="tx1"/>
                </a:solidFill>
              </a:defRPr>
            </a:pPr>
            <a:r>
              <a:rPr lang="en-US" sz="1500" b="1">
                <a:solidFill>
                  <a:schemeClr val="tx1"/>
                </a:solidFill>
              </a:rPr>
              <a:t>CIUDADANÍA</a:t>
            </a:r>
          </a:p>
        </c:rich>
      </c:tx>
      <c:layout>
        <c:manualLayout>
          <c:xMode val="edge"/>
          <c:yMode val="edge"/>
          <c:x val="0.40023106954579346"/>
          <c:y val="7.129216582766274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F4C-4712-B748-4431BEE43CA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4C-4712-B748-4431BEE43CA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F4C-4712-B748-4431BEE43CA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4C-4712-B748-4431BEE43CA1}"/>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F4C-4712-B748-4431BEE43CA1}"/>
              </c:ext>
            </c:extLst>
          </c:dPt>
          <c:dLbls>
            <c:dLbl>
              <c:idx val="3"/>
              <c:layout>
                <c:manualLayout>
                  <c:x val="-2.5366091341149921E-3"/>
                  <c:y val="-0.157875124567488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4C-4712-B748-4431BEE43CA1}"/>
                </c:ext>
              </c:extLst>
            </c:dLbl>
            <c:dLbl>
              <c:idx val="4"/>
              <c:layout>
                <c:manualLayout>
                  <c:x val="0.22685413041240857"/>
                  <c:y val="-0.2037098122826751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F4C-4712-B748-4431BEE43CA1}"/>
                </c:ext>
              </c:extLst>
            </c:dLbl>
            <c:spPr>
              <a:noFill/>
              <a:ln>
                <a:noFill/>
              </a:ln>
              <a:effectLst/>
            </c:spPr>
            <c:txPr>
              <a:bodyPr rot="0" spcFirstLastPara="1" vertOverflow="ellipsis" vert="horz" wrap="square" anchor="ctr" anchorCtr="1"/>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1</c:v>
                </c:pt>
                <c:pt idx="1">
                  <c:v>1</c:v>
                </c:pt>
                <c:pt idx="2" formatCode="#,##0">
                  <c:v>0</c:v>
                </c:pt>
                <c:pt idx="3">
                  <c:v>1</c:v>
                </c:pt>
                <c:pt idx="4" formatCode="#,##0">
                  <c:v>10</c:v>
                </c:pt>
              </c:numCache>
            </c:numRef>
          </c:val>
          <c:extLst>
            <c:ext xmlns:c16="http://schemas.microsoft.com/office/drawing/2014/chart" uri="{C3380CC4-5D6E-409C-BE32-E72D297353CC}">
              <c16:uniqueId val="{0000000A-2F4C-4712-B748-4431BEE43CA1}"/>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PROTECCIÓN</a:t>
            </a:r>
          </a:p>
        </c:rich>
      </c:tx>
      <c:layout>
        <c:manualLayout>
          <c:xMode val="edge"/>
          <c:yMode val="edge"/>
          <c:x val="0.39750030415398058"/>
          <c:y val="7.5552678388418643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C36D-451E-992B-652F752323D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36D-451E-992B-652F752323DF}"/>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C36D-451E-992B-652F752323DF}"/>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C36D-451E-992B-652F752323DF}"/>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C36D-451E-992B-652F752323DF}"/>
              </c:ext>
            </c:extLst>
          </c:dPt>
          <c:dLbls>
            <c:dLbl>
              <c:idx val="1"/>
              <c:layout>
                <c:manualLayout>
                  <c:x val="-1.5791850707534531E-2"/>
                  <c:y val="-4.13500836379507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36D-451E-992B-652F752323DF}"/>
                </c:ext>
              </c:extLst>
            </c:dLbl>
            <c:dLbl>
              <c:idx val="2"/>
              <c:layout>
                <c:manualLayout>
                  <c:x val="-0.2068667602143904"/>
                  <c:y val="-0.1819878520811599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36D-451E-992B-652F752323DF}"/>
                </c:ext>
              </c:extLst>
            </c:dLbl>
            <c:dLbl>
              <c:idx val="3"/>
              <c:layout>
                <c:manualLayout>
                  <c:x val="-1.8955149903902992E-2"/>
                  <c:y val="4.91157308031568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36D-451E-992B-652F752323DF}"/>
                </c:ext>
              </c:extLst>
            </c:dLbl>
            <c:dLbl>
              <c:idx val="4"/>
              <c:layout>
                <c:manualLayout>
                  <c:x val="0.24907942076563869"/>
                  <c:y val="-0.1742768278258838"/>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36D-451E-992B-652F752323DF}"/>
                </c:ext>
              </c:extLst>
            </c:dLbl>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1</c:v>
                </c:pt>
                <c:pt idx="1">
                  <c:v>2</c:v>
                </c:pt>
                <c:pt idx="2" formatCode="#,##0">
                  <c:v>1</c:v>
                </c:pt>
                <c:pt idx="3">
                  <c:v>4</c:v>
                </c:pt>
                <c:pt idx="4" formatCode="#,##0">
                  <c:v>15</c:v>
                </c:pt>
              </c:numCache>
            </c:numRef>
          </c:val>
          <c:extLst>
            <c:ext xmlns:c16="http://schemas.microsoft.com/office/drawing/2014/chart" uri="{C3380CC4-5D6E-409C-BE32-E72D297353CC}">
              <c16:uniqueId val="{0000000A-C36D-451E-992B-652F752323D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ANALISIS!$D$58</c:f>
              <c:strCache>
                <c:ptCount val="1"/>
                <c:pt idx="0">
                  <c:v>METAS CUMPLIDAS</c:v>
                </c:pt>
              </c:strCache>
            </c:strRef>
          </c:tx>
          <c:spPr>
            <a:solidFill>
              <a:schemeClr val="accent6"/>
            </a:solidFill>
            <a:ln>
              <a:noFill/>
            </a:ln>
            <a:effectLst/>
          </c:spPr>
          <c:invertIfNegative val="0"/>
          <c:dPt>
            <c:idx val="1"/>
            <c:invertIfNegative val="0"/>
            <c:bubble3D val="0"/>
            <c:spPr>
              <a:solidFill>
                <a:schemeClr val="accent1">
                  <a:lumMod val="50000"/>
                </a:schemeClr>
              </a:solidFill>
              <a:ln>
                <a:noFill/>
              </a:ln>
              <a:effectLst/>
            </c:spPr>
            <c:extLst>
              <c:ext xmlns:c16="http://schemas.microsoft.com/office/drawing/2014/chart" uri="{C3380CC4-5D6E-409C-BE32-E72D297353CC}">
                <c16:uniqueId val="{00000001-4D3F-4B08-98B0-607CF1F1D2B4}"/>
              </c:ext>
            </c:extLst>
          </c:dPt>
          <c:dPt>
            <c:idx val="2"/>
            <c:invertIfNegative val="0"/>
            <c:bubble3D val="0"/>
            <c:spPr>
              <a:solidFill>
                <a:srgbClr val="FFFF00"/>
              </a:solidFill>
              <a:ln>
                <a:noFill/>
              </a:ln>
              <a:effectLst/>
            </c:spPr>
            <c:extLst>
              <c:ext xmlns:c16="http://schemas.microsoft.com/office/drawing/2014/chart" uri="{C3380CC4-5D6E-409C-BE32-E72D297353CC}">
                <c16:uniqueId val="{00000003-4D3F-4B08-98B0-607CF1F1D2B4}"/>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5-4D3F-4B08-98B0-607CF1F1D2B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ANALISIS!$A$59:$A$62</c:f>
              <c:strCache>
                <c:ptCount val="4"/>
                <c:pt idx="0">
                  <c:v>Existencia</c:v>
                </c:pt>
                <c:pt idx="1">
                  <c:v>Desarrollo</c:v>
                </c:pt>
                <c:pt idx="2">
                  <c:v>Ciudadanía </c:v>
                </c:pt>
                <c:pt idx="3">
                  <c:v>Protección</c:v>
                </c:pt>
              </c:strCache>
            </c:strRef>
          </c:cat>
          <c:val>
            <c:numRef>
              <c:f>ANALISIS!$D$59:$D$62</c:f>
              <c:numCache>
                <c:formatCode>General</c:formatCode>
                <c:ptCount val="4"/>
                <c:pt idx="0">
                  <c:v>8</c:v>
                </c:pt>
                <c:pt idx="1">
                  <c:v>50</c:v>
                </c:pt>
                <c:pt idx="2">
                  <c:v>10</c:v>
                </c:pt>
                <c:pt idx="3">
                  <c:v>11</c:v>
                </c:pt>
              </c:numCache>
            </c:numRef>
          </c:val>
          <c:extLst>
            <c:ext xmlns:c16="http://schemas.microsoft.com/office/drawing/2014/chart" uri="{C3380CC4-5D6E-409C-BE32-E72D297353CC}">
              <c16:uniqueId val="{00000006-4D3F-4B08-98B0-607CF1F1D2B4}"/>
            </c:ext>
          </c:extLst>
        </c:ser>
        <c:dLbls>
          <c:dLblPos val="outEnd"/>
          <c:showLegendKey val="0"/>
          <c:showVal val="1"/>
          <c:showCatName val="0"/>
          <c:showSerName val="0"/>
          <c:showPercent val="0"/>
          <c:showBubbleSize val="0"/>
        </c:dLbls>
        <c:gapWidth val="219"/>
        <c:overlap val="-27"/>
        <c:axId val="223461816"/>
        <c:axId val="223399848"/>
        <c:extLst>
          <c:ext xmlns:c15="http://schemas.microsoft.com/office/drawing/2012/chart" uri="{02D57815-91ED-43cb-92C2-25804820EDAC}">
            <c15:filteredBarSeries>
              <c15:ser>
                <c:idx val="0"/>
                <c:order val="0"/>
                <c:tx>
                  <c:strRef>
                    <c:extLst>
                      <c:ext uri="{02D57815-91ED-43cb-92C2-25804820EDAC}">
                        <c15:formulaRef>
                          <c15:sqref>ANALISIS!$B$58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ANALISIS!$A$59:$A$62</c15:sqref>
                        </c15:formulaRef>
                      </c:ext>
                    </c:extLst>
                    <c:strCache>
                      <c:ptCount val="4"/>
                      <c:pt idx="0">
                        <c:v>Existencia</c:v>
                      </c:pt>
                      <c:pt idx="1">
                        <c:v>Desarrollo</c:v>
                      </c:pt>
                      <c:pt idx="2">
                        <c:v>Ciudadanía </c:v>
                      </c:pt>
                      <c:pt idx="3">
                        <c:v>Protección</c:v>
                      </c:pt>
                    </c:strCache>
                  </c:strRef>
                </c:cat>
                <c:val>
                  <c:numRef>
                    <c:extLst>
                      <c:ext uri="{02D57815-91ED-43cb-92C2-25804820EDAC}">
                        <c15:formulaRef>
                          <c15:sqref>ANALISIS!$B$59:$B$62</c15:sqref>
                        </c15:formulaRef>
                      </c:ext>
                    </c:extLst>
                    <c:numCache>
                      <c:formatCode>General</c:formatCode>
                      <c:ptCount val="4"/>
                    </c:numCache>
                  </c:numRef>
                </c:val>
                <c:extLst>
                  <c:ext xmlns:c16="http://schemas.microsoft.com/office/drawing/2014/chart" uri="{C3380CC4-5D6E-409C-BE32-E72D297353CC}">
                    <c16:uniqueId val="{00000007-4D3F-4B08-98B0-607CF1F1D2B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ANALISIS!$C$58</c15:sqref>
                        </c15:formulaRef>
                      </c:ext>
                    </c:extLst>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ANALISIS!$A$59:$A$62</c15:sqref>
                        </c15:formulaRef>
                      </c:ext>
                    </c:extLst>
                    <c:strCache>
                      <c:ptCount val="4"/>
                      <c:pt idx="0">
                        <c:v>Existencia</c:v>
                      </c:pt>
                      <c:pt idx="1">
                        <c:v>Desarrollo</c:v>
                      </c:pt>
                      <c:pt idx="2">
                        <c:v>Ciudadanía </c:v>
                      </c:pt>
                      <c:pt idx="3">
                        <c:v>Protección</c:v>
                      </c:pt>
                    </c:strCache>
                  </c:strRef>
                </c:cat>
                <c:val>
                  <c:numRef>
                    <c:extLst xmlns:c15="http://schemas.microsoft.com/office/drawing/2012/chart">
                      <c:ext xmlns:c15="http://schemas.microsoft.com/office/drawing/2012/chart" uri="{02D57815-91ED-43cb-92C2-25804820EDAC}">
                        <c15:formulaRef>
                          <c15:sqref>ANALISIS!$C$59:$C$62</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8-4D3F-4B08-98B0-607CF1F1D2B4}"/>
                  </c:ext>
                </c:extLst>
              </c15:ser>
            </c15:filteredBarSeries>
          </c:ext>
        </c:extLst>
      </c:barChart>
      <c:catAx>
        <c:axId val="22346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es-CO"/>
          </a:p>
        </c:txPr>
        <c:crossAx val="223399848"/>
        <c:crosses val="autoZero"/>
        <c:auto val="1"/>
        <c:lblAlgn val="ctr"/>
        <c:lblOffset val="100"/>
        <c:noMultiLvlLbl val="0"/>
      </c:catAx>
      <c:valAx>
        <c:axId val="223399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es-CO"/>
          </a:p>
        </c:txPr>
        <c:crossAx val="223461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s-CO" b="1">
                <a:solidFill>
                  <a:schemeClr val="tx1"/>
                </a:solidFill>
              </a:rPr>
              <a:t>COMPORTAMIENTO METAS POLÍTICA PÚBLICA DE PRIMERA INFANCIA, INFANCIA Y ADOLESCENCIA</a:t>
            </a:r>
          </a:p>
        </c:rich>
      </c:tx>
      <c:layout>
        <c:manualLayout>
          <c:xMode val="edge"/>
          <c:yMode val="edge"/>
          <c:x val="0.12072900262467191"/>
          <c:y val="0"/>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83333333333333E-2"/>
          <c:y val="0.25798920968212308"/>
          <c:w val="0.90694444444444444"/>
          <c:h val="0.54926181102362204"/>
        </c:manualLayout>
      </c:layout>
      <c:pie3DChart>
        <c:varyColors val="1"/>
        <c:ser>
          <c:idx val="0"/>
          <c:order val="0"/>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B86C-447F-8CE1-4D38874FB6B8}"/>
              </c:ext>
            </c:extLst>
          </c:dPt>
          <c:dPt>
            <c:idx val="1"/>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B86C-447F-8CE1-4D38874FB6B8}"/>
              </c:ext>
            </c:extLst>
          </c:dPt>
          <c:dLbls>
            <c:dLbl>
              <c:idx val="0"/>
              <c:layout>
                <c:manualLayout>
                  <c:x val="-0.25640638670166238"/>
                  <c:y val="-0.1151733377077865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925"/>
                      <c:h val="0.15736111111111109"/>
                    </c:manualLayout>
                  </c15:layout>
                </c:ext>
                <c:ext xmlns:c16="http://schemas.microsoft.com/office/drawing/2014/chart" uri="{C3380CC4-5D6E-409C-BE32-E72D297353CC}">
                  <c16:uniqueId val="{00000001-B86C-447F-8CE1-4D38874FB6B8}"/>
                </c:ext>
              </c:extLst>
            </c:dLbl>
            <c:dLbl>
              <c:idx val="1"/>
              <c:layout>
                <c:manualLayout>
                  <c:x val="0.22070078740157481"/>
                  <c:y val="8.580052493438319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86C-447F-8CE1-4D38874FB6B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Gráficas!$A$3:$A$4</c:f>
              <c:strCache>
                <c:ptCount val="2"/>
                <c:pt idx="0">
                  <c:v>Cumplidas al 100%</c:v>
                </c:pt>
                <c:pt idx="1">
                  <c:v>Con % de avance</c:v>
                </c:pt>
              </c:strCache>
            </c:strRef>
          </c:cat>
          <c:val>
            <c:numRef>
              <c:f>Gráficas!$B$3:$B$4</c:f>
              <c:numCache>
                <c:formatCode>General</c:formatCode>
                <c:ptCount val="2"/>
                <c:pt idx="0">
                  <c:v>79</c:v>
                </c:pt>
                <c:pt idx="1">
                  <c:v>37</c:v>
                </c:pt>
              </c:numCache>
            </c:numRef>
          </c:val>
          <c:extLst>
            <c:ext xmlns:c16="http://schemas.microsoft.com/office/drawing/2014/chart" uri="{C3380CC4-5D6E-409C-BE32-E72D297353CC}">
              <c16:uniqueId val="{00000004-B86C-447F-8CE1-4D38874FB6B8}"/>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3025087489063867"/>
          <c:y val="0.82366615631379414"/>
          <c:w val="0.58672025371828518"/>
          <c:h val="0.14855606590842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s-CO" b="1">
                <a:solidFill>
                  <a:schemeClr val="tx1"/>
                </a:solidFill>
              </a:rPr>
              <a:t>COMPORTAMIENTO METAS POLÍTICA PÚBLICA DEPARTAMENTAL DE PRIMERA INFANCIA, INFANCIA Y ADOLESCENCIA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6388888888888895E-2"/>
          <c:y val="0.35058180227471575"/>
          <c:w val="0.90694444444444444"/>
          <c:h val="0.5168544036162146"/>
        </c:manualLayout>
      </c:layout>
      <c:pie3DChart>
        <c:varyColors val="1"/>
        <c:ser>
          <c:idx val="0"/>
          <c:order val="0"/>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7F1-4E32-A431-D76C9028A1F9}"/>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F7F1-4E32-A431-D76C9028A1F9}"/>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7F1-4E32-A431-D76C9028A1F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7F1-4E32-A431-D76C9028A1F9}"/>
              </c:ext>
            </c:extLst>
          </c:dPt>
          <c:dPt>
            <c:idx val="4"/>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9-F7F1-4E32-A431-D76C9028A1F9}"/>
              </c:ext>
            </c:extLst>
          </c:dPt>
          <c:dLbls>
            <c:dLbl>
              <c:idx val="0"/>
              <c:layout>
                <c:manualLayout>
                  <c:x val="-0.19305544619422571"/>
                  <c:y val="-0.1898443423738699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7F1-4E32-A431-D76C9028A1F9}"/>
                </c:ext>
              </c:extLst>
            </c:dLbl>
            <c:dLbl>
              <c:idx val="1"/>
              <c:layout>
                <c:manualLayout>
                  <c:x val="-4.6360673665791774E-2"/>
                  <c:y val="-2.198454359871682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7F1-4E32-A431-D76C9028A1F9}"/>
                </c:ext>
              </c:extLst>
            </c:dLbl>
            <c:dLbl>
              <c:idx val="2"/>
              <c:layout>
                <c:manualLayout>
                  <c:x val="-5.0905730533683288E-2"/>
                  <c:y val="-9.7732575094779811E-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7F1-4E32-A431-D76C9028A1F9}"/>
                </c:ext>
              </c:extLst>
            </c:dLbl>
            <c:dLbl>
              <c:idx val="3"/>
              <c:layout>
                <c:manualLayout>
                  <c:x val="-6.5401684164479446E-2"/>
                  <c:y val="2.124234470691163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7F1-4E32-A431-D76C9028A1F9}"/>
                </c:ext>
              </c:extLst>
            </c:dLbl>
            <c:dLbl>
              <c:idx val="4"/>
              <c:layout>
                <c:manualLayout>
                  <c:x val="9.5407042869641301E-2"/>
                  <c:y val="1.104877515310586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7F1-4E32-A431-D76C9028A1F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Gráficas!$A$9:$A$13</c:f>
              <c:strCache>
                <c:ptCount val="5"/>
                <c:pt idx="0">
                  <c:v>Sobresaliente</c:v>
                </c:pt>
                <c:pt idx="1">
                  <c:v>Satisfactorio</c:v>
                </c:pt>
                <c:pt idx="2">
                  <c:v>Medio</c:v>
                </c:pt>
                <c:pt idx="3">
                  <c:v>Bajo </c:v>
                </c:pt>
                <c:pt idx="4">
                  <c:v>Crítico</c:v>
                </c:pt>
              </c:strCache>
            </c:strRef>
          </c:cat>
          <c:val>
            <c:numRef>
              <c:f>Gráficas!$B$9:$B$13</c:f>
              <c:numCache>
                <c:formatCode>General</c:formatCode>
                <c:ptCount val="5"/>
                <c:pt idx="0">
                  <c:v>84</c:v>
                </c:pt>
                <c:pt idx="1">
                  <c:v>8</c:v>
                </c:pt>
                <c:pt idx="2">
                  <c:v>14</c:v>
                </c:pt>
                <c:pt idx="3">
                  <c:v>4</c:v>
                </c:pt>
                <c:pt idx="4">
                  <c:v>5</c:v>
                </c:pt>
              </c:numCache>
            </c:numRef>
          </c:val>
          <c:extLst>
            <c:ext xmlns:c16="http://schemas.microsoft.com/office/drawing/2014/chart" uri="{C3380CC4-5D6E-409C-BE32-E72D297353CC}">
              <c16:uniqueId val="{0000000A-F7F1-4E32-A431-D76C9028A1F9}"/>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1</xdr:col>
      <xdr:colOff>102396</xdr:colOff>
      <xdr:row>1</xdr:row>
      <xdr:rowOff>71437</xdr:rowOff>
    </xdr:from>
    <xdr:ext cx="350042" cy="559593"/>
    <xdr:pic>
      <xdr:nvPicPr>
        <xdr:cNvPr id="2" name="Imagen 1" descr="C:\Users\AUXPLANEACION03\Desktop\Gobernacion_del_quindio.jpg">
          <a:extLst>
            <a:ext uri="{FF2B5EF4-FFF2-40B4-BE49-F238E27FC236}">
              <a16:creationId xmlns:a16="http://schemas.microsoft.com/office/drawing/2014/main" id="{E7BFFE67-A0AC-47A2-9804-2AD3D776F7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396" y="271462"/>
          <a:ext cx="350042" cy="559593"/>
        </a:xfrm>
        <a:prstGeom prst="rect">
          <a:avLst/>
        </a:prstGeom>
        <a:noFill/>
        <a:ln>
          <a:noFill/>
        </a:ln>
      </xdr:spPr>
    </xdr:pic>
    <xdr:clientData/>
  </xdr:oneCellAnchor>
  <xdr:oneCellAnchor>
    <xdr:from>
      <xdr:col>9</xdr:col>
      <xdr:colOff>154781</xdr:colOff>
      <xdr:row>1</xdr:row>
      <xdr:rowOff>107156</xdr:rowOff>
    </xdr:from>
    <xdr:ext cx="521494" cy="440532"/>
    <xdr:pic>
      <xdr:nvPicPr>
        <xdr:cNvPr id="3" name="Imagen 2" descr="C:\Users\AUXPLANEACION03\Desktop\Quindio.jpg">
          <a:extLst>
            <a:ext uri="{FF2B5EF4-FFF2-40B4-BE49-F238E27FC236}">
              <a16:creationId xmlns:a16="http://schemas.microsoft.com/office/drawing/2014/main" id="{8F9F0F5D-5FE1-4CF6-986A-00006A25AE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1256" y="307181"/>
          <a:ext cx="521494" cy="440532"/>
        </a:xfrm>
        <a:prstGeom prst="rect">
          <a:avLst/>
        </a:prstGeom>
        <a:noFill/>
        <a:ln>
          <a:noFill/>
        </a:ln>
      </xdr:spPr>
    </xdr:pic>
    <xdr:clientData/>
  </xdr:oneCellAnchor>
  <xdr:twoCellAnchor>
    <xdr:from>
      <xdr:col>11</xdr:col>
      <xdr:colOff>14287</xdr:colOff>
      <xdr:row>0</xdr:row>
      <xdr:rowOff>202405</xdr:rowOff>
    </xdr:from>
    <xdr:to>
      <xdr:col>17</xdr:col>
      <xdr:colOff>511969</xdr:colOff>
      <xdr:row>7</xdr:row>
      <xdr:rowOff>333375</xdr:rowOff>
    </xdr:to>
    <xdr:graphicFrame macro="">
      <xdr:nvGraphicFramePr>
        <xdr:cNvPr id="4" name="Gráfico 3">
          <a:extLst>
            <a:ext uri="{FF2B5EF4-FFF2-40B4-BE49-F238E27FC236}">
              <a16:creationId xmlns:a16="http://schemas.microsoft.com/office/drawing/2014/main" id="{C9DF3E5F-71C1-485E-89E8-62664C33E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742951</xdr:colOff>
      <xdr:row>10</xdr:row>
      <xdr:rowOff>7144</xdr:rowOff>
    </xdr:from>
    <xdr:to>
      <xdr:col>8</xdr:col>
      <xdr:colOff>166688</xdr:colOff>
      <xdr:row>29</xdr:row>
      <xdr:rowOff>35718</xdr:rowOff>
    </xdr:to>
    <xdr:graphicFrame macro="">
      <xdr:nvGraphicFramePr>
        <xdr:cNvPr id="5" name="Gráfico 4">
          <a:extLst>
            <a:ext uri="{FF2B5EF4-FFF2-40B4-BE49-F238E27FC236}">
              <a16:creationId xmlns:a16="http://schemas.microsoft.com/office/drawing/2014/main" id="{5E3CD330-17AB-4E25-A5F6-2ACD4B0D5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759618</xdr:colOff>
      <xdr:row>10</xdr:row>
      <xdr:rowOff>11906</xdr:rowOff>
    </xdr:from>
    <xdr:to>
      <xdr:col>17</xdr:col>
      <xdr:colOff>523875</xdr:colOff>
      <xdr:row>29</xdr:row>
      <xdr:rowOff>71437</xdr:rowOff>
    </xdr:to>
    <xdr:graphicFrame macro="">
      <xdr:nvGraphicFramePr>
        <xdr:cNvPr id="6" name="Gráfico 5">
          <a:extLst>
            <a:ext uri="{FF2B5EF4-FFF2-40B4-BE49-F238E27FC236}">
              <a16:creationId xmlns:a16="http://schemas.microsoft.com/office/drawing/2014/main" id="{82AFDDB3-DB2F-468E-B8F9-5FBCE558A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752474</xdr:colOff>
      <xdr:row>29</xdr:row>
      <xdr:rowOff>164306</xdr:rowOff>
    </xdr:from>
    <xdr:to>
      <xdr:col>8</xdr:col>
      <xdr:colOff>166686</xdr:colOff>
      <xdr:row>49</xdr:row>
      <xdr:rowOff>95250</xdr:rowOff>
    </xdr:to>
    <xdr:graphicFrame macro="">
      <xdr:nvGraphicFramePr>
        <xdr:cNvPr id="7" name="Gráfico 6">
          <a:extLst>
            <a:ext uri="{FF2B5EF4-FFF2-40B4-BE49-F238E27FC236}">
              <a16:creationId xmlns:a16="http://schemas.microsoft.com/office/drawing/2014/main" id="{D33D12C5-7831-4996-B3E4-0B3728924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757239</xdr:colOff>
      <xdr:row>30</xdr:row>
      <xdr:rowOff>28574</xdr:rowOff>
    </xdr:from>
    <xdr:to>
      <xdr:col>17</xdr:col>
      <xdr:colOff>535781</xdr:colOff>
      <xdr:row>49</xdr:row>
      <xdr:rowOff>107156</xdr:rowOff>
    </xdr:to>
    <xdr:graphicFrame macro="">
      <xdr:nvGraphicFramePr>
        <xdr:cNvPr id="8" name="Gráfico 7">
          <a:extLst>
            <a:ext uri="{FF2B5EF4-FFF2-40B4-BE49-F238E27FC236}">
              <a16:creationId xmlns:a16="http://schemas.microsoft.com/office/drawing/2014/main" id="{829EAD46-C41D-476E-B1BE-A4E75EA4E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458390</xdr:colOff>
      <xdr:row>57</xdr:row>
      <xdr:rowOff>15478</xdr:rowOff>
    </xdr:from>
    <xdr:to>
      <xdr:col>13</xdr:col>
      <xdr:colOff>756047</xdr:colOff>
      <xdr:row>71</xdr:row>
      <xdr:rowOff>91678</xdr:rowOff>
    </xdr:to>
    <xdr:graphicFrame macro="">
      <xdr:nvGraphicFramePr>
        <xdr:cNvPr id="9" name="Gráfico 8">
          <a:extLst>
            <a:ext uri="{FF2B5EF4-FFF2-40B4-BE49-F238E27FC236}">
              <a16:creationId xmlns:a16="http://schemas.microsoft.com/office/drawing/2014/main" id="{DF707562-7720-4444-BC62-0DD364922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742950</xdr:colOff>
      <xdr:row>0</xdr:row>
      <xdr:rowOff>166687</xdr:rowOff>
    </xdr:from>
    <xdr:to>
      <xdr:col>9</xdr:col>
      <xdr:colOff>742950</xdr:colOff>
      <xdr:row>16</xdr:row>
      <xdr:rowOff>14287</xdr:rowOff>
    </xdr:to>
    <xdr:graphicFrame macro="">
      <xdr:nvGraphicFramePr>
        <xdr:cNvPr id="2" name="Gráfico 1">
          <a:extLst>
            <a:ext uri="{FF2B5EF4-FFF2-40B4-BE49-F238E27FC236}">
              <a16:creationId xmlns:a16="http://schemas.microsoft.com/office/drawing/2014/main" id="{B451D0C1-BD15-4E09-9362-BF46B3BC9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17</xdr:row>
      <xdr:rowOff>23812</xdr:rowOff>
    </xdr:from>
    <xdr:to>
      <xdr:col>5</xdr:col>
      <xdr:colOff>314325</xdr:colOff>
      <xdr:row>32</xdr:row>
      <xdr:rowOff>52387</xdr:rowOff>
    </xdr:to>
    <xdr:graphicFrame macro="">
      <xdr:nvGraphicFramePr>
        <xdr:cNvPr id="3" name="Gráfico 2">
          <a:extLst>
            <a:ext uri="{FF2B5EF4-FFF2-40B4-BE49-F238E27FC236}">
              <a16:creationId xmlns:a16="http://schemas.microsoft.com/office/drawing/2014/main" id="{F94DDB98-9788-467E-B9F4-4261AE54F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CL146"/>
  <sheetViews>
    <sheetView tabSelected="1" topLeftCell="A6" zoomScale="68" zoomScaleNormal="68" workbookViewId="0">
      <pane xSplit="8" ySplit="2" topLeftCell="I131" activePane="bottomRight" state="frozen"/>
      <selection activeCell="A6" sqref="A6"/>
      <selection pane="topRight" activeCell="I6" sqref="I6"/>
      <selection pane="bottomLeft" activeCell="A8" sqref="A8"/>
      <selection pane="bottomRight" activeCell="BP6" sqref="BP6:BV6"/>
    </sheetView>
  </sheetViews>
  <sheetFormatPr baseColWidth="10" defaultColWidth="9.140625" defaultRowHeight="20.25"/>
  <cols>
    <col min="1" max="1" width="21.140625" style="7" bestFit="1" customWidth="1"/>
    <col min="2" max="2" width="26.5703125" style="14" customWidth="1"/>
    <col min="3" max="3" width="7" style="6" customWidth="1"/>
    <col min="4" max="4" width="24.5703125" style="14" customWidth="1"/>
    <col min="5" max="7" width="5.5703125" style="14" customWidth="1"/>
    <col min="8" max="8" width="20.5703125" style="14" customWidth="1"/>
    <col min="9" max="9" width="11.85546875" style="2" customWidth="1"/>
    <col min="10" max="19" width="11.85546875" style="3" customWidth="1"/>
    <col min="20" max="21" width="15.7109375" style="4" customWidth="1"/>
    <col min="22" max="22" width="15.7109375" style="5" customWidth="1"/>
    <col min="23" max="24" width="21.42578125" style="6" customWidth="1"/>
    <col min="25" max="25" width="57" style="7" customWidth="1"/>
    <col min="26" max="28" width="15.7109375" style="8" customWidth="1"/>
    <col min="29" max="29" width="26.42578125" style="6" customWidth="1"/>
    <col min="30" max="30" width="24.85546875" style="6" customWidth="1"/>
    <col min="31" max="31" width="57" style="7" customWidth="1"/>
    <col min="32" max="34" width="15.7109375" style="8" customWidth="1"/>
    <col min="35" max="36" width="24.85546875" style="6" customWidth="1"/>
    <col min="37" max="37" width="57" style="7" customWidth="1"/>
    <col min="38" max="40" width="15.7109375" style="8" customWidth="1"/>
    <col min="41" max="41" width="26.42578125" style="6" customWidth="1"/>
    <col min="42" max="42" width="24.85546875" style="6" customWidth="1"/>
    <col min="43" max="43" width="57" style="7" customWidth="1"/>
    <col min="44" max="46" width="15.7109375" style="8" customWidth="1"/>
    <col min="47" max="48" width="26.42578125" style="6" customWidth="1"/>
    <col min="49" max="49" width="57" style="7" customWidth="1"/>
    <col min="50" max="52" width="15.7109375" style="8" customWidth="1"/>
    <col min="53" max="53" width="26.42578125" style="6" customWidth="1"/>
    <col min="54" max="54" width="24.85546875" style="6" customWidth="1"/>
    <col min="55" max="55" width="57" style="7" customWidth="1"/>
    <col min="56" max="58" width="15.7109375" style="8" customWidth="1"/>
    <col min="59" max="60" width="24.85546875" style="6" customWidth="1"/>
    <col min="61" max="61" width="57" style="7" customWidth="1"/>
    <col min="62" max="64" width="15.7109375" style="8" customWidth="1"/>
    <col min="65" max="65" width="21.85546875" style="6" customWidth="1"/>
    <col min="66" max="66" width="20.85546875" style="6" customWidth="1"/>
    <col min="67" max="67" width="57" style="7" customWidth="1"/>
    <col min="68" max="70" width="15.7109375" style="8" customWidth="1"/>
    <col min="71" max="71" width="23.42578125" style="9" customWidth="1"/>
    <col min="72" max="73" width="21" style="9" customWidth="1"/>
    <col min="74" max="74" width="100.42578125" style="7" customWidth="1"/>
    <col min="75" max="76" width="15.7109375" style="10" hidden="1" customWidth="1"/>
    <col min="77" max="77" width="15.7109375" style="8" hidden="1" customWidth="1"/>
    <col min="78" max="78" width="21.7109375" style="7" hidden="1" customWidth="1"/>
    <col min="79" max="79" width="18.7109375" style="7" hidden="1" customWidth="1"/>
    <col min="80" max="80" width="24.85546875" style="7" hidden="1" customWidth="1"/>
    <col min="81" max="83" width="15.7109375" style="10" hidden="1" customWidth="1"/>
    <col min="84" max="84" width="21.7109375" style="7" hidden="1" customWidth="1"/>
    <col min="85" max="85" width="18.7109375" style="7" hidden="1" customWidth="1"/>
    <col min="86" max="86" width="24.85546875" style="7" hidden="1" customWidth="1"/>
    <col min="87" max="89" width="15.7109375" style="8" customWidth="1"/>
    <col min="90" max="90" width="120.140625" style="7" customWidth="1"/>
    <col min="91" max="16384" width="9.140625" style="11"/>
  </cols>
  <sheetData>
    <row r="3" spans="1:90" ht="28.5" customHeight="1">
      <c r="A3" s="1" t="s">
        <v>0</v>
      </c>
      <c r="B3" s="222" t="s">
        <v>1</v>
      </c>
      <c r="C3" s="222"/>
      <c r="D3" s="222"/>
      <c r="E3" s="222"/>
      <c r="F3" s="222"/>
      <c r="G3" s="222"/>
      <c r="H3" s="222"/>
    </row>
    <row r="4" spans="1:90">
      <c r="A4" s="6"/>
      <c r="B4" s="12"/>
      <c r="D4" s="12"/>
      <c r="E4" s="12"/>
      <c r="F4" s="12"/>
      <c r="G4" s="12"/>
      <c r="H4" s="12"/>
      <c r="BS4" s="13"/>
      <c r="BT4" s="13"/>
      <c r="BU4" s="13"/>
    </row>
    <row r="5" spans="1:90" ht="13.9" customHeight="1" thickBot="1">
      <c r="I5" s="223"/>
      <c r="J5" s="223"/>
      <c r="K5" s="223"/>
      <c r="L5" s="223"/>
      <c r="M5" s="223"/>
      <c r="N5" s="223"/>
      <c r="O5" s="223"/>
      <c r="P5" s="223"/>
      <c r="Q5" s="223"/>
      <c r="R5" s="12"/>
      <c r="S5" s="12"/>
      <c r="T5" s="223" t="s">
        <v>2</v>
      </c>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15"/>
      <c r="BT5" s="15"/>
      <c r="BU5" s="15"/>
      <c r="BV5" s="15"/>
      <c r="CI5" s="234" t="s">
        <v>3</v>
      </c>
      <c r="CJ5" s="234"/>
      <c r="CK5" s="234"/>
      <c r="CL5" s="16"/>
    </row>
    <row r="6" spans="1:90" s="21" customFormat="1" ht="13.9" customHeight="1">
      <c r="A6" s="235" t="s">
        <v>4</v>
      </c>
      <c r="B6" s="235" t="s">
        <v>5</v>
      </c>
      <c r="C6" s="235" t="s">
        <v>6</v>
      </c>
      <c r="D6" s="235" t="s">
        <v>7</v>
      </c>
      <c r="E6" s="235" t="s">
        <v>8</v>
      </c>
      <c r="F6" s="235"/>
      <c r="G6" s="235"/>
      <c r="H6" s="236" t="s">
        <v>9</v>
      </c>
      <c r="I6" s="241" t="s">
        <v>10</v>
      </c>
      <c r="J6" s="242"/>
      <c r="K6" s="242"/>
      <c r="L6" s="242"/>
      <c r="M6" s="242"/>
      <c r="N6" s="242"/>
      <c r="O6" s="242"/>
      <c r="P6" s="242"/>
      <c r="Q6" s="242"/>
      <c r="R6" s="242"/>
      <c r="S6" s="243"/>
      <c r="T6" s="244">
        <v>2014</v>
      </c>
      <c r="U6" s="245"/>
      <c r="V6" s="245"/>
      <c r="W6" s="245"/>
      <c r="X6" s="245"/>
      <c r="Y6" s="245"/>
      <c r="Z6" s="245">
        <v>2015</v>
      </c>
      <c r="AA6" s="245"/>
      <c r="AB6" s="245"/>
      <c r="AC6" s="245"/>
      <c r="AD6" s="245"/>
      <c r="AE6" s="245"/>
      <c r="AF6" s="239">
        <v>2016</v>
      </c>
      <c r="AG6" s="239"/>
      <c r="AH6" s="239"/>
      <c r="AI6" s="239"/>
      <c r="AJ6" s="239"/>
      <c r="AK6" s="239"/>
      <c r="AL6" s="239">
        <v>2017</v>
      </c>
      <c r="AM6" s="239"/>
      <c r="AN6" s="239"/>
      <c r="AO6" s="239"/>
      <c r="AP6" s="239"/>
      <c r="AQ6" s="239"/>
      <c r="AR6" s="239">
        <v>2018</v>
      </c>
      <c r="AS6" s="239"/>
      <c r="AT6" s="239"/>
      <c r="AU6" s="239"/>
      <c r="AV6" s="239"/>
      <c r="AW6" s="239"/>
      <c r="AX6" s="239">
        <v>2019</v>
      </c>
      <c r="AY6" s="239"/>
      <c r="AZ6" s="239"/>
      <c r="BA6" s="239"/>
      <c r="BB6" s="239"/>
      <c r="BC6" s="239"/>
      <c r="BD6" s="240">
        <v>2020</v>
      </c>
      <c r="BE6" s="240"/>
      <c r="BF6" s="240"/>
      <c r="BG6" s="240"/>
      <c r="BH6" s="240"/>
      <c r="BI6" s="240"/>
      <c r="BJ6" s="240">
        <v>2021</v>
      </c>
      <c r="BK6" s="240"/>
      <c r="BL6" s="240"/>
      <c r="BM6" s="240"/>
      <c r="BN6" s="240"/>
      <c r="BO6" s="240"/>
      <c r="BP6" s="240">
        <v>2022</v>
      </c>
      <c r="BQ6" s="240"/>
      <c r="BR6" s="240"/>
      <c r="BS6" s="240"/>
      <c r="BT6" s="240"/>
      <c r="BU6" s="240"/>
      <c r="BV6" s="240"/>
      <c r="BW6" s="240">
        <v>2023</v>
      </c>
      <c r="BX6" s="240"/>
      <c r="BY6" s="240"/>
      <c r="BZ6" s="240"/>
      <c r="CA6" s="240"/>
      <c r="CB6" s="240"/>
      <c r="CC6" s="235">
        <v>2024</v>
      </c>
      <c r="CD6" s="235"/>
      <c r="CE6" s="235"/>
      <c r="CF6" s="235"/>
      <c r="CG6" s="235"/>
      <c r="CH6" s="235"/>
      <c r="CI6" s="235" t="s">
        <v>11</v>
      </c>
      <c r="CJ6" s="235"/>
      <c r="CK6" s="235"/>
      <c r="CL6" s="235"/>
    </row>
    <row r="7" spans="1:90" s="21" customFormat="1" ht="76.5" customHeight="1" thickBot="1">
      <c r="A7" s="235"/>
      <c r="B7" s="235"/>
      <c r="C7" s="235"/>
      <c r="D7" s="235"/>
      <c r="E7" s="17" t="s">
        <v>12</v>
      </c>
      <c r="F7" s="17" t="s">
        <v>13</v>
      </c>
      <c r="G7" s="17" t="s">
        <v>14</v>
      </c>
      <c r="H7" s="236"/>
      <c r="I7" s="22">
        <v>2014</v>
      </c>
      <c r="J7" s="23">
        <v>2015</v>
      </c>
      <c r="K7" s="23">
        <v>2016</v>
      </c>
      <c r="L7" s="23">
        <v>2017</v>
      </c>
      <c r="M7" s="23">
        <v>2018</v>
      </c>
      <c r="N7" s="23">
        <v>2019</v>
      </c>
      <c r="O7" s="23">
        <v>2020</v>
      </c>
      <c r="P7" s="23">
        <v>2021</v>
      </c>
      <c r="Q7" s="23">
        <v>2022</v>
      </c>
      <c r="R7" s="23">
        <v>2023</v>
      </c>
      <c r="S7" s="24">
        <v>2024</v>
      </c>
      <c r="T7" s="25" t="s">
        <v>15</v>
      </c>
      <c r="U7" s="26" t="s">
        <v>16</v>
      </c>
      <c r="V7" s="27" t="s">
        <v>17</v>
      </c>
      <c r="W7" s="18" t="s">
        <v>15</v>
      </c>
      <c r="X7" s="18" t="s">
        <v>16</v>
      </c>
      <c r="Y7" s="18" t="s">
        <v>18</v>
      </c>
      <c r="Z7" s="18" t="s">
        <v>15</v>
      </c>
      <c r="AA7" s="18" t="s">
        <v>16</v>
      </c>
      <c r="AB7" s="18" t="s">
        <v>17</v>
      </c>
      <c r="AC7" s="18" t="s">
        <v>15</v>
      </c>
      <c r="AD7" s="18" t="s">
        <v>16</v>
      </c>
      <c r="AE7" s="18" t="s">
        <v>18</v>
      </c>
      <c r="AF7" s="19" t="s">
        <v>15</v>
      </c>
      <c r="AG7" s="19" t="s">
        <v>16</v>
      </c>
      <c r="AH7" s="19" t="s">
        <v>17</v>
      </c>
      <c r="AI7" s="19" t="s">
        <v>15</v>
      </c>
      <c r="AJ7" s="19" t="s">
        <v>16</v>
      </c>
      <c r="AK7" s="19" t="s">
        <v>18</v>
      </c>
      <c r="AL7" s="19" t="s">
        <v>15</v>
      </c>
      <c r="AM7" s="19" t="s">
        <v>16</v>
      </c>
      <c r="AN7" s="19" t="s">
        <v>17</v>
      </c>
      <c r="AO7" s="19" t="s">
        <v>15</v>
      </c>
      <c r="AP7" s="19" t="s">
        <v>16</v>
      </c>
      <c r="AQ7" s="19" t="s">
        <v>18</v>
      </c>
      <c r="AR7" s="19" t="s">
        <v>15</v>
      </c>
      <c r="AS7" s="19" t="s">
        <v>16</v>
      </c>
      <c r="AT7" s="19" t="s">
        <v>17</v>
      </c>
      <c r="AU7" s="19" t="s">
        <v>15</v>
      </c>
      <c r="AV7" s="19" t="s">
        <v>16</v>
      </c>
      <c r="AW7" s="19" t="s">
        <v>18</v>
      </c>
      <c r="AX7" s="19" t="s">
        <v>15</v>
      </c>
      <c r="AY7" s="19" t="s">
        <v>16</v>
      </c>
      <c r="AZ7" s="19" t="s">
        <v>17</v>
      </c>
      <c r="BA7" s="19" t="s">
        <v>15</v>
      </c>
      <c r="BB7" s="19" t="s">
        <v>16</v>
      </c>
      <c r="BC7" s="19" t="s">
        <v>18</v>
      </c>
      <c r="BD7" s="20" t="s">
        <v>15</v>
      </c>
      <c r="BE7" s="20" t="s">
        <v>16</v>
      </c>
      <c r="BF7" s="20" t="s">
        <v>17</v>
      </c>
      <c r="BG7" s="28" t="s">
        <v>15</v>
      </c>
      <c r="BH7" s="28" t="s">
        <v>16</v>
      </c>
      <c r="BI7" s="28" t="s">
        <v>18</v>
      </c>
      <c r="BJ7" s="20" t="s">
        <v>15</v>
      </c>
      <c r="BK7" s="20" t="s">
        <v>16</v>
      </c>
      <c r="BL7" s="20" t="s">
        <v>17</v>
      </c>
      <c r="BM7" s="28" t="s">
        <v>15</v>
      </c>
      <c r="BN7" s="28" t="s">
        <v>16</v>
      </c>
      <c r="BO7" s="28" t="s">
        <v>18</v>
      </c>
      <c r="BP7" s="20" t="s">
        <v>15</v>
      </c>
      <c r="BQ7" s="20" t="s">
        <v>16</v>
      </c>
      <c r="BR7" s="20" t="s">
        <v>17</v>
      </c>
      <c r="BS7" s="29" t="s">
        <v>15</v>
      </c>
      <c r="BT7" s="29" t="s">
        <v>16</v>
      </c>
      <c r="BU7" s="20" t="s">
        <v>1066</v>
      </c>
      <c r="BV7" s="28" t="s">
        <v>18</v>
      </c>
      <c r="BW7" s="20" t="s">
        <v>15</v>
      </c>
      <c r="BX7" s="20" t="s">
        <v>16</v>
      </c>
      <c r="BY7" s="20" t="s">
        <v>17</v>
      </c>
      <c r="BZ7" s="28" t="s">
        <v>15</v>
      </c>
      <c r="CA7" s="28" t="s">
        <v>16</v>
      </c>
      <c r="CB7" s="28" t="s">
        <v>18</v>
      </c>
      <c r="CC7" s="17" t="s">
        <v>15</v>
      </c>
      <c r="CD7" s="17" t="s">
        <v>16</v>
      </c>
      <c r="CE7" s="17" t="s">
        <v>17</v>
      </c>
      <c r="CF7" s="17" t="s">
        <v>15</v>
      </c>
      <c r="CG7" s="17" t="s">
        <v>16</v>
      </c>
      <c r="CH7" s="17" t="s">
        <v>18</v>
      </c>
      <c r="CI7" s="17" t="s">
        <v>19</v>
      </c>
      <c r="CJ7" s="17" t="s">
        <v>20</v>
      </c>
      <c r="CK7" s="17" t="s">
        <v>21</v>
      </c>
      <c r="CL7" s="30" t="s">
        <v>22</v>
      </c>
    </row>
    <row r="8" spans="1:90" ht="409.6" customHeight="1">
      <c r="A8" s="237" t="s">
        <v>23</v>
      </c>
      <c r="B8" s="31" t="s">
        <v>24</v>
      </c>
      <c r="C8" s="32">
        <v>1</v>
      </c>
      <c r="D8" s="31" t="s">
        <v>25</v>
      </c>
      <c r="E8" s="33" t="s">
        <v>26</v>
      </c>
      <c r="F8" s="33" t="s">
        <v>26</v>
      </c>
      <c r="G8" s="33"/>
      <c r="H8" s="34" t="s">
        <v>27</v>
      </c>
      <c r="I8" s="193">
        <v>14</v>
      </c>
      <c r="J8" s="191">
        <v>4</v>
      </c>
      <c r="K8" s="191">
        <v>14</v>
      </c>
      <c r="L8" s="191">
        <v>14</v>
      </c>
      <c r="M8" s="191">
        <v>14</v>
      </c>
      <c r="N8" s="191">
        <v>14</v>
      </c>
      <c r="O8" s="191">
        <v>14</v>
      </c>
      <c r="P8" s="191">
        <v>14</v>
      </c>
      <c r="Q8" s="191">
        <v>14</v>
      </c>
      <c r="R8" s="191">
        <v>14</v>
      </c>
      <c r="S8" s="192">
        <v>14</v>
      </c>
      <c r="T8" s="35">
        <v>14</v>
      </c>
      <c r="U8" s="36">
        <v>14</v>
      </c>
      <c r="V8" s="37">
        <f>(U8/T8)*100</f>
        <v>100</v>
      </c>
      <c r="W8" s="229">
        <v>222092022.22999999</v>
      </c>
      <c r="X8" s="229">
        <v>189591333</v>
      </c>
      <c r="Y8" s="225" t="s">
        <v>28</v>
      </c>
      <c r="Z8" s="36">
        <v>4</v>
      </c>
      <c r="AA8" s="36">
        <v>3</v>
      </c>
      <c r="AB8" s="38">
        <f>(AA8/Z8)*100</f>
        <v>75</v>
      </c>
      <c r="AC8" s="229">
        <v>202500689</v>
      </c>
      <c r="AD8" s="229">
        <v>25900000</v>
      </c>
      <c r="AE8" s="225" t="s">
        <v>29</v>
      </c>
      <c r="AF8" s="36">
        <v>14</v>
      </c>
      <c r="AG8" s="36">
        <v>11</v>
      </c>
      <c r="AH8" s="39">
        <f>(AG8/AF8)*100</f>
        <v>78.571428571428569</v>
      </c>
      <c r="AI8" s="229">
        <v>25000000</v>
      </c>
      <c r="AJ8" s="229">
        <v>14890000</v>
      </c>
      <c r="AK8" s="225" t="s">
        <v>30</v>
      </c>
      <c r="AL8" s="36">
        <v>14</v>
      </c>
      <c r="AM8" s="36">
        <v>11</v>
      </c>
      <c r="AN8" s="39">
        <f>(AM8/AL8)*100</f>
        <v>78.571428571428569</v>
      </c>
      <c r="AO8" s="229">
        <v>25750000</v>
      </c>
      <c r="AP8" s="229">
        <v>12535000</v>
      </c>
      <c r="AQ8" s="225" t="s">
        <v>31</v>
      </c>
      <c r="AR8" s="36">
        <v>14</v>
      </c>
      <c r="AS8" s="36">
        <v>11</v>
      </c>
      <c r="AT8" s="39">
        <f>(AS8/AR8)*100</f>
        <v>78.571428571428569</v>
      </c>
      <c r="AU8" s="229">
        <v>26400000</v>
      </c>
      <c r="AV8" s="229">
        <v>26400000</v>
      </c>
      <c r="AW8" s="231" t="s">
        <v>32</v>
      </c>
      <c r="AX8" s="36">
        <v>14</v>
      </c>
      <c r="AY8" s="36">
        <v>12</v>
      </c>
      <c r="AZ8" s="39">
        <f>(AY8/AX8)*100</f>
        <v>85.714285714285708</v>
      </c>
      <c r="BA8" s="229">
        <v>41000000</v>
      </c>
      <c r="BB8" s="229">
        <v>18356000</v>
      </c>
      <c r="BC8" s="231" t="s">
        <v>33</v>
      </c>
      <c r="BD8" s="36">
        <v>14</v>
      </c>
      <c r="BE8" s="36">
        <v>0</v>
      </c>
      <c r="BF8" s="38">
        <f>(BE8/BD8)*100</f>
        <v>0</v>
      </c>
      <c r="BG8" s="40">
        <v>0</v>
      </c>
      <c r="BH8" s="40">
        <v>0</v>
      </c>
      <c r="BI8" s="31" t="s">
        <v>34</v>
      </c>
      <c r="BJ8" s="36">
        <v>14</v>
      </c>
      <c r="BK8" s="36">
        <v>11</v>
      </c>
      <c r="BL8" s="39">
        <f>(BK8/BJ8)*100</f>
        <v>78.571428571428569</v>
      </c>
      <c r="BM8" s="40">
        <v>5069000</v>
      </c>
      <c r="BN8" s="40">
        <v>5069000</v>
      </c>
      <c r="BO8" s="41" t="s">
        <v>35</v>
      </c>
      <c r="BP8" s="36">
        <v>14</v>
      </c>
      <c r="BQ8" s="36">
        <v>10</v>
      </c>
      <c r="BR8" s="58">
        <f t="shared" ref="BR8:BR82" si="0">(BQ8/BP8)*100</f>
        <v>71.428571428571431</v>
      </c>
      <c r="BS8" s="42">
        <v>20273333</v>
      </c>
      <c r="BT8" s="42">
        <v>20273333</v>
      </c>
      <c r="BU8" s="39">
        <f>(BT8/BS8)*100</f>
        <v>100</v>
      </c>
      <c r="BV8" s="43" t="s">
        <v>1146</v>
      </c>
      <c r="BW8" s="44">
        <v>14</v>
      </c>
      <c r="BX8" s="44"/>
      <c r="BY8" s="38">
        <f>(BX8/BW8)*100</f>
        <v>0</v>
      </c>
      <c r="BZ8" s="45"/>
      <c r="CA8" s="45"/>
      <c r="CB8" s="31"/>
      <c r="CC8" s="44">
        <v>14</v>
      </c>
      <c r="CD8" s="44"/>
      <c r="CE8" s="46">
        <f>(CD8/CC8)*100</f>
        <v>0</v>
      </c>
      <c r="CF8" s="45"/>
      <c r="CG8" s="45"/>
      <c r="CH8" s="31"/>
      <c r="CI8" s="36">
        <v>14</v>
      </c>
      <c r="CJ8" s="36">
        <f>(+BQ8+BK8+BE8+AY8+AS8+AM8+AG8+AA8+U8)/8</f>
        <v>10.375</v>
      </c>
      <c r="CK8" s="185">
        <f>CJ8/CI8</f>
        <v>0.7410714285714286</v>
      </c>
      <c r="CL8" s="43" t="s">
        <v>36</v>
      </c>
    </row>
    <row r="9" spans="1:90" ht="388.5" customHeight="1">
      <c r="A9" s="237"/>
      <c r="B9" s="43" t="s">
        <v>37</v>
      </c>
      <c r="C9" s="47">
        <v>2</v>
      </c>
      <c r="D9" s="43" t="s">
        <v>38</v>
      </c>
      <c r="E9" s="48" t="s">
        <v>26</v>
      </c>
      <c r="F9" s="48"/>
      <c r="G9" s="48"/>
      <c r="H9" s="49" t="s">
        <v>27</v>
      </c>
      <c r="I9" s="50">
        <v>14</v>
      </c>
      <c r="J9" s="51">
        <v>4</v>
      </c>
      <c r="K9" s="51">
        <v>14</v>
      </c>
      <c r="L9" s="51">
        <v>14</v>
      </c>
      <c r="M9" s="51">
        <v>14</v>
      </c>
      <c r="N9" s="51">
        <v>14</v>
      </c>
      <c r="O9" s="51">
        <v>14</v>
      </c>
      <c r="P9" s="51">
        <v>14</v>
      </c>
      <c r="Q9" s="51">
        <v>14</v>
      </c>
      <c r="R9" s="51">
        <v>14</v>
      </c>
      <c r="S9" s="52">
        <v>14</v>
      </c>
      <c r="T9" s="53">
        <v>14</v>
      </c>
      <c r="U9" s="54">
        <v>14</v>
      </c>
      <c r="V9" s="55">
        <f t="shared" ref="V9:V78" si="1">(U9/T9)*100</f>
        <v>100</v>
      </c>
      <c r="W9" s="229"/>
      <c r="X9" s="229"/>
      <c r="Y9" s="226"/>
      <c r="Z9" s="54">
        <v>4</v>
      </c>
      <c r="AA9" s="54">
        <v>3</v>
      </c>
      <c r="AB9" s="56">
        <f t="shared" ref="AB9:AB82" si="2">(AA9/Z9)*100</f>
        <v>75</v>
      </c>
      <c r="AC9" s="230"/>
      <c r="AD9" s="230"/>
      <c r="AE9" s="226"/>
      <c r="AF9" s="54">
        <v>14</v>
      </c>
      <c r="AG9" s="54">
        <v>11</v>
      </c>
      <c r="AH9" s="58">
        <f t="shared" ref="AH9:AH82" si="3">(AG9/AF9)*100</f>
        <v>78.571428571428569</v>
      </c>
      <c r="AI9" s="230"/>
      <c r="AJ9" s="230"/>
      <c r="AK9" s="226"/>
      <c r="AL9" s="54">
        <v>14</v>
      </c>
      <c r="AM9" s="54">
        <v>11</v>
      </c>
      <c r="AN9" s="58">
        <f t="shared" ref="AN9:AN82" si="4">(AM9/AL9)*100</f>
        <v>78.571428571428569</v>
      </c>
      <c r="AO9" s="230"/>
      <c r="AP9" s="230"/>
      <c r="AQ9" s="226"/>
      <c r="AR9" s="54">
        <v>14</v>
      </c>
      <c r="AS9" s="54">
        <v>11</v>
      </c>
      <c r="AT9" s="58">
        <f t="shared" ref="AT9:AT82" si="5">(AS9/AR9)*100</f>
        <v>78.571428571428569</v>
      </c>
      <c r="AU9" s="230"/>
      <c r="AV9" s="230"/>
      <c r="AW9" s="232"/>
      <c r="AX9" s="54">
        <v>14</v>
      </c>
      <c r="AY9" s="54">
        <v>12</v>
      </c>
      <c r="AZ9" s="58">
        <f t="shared" ref="AZ9:AZ82" si="6">(AY9/AX9)*100</f>
        <v>85.714285714285708</v>
      </c>
      <c r="BA9" s="230"/>
      <c r="BB9" s="230"/>
      <c r="BC9" s="232"/>
      <c r="BD9" s="54">
        <v>14</v>
      </c>
      <c r="BE9" s="54">
        <v>0</v>
      </c>
      <c r="BF9" s="56">
        <f t="shared" ref="BF9:BF82" si="7">(BE9/BD9)*100</f>
        <v>0</v>
      </c>
      <c r="BG9" s="59">
        <v>0</v>
      </c>
      <c r="BH9" s="59">
        <v>0</v>
      </c>
      <c r="BI9" s="43" t="s">
        <v>34</v>
      </c>
      <c r="BJ9" s="54">
        <v>14</v>
      </c>
      <c r="BK9" s="54">
        <v>0</v>
      </c>
      <c r="BL9" s="56">
        <f t="shared" ref="BL9:BL81" si="8">(BK9/BJ9)*100</f>
        <v>0</v>
      </c>
      <c r="BM9" s="60">
        <v>0</v>
      </c>
      <c r="BN9" s="60">
        <v>0</v>
      </c>
      <c r="BO9" s="61" t="s">
        <v>39</v>
      </c>
      <c r="BP9" s="54">
        <v>14</v>
      </c>
      <c r="BQ9" s="54">
        <v>0</v>
      </c>
      <c r="BR9" s="56">
        <f t="shared" si="0"/>
        <v>0</v>
      </c>
      <c r="BS9" s="62">
        <v>0</v>
      </c>
      <c r="BT9" s="62">
        <v>0</v>
      </c>
      <c r="BU9" s="39">
        <v>0</v>
      </c>
      <c r="BV9" s="43" t="s">
        <v>1147</v>
      </c>
      <c r="BW9" s="63">
        <v>14</v>
      </c>
      <c r="BX9" s="63"/>
      <c r="BY9" s="56">
        <f t="shared" ref="BY9:BY82" si="9">(BX9/BW9)*100</f>
        <v>0</v>
      </c>
      <c r="BZ9" s="64"/>
      <c r="CA9" s="64"/>
      <c r="CB9" s="43"/>
      <c r="CC9" s="63">
        <v>14</v>
      </c>
      <c r="CD9" s="63"/>
      <c r="CE9" s="65">
        <f t="shared" ref="CE9:CE82" si="10">(CD9/CC9)*100</f>
        <v>0</v>
      </c>
      <c r="CF9" s="64"/>
      <c r="CG9" s="64"/>
      <c r="CH9" s="43"/>
      <c r="CI9" s="54">
        <v>14</v>
      </c>
      <c r="CJ9" s="54">
        <f t="shared" ref="CJ9:CJ13" si="11">(+BQ9+BK9+BE9+AY9+AS9+AM9+AG9+AA9+U9)/8</f>
        <v>7.75</v>
      </c>
      <c r="CK9" s="186">
        <f>CJ9/CI9*100/100</f>
        <v>0.5535714285714286</v>
      </c>
      <c r="CL9" s="43" t="s">
        <v>40</v>
      </c>
    </row>
    <row r="10" spans="1:90" ht="252" customHeight="1">
      <c r="A10" s="237"/>
      <c r="B10" s="43" t="s">
        <v>41</v>
      </c>
      <c r="C10" s="47">
        <v>3</v>
      </c>
      <c r="D10" s="43" t="s">
        <v>42</v>
      </c>
      <c r="E10" s="48" t="s">
        <v>26</v>
      </c>
      <c r="F10" s="48"/>
      <c r="G10" s="48"/>
      <c r="H10" s="49" t="s">
        <v>27</v>
      </c>
      <c r="I10" s="50">
        <v>10</v>
      </c>
      <c r="J10" s="51">
        <v>12</v>
      </c>
      <c r="K10" s="51">
        <v>12</v>
      </c>
      <c r="L10" s="51">
        <v>12</v>
      </c>
      <c r="M10" s="51">
        <v>12</v>
      </c>
      <c r="N10" s="51">
        <v>12</v>
      </c>
      <c r="O10" s="51">
        <v>12</v>
      </c>
      <c r="P10" s="51">
        <v>12</v>
      </c>
      <c r="Q10" s="51">
        <v>12</v>
      </c>
      <c r="R10" s="51">
        <v>12</v>
      </c>
      <c r="S10" s="52">
        <v>12</v>
      </c>
      <c r="T10" s="53">
        <v>10</v>
      </c>
      <c r="U10" s="54">
        <v>12</v>
      </c>
      <c r="V10" s="67">
        <f t="shared" si="1"/>
        <v>120</v>
      </c>
      <c r="W10" s="229"/>
      <c r="X10" s="229"/>
      <c r="Y10" s="43" t="s">
        <v>43</v>
      </c>
      <c r="Z10" s="54">
        <v>12</v>
      </c>
      <c r="AA10" s="54">
        <v>4</v>
      </c>
      <c r="AB10" s="58">
        <f>(AA10/Z10)*100</f>
        <v>33.333333333333329</v>
      </c>
      <c r="AC10" s="60">
        <v>2212528887</v>
      </c>
      <c r="AD10" s="60">
        <v>741947722</v>
      </c>
      <c r="AE10" s="43" t="s">
        <v>44</v>
      </c>
      <c r="AF10" s="54">
        <v>12</v>
      </c>
      <c r="AG10" s="54">
        <v>12</v>
      </c>
      <c r="AH10" s="56">
        <f t="shared" si="3"/>
        <v>100</v>
      </c>
      <c r="AI10" s="60">
        <v>25000000</v>
      </c>
      <c r="AJ10" s="60">
        <v>14667000</v>
      </c>
      <c r="AK10" s="43" t="s">
        <v>45</v>
      </c>
      <c r="AL10" s="54">
        <v>12</v>
      </c>
      <c r="AM10" s="54">
        <v>12</v>
      </c>
      <c r="AN10" s="56">
        <f t="shared" si="4"/>
        <v>100</v>
      </c>
      <c r="AO10" s="60">
        <v>25750000</v>
      </c>
      <c r="AP10" s="60">
        <v>25750000</v>
      </c>
      <c r="AQ10" s="43" t="s">
        <v>46</v>
      </c>
      <c r="AR10" s="54">
        <v>12</v>
      </c>
      <c r="AS10" s="54">
        <v>11</v>
      </c>
      <c r="AT10" s="58">
        <f t="shared" si="5"/>
        <v>91.666666666666657</v>
      </c>
      <c r="AU10" s="60">
        <v>69700000</v>
      </c>
      <c r="AV10" s="60">
        <v>64500000</v>
      </c>
      <c r="AW10" s="43" t="s">
        <v>47</v>
      </c>
      <c r="AX10" s="54">
        <v>12</v>
      </c>
      <c r="AY10" s="54">
        <v>8</v>
      </c>
      <c r="AZ10" s="58">
        <f t="shared" si="6"/>
        <v>66.666666666666657</v>
      </c>
      <c r="BA10" s="60">
        <v>32000000</v>
      </c>
      <c r="BB10" s="60">
        <v>8394000</v>
      </c>
      <c r="BC10" s="43" t="s">
        <v>48</v>
      </c>
      <c r="BD10" s="54">
        <v>12</v>
      </c>
      <c r="BE10" s="54">
        <v>0</v>
      </c>
      <c r="BF10" s="56">
        <f>(BE10/BD10)*100</f>
        <v>0</v>
      </c>
      <c r="BG10" s="59">
        <v>0</v>
      </c>
      <c r="BH10" s="59">
        <v>0</v>
      </c>
      <c r="BI10" s="43" t="s">
        <v>34</v>
      </c>
      <c r="BJ10" s="54">
        <v>12</v>
      </c>
      <c r="BK10" s="54">
        <v>12</v>
      </c>
      <c r="BL10" s="56">
        <f t="shared" si="8"/>
        <v>100</v>
      </c>
      <c r="BM10" s="59">
        <v>5069000</v>
      </c>
      <c r="BN10" s="59">
        <v>5069000</v>
      </c>
      <c r="BO10" s="61" t="s">
        <v>49</v>
      </c>
      <c r="BP10" s="54">
        <v>12</v>
      </c>
      <c r="BQ10" s="54">
        <v>0</v>
      </c>
      <c r="BR10" s="56">
        <f t="shared" si="0"/>
        <v>0</v>
      </c>
      <c r="BS10" s="62">
        <v>0</v>
      </c>
      <c r="BT10" s="62">
        <v>0</v>
      </c>
      <c r="BU10" s="39">
        <v>0</v>
      </c>
      <c r="BV10" s="43" t="s">
        <v>1147</v>
      </c>
      <c r="BW10" s="63">
        <v>12</v>
      </c>
      <c r="BX10" s="63"/>
      <c r="BY10" s="56">
        <f t="shared" si="9"/>
        <v>0</v>
      </c>
      <c r="BZ10" s="64"/>
      <c r="CA10" s="64"/>
      <c r="CB10" s="43"/>
      <c r="CC10" s="63">
        <v>12</v>
      </c>
      <c r="CD10" s="63"/>
      <c r="CE10" s="65">
        <f t="shared" si="10"/>
        <v>0</v>
      </c>
      <c r="CF10" s="64"/>
      <c r="CG10" s="64"/>
      <c r="CH10" s="43"/>
      <c r="CI10" s="54">
        <v>12</v>
      </c>
      <c r="CJ10" s="54">
        <f t="shared" si="11"/>
        <v>8.875</v>
      </c>
      <c r="CK10" s="186">
        <f t="shared" ref="CK10:CK13" si="12">CJ10/CI10*100/100</f>
        <v>0.73958333333333348</v>
      </c>
      <c r="CL10" s="43" t="s">
        <v>50</v>
      </c>
    </row>
    <row r="11" spans="1:90" ht="327.75">
      <c r="A11" s="237"/>
      <c r="B11" s="233" t="s">
        <v>51</v>
      </c>
      <c r="C11" s="47">
        <v>4</v>
      </c>
      <c r="D11" s="43" t="s">
        <v>52</v>
      </c>
      <c r="E11" s="48" t="s">
        <v>26</v>
      </c>
      <c r="F11" s="48"/>
      <c r="G11" s="48"/>
      <c r="H11" s="49" t="s">
        <v>27</v>
      </c>
      <c r="I11" s="50">
        <v>3</v>
      </c>
      <c r="J11" s="51">
        <v>2</v>
      </c>
      <c r="K11" s="51">
        <v>12</v>
      </c>
      <c r="L11" s="51">
        <v>5</v>
      </c>
      <c r="M11" s="51">
        <v>5</v>
      </c>
      <c r="N11" s="51">
        <v>8</v>
      </c>
      <c r="O11" s="51">
        <v>12</v>
      </c>
      <c r="P11" s="51">
        <v>12</v>
      </c>
      <c r="Q11" s="51">
        <v>12</v>
      </c>
      <c r="R11" s="51">
        <v>12</v>
      </c>
      <c r="S11" s="52">
        <v>12</v>
      </c>
      <c r="T11" s="53">
        <v>3</v>
      </c>
      <c r="U11" s="54">
        <v>3</v>
      </c>
      <c r="V11" s="55">
        <f t="shared" si="1"/>
        <v>100</v>
      </c>
      <c r="W11" s="229"/>
      <c r="X11" s="229"/>
      <c r="Y11" s="224" t="s">
        <v>53</v>
      </c>
      <c r="Z11" s="54">
        <v>2</v>
      </c>
      <c r="AA11" s="54">
        <v>11</v>
      </c>
      <c r="AB11" s="69">
        <f t="shared" si="2"/>
        <v>550</v>
      </c>
      <c r="AC11" s="228">
        <v>155000000</v>
      </c>
      <c r="AD11" s="228">
        <v>60126316</v>
      </c>
      <c r="AE11" s="224" t="s">
        <v>54</v>
      </c>
      <c r="AF11" s="54">
        <v>12</v>
      </c>
      <c r="AG11" s="54">
        <v>12</v>
      </c>
      <c r="AH11" s="56">
        <f t="shared" si="3"/>
        <v>100</v>
      </c>
      <c r="AI11" s="60">
        <v>50000000</v>
      </c>
      <c r="AJ11" s="60">
        <v>29557000</v>
      </c>
      <c r="AK11" s="224" t="s">
        <v>55</v>
      </c>
      <c r="AL11" s="54">
        <v>5</v>
      </c>
      <c r="AM11" s="54">
        <v>5</v>
      </c>
      <c r="AN11" s="56">
        <f t="shared" si="4"/>
        <v>100</v>
      </c>
      <c r="AO11" s="60">
        <v>25750000</v>
      </c>
      <c r="AP11" s="60">
        <v>12800000</v>
      </c>
      <c r="AQ11" s="43" t="s">
        <v>56</v>
      </c>
      <c r="AR11" s="54">
        <v>5</v>
      </c>
      <c r="AS11" s="54">
        <v>5</v>
      </c>
      <c r="AT11" s="56">
        <f t="shared" si="5"/>
        <v>100</v>
      </c>
      <c r="AU11" s="228">
        <v>240000000</v>
      </c>
      <c r="AV11" s="228">
        <v>240000000</v>
      </c>
      <c r="AW11" s="246" t="s">
        <v>57</v>
      </c>
      <c r="AX11" s="54">
        <v>8</v>
      </c>
      <c r="AY11" s="54">
        <v>12</v>
      </c>
      <c r="AZ11" s="69">
        <f>(AY11/AX11)*100</f>
        <v>150</v>
      </c>
      <c r="BA11" s="60">
        <v>73000000</v>
      </c>
      <c r="BB11" s="60">
        <v>26750000</v>
      </c>
      <c r="BC11" s="43" t="s">
        <v>58</v>
      </c>
      <c r="BD11" s="54">
        <v>12</v>
      </c>
      <c r="BE11" s="54">
        <v>0</v>
      </c>
      <c r="BF11" s="56">
        <f t="shared" si="7"/>
        <v>0</v>
      </c>
      <c r="BG11" s="59">
        <v>0</v>
      </c>
      <c r="BH11" s="59">
        <v>0</v>
      </c>
      <c r="BI11" s="43" t="s">
        <v>34</v>
      </c>
      <c r="BJ11" s="54">
        <v>12</v>
      </c>
      <c r="BK11" s="54">
        <v>12</v>
      </c>
      <c r="BL11" s="56">
        <f t="shared" si="8"/>
        <v>100</v>
      </c>
      <c r="BM11" s="59">
        <v>5069000</v>
      </c>
      <c r="BN11" s="59">
        <v>5069000</v>
      </c>
      <c r="BO11" s="61" t="s">
        <v>59</v>
      </c>
      <c r="BP11" s="54">
        <v>12</v>
      </c>
      <c r="BQ11" s="54">
        <v>2</v>
      </c>
      <c r="BR11" s="55">
        <f>(BQ11/BP11)*100</f>
        <v>16.666666666666664</v>
      </c>
      <c r="BS11" s="71">
        <v>0</v>
      </c>
      <c r="BT11" s="71">
        <v>2885000</v>
      </c>
      <c r="BU11" s="39">
        <v>100</v>
      </c>
      <c r="BV11" s="43" t="s">
        <v>1148</v>
      </c>
      <c r="BW11" s="63">
        <v>12</v>
      </c>
      <c r="BX11" s="63"/>
      <c r="BY11" s="56">
        <f t="shared" si="9"/>
        <v>0</v>
      </c>
      <c r="BZ11" s="64"/>
      <c r="CA11" s="64"/>
      <c r="CB11" s="43"/>
      <c r="CC11" s="63">
        <v>12</v>
      </c>
      <c r="CD11" s="63"/>
      <c r="CE11" s="65">
        <f t="shared" si="10"/>
        <v>0</v>
      </c>
      <c r="CF11" s="64"/>
      <c r="CG11" s="64"/>
      <c r="CH11" s="43"/>
      <c r="CI11" s="54">
        <v>12</v>
      </c>
      <c r="CJ11" s="54">
        <f>(+BQ11+BK11+BE11+AY11+AS11+AM11+AG11+AA11+U11)/8</f>
        <v>7.75</v>
      </c>
      <c r="CK11" s="186">
        <f>CJ11/CI11*100/100</f>
        <v>0.64583333333333348</v>
      </c>
      <c r="CL11" s="43" t="s">
        <v>60</v>
      </c>
    </row>
    <row r="12" spans="1:90" ht="172.5" customHeight="1">
      <c r="A12" s="237"/>
      <c r="B12" s="233"/>
      <c r="C12" s="47">
        <v>5</v>
      </c>
      <c r="D12" s="43" t="s">
        <v>61</v>
      </c>
      <c r="E12" s="48" t="s">
        <v>26</v>
      </c>
      <c r="F12" s="48"/>
      <c r="G12" s="48"/>
      <c r="H12" s="49" t="s">
        <v>27</v>
      </c>
      <c r="I12" s="50">
        <v>3</v>
      </c>
      <c r="J12" s="51">
        <v>2</v>
      </c>
      <c r="K12" s="51">
        <v>12</v>
      </c>
      <c r="L12" s="51">
        <v>5</v>
      </c>
      <c r="M12" s="51">
        <v>1</v>
      </c>
      <c r="N12" s="51">
        <v>8</v>
      </c>
      <c r="O12" s="51">
        <v>1</v>
      </c>
      <c r="P12" s="51">
        <v>1</v>
      </c>
      <c r="Q12" s="51">
        <v>1</v>
      </c>
      <c r="R12" s="51">
        <v>1</v>
      </c>
      <c r="S12" s="52">
        <v>1</v>
      </c>
      <c r="T12" s="53">
        <v>3</v>
      </c>
      <c r="U12" s="54">
        <v>3</v>
      </c>
      <c r="V12" s="55">
        <f t="shared" si="1"/>
        <v>100</v>
      </c>
      <c r="W12" s="230"/>
      <c r="X12" s="230"/>
      <c r="Y12" s="226"/>
      <c r="Z12" s="54">
        <v>2</v>
      </c>
      <c r="AA12" s="54">
        <v>11</v>
      </c>
      <c r="AB12" s="69">
        <f t="shared" si="2"/>
        <v>550</v>
      </c>
      <c r="AC12" s="230"/>
      <c r="AD12" s="230"/>
      <c r="AE12" s="226"/>
      <c r="AF12" s="54">
        <v>12</v>
      </c>
      <c r="AG12" s="54">
        <v>12</v>
      </c>
      <c r="AH12" s="56">
        <f t="shared" si="3"/>
        <v>100</v>
      </c>
      <c r="AI12" s="57">
        <v>25000000</v>
      </c>
      <c r="AJ12" s="57">
        <v>14890000</v>
      </c>
      <c r="AK12" s="226"/>
      <c r="AL12" s="54">
        <v>5</v>
      </c>
      <c r="AM12" s="54">
        <v>5</v>
      </c>
      <c r="AN12" s="56">
        <f t="shared" si="4"/>
        <v>100</v>
      </c>
      <c r="AO12" s="57">
        <v>25750000</v>
      </c>
      <c r="AP12" s="57">
        <v>15840000</v>
      </c>
      <c r="AQ12" s="43" t="s">
        <v>62</v>
      </c>
      <c r="AR12" s="54">
        <v>1</v>
      </c>
      <c r="AS12" s="54">
        <v>1</v>
      </c>
      <c r="AT12" s="56">
        <f t="shared" si="5"/>
        <v>100</v>
      </c>
      <c r="AU12" s="230"/>
      <c r="AV12" s="230"/>
      <c r="AW12" s="232"/>
      <c r="AX12" s="54">
        <v>8</v>
      </c>
      <c r="AY12" s="54">
        <v>12</v>
      </c>
      <c r="AZ12" s="69">
        <f t="shared" si="6"/>
        <v>150</v>
      </c>
      <c r="BA12" s="57">
        <v>41000000</v>
      </c>
      <c r="BB12" s="57">
        <v>18356000</v>
      </c>
      <c r="BC12" s="43" t="s">
        <v>63</v>
      </c>
      <c r="BD12" s="54">
        <v>1</v>
      </c>
      <c r="BE12" s="54">
        <v>0</v>
      </c>
      <c r="BF12" s="56">
        <f t="shared" si="7"/>
        <v>0</v>
      </c>
      <c r="BG12" s="40">
        <v>0</v>
      </c>
      <c r="BH12" s="40">
        <v>0</v>
      </c>
      <c r="BI12" s="43" t="s">
        <v>34</v>
      </c>
      <c r="BJ12" s="54">
        <v>1</v>
      </c>
      <c r="BK12" s="54">
        <v>1</v>
      </c>
      <c r="BL12" s="56">
        <f t="shared" si="8"/>
        <v>100</v>
      </c>
      <c r="BM12" s="59">
        <v>0</v>
      </c>
      <c r="BN12" s="59">
        <v>0</v>
      </c>
      <c r="BO12" s="61" t="s">
        <v>64</v>
      </c>
      <c r="BP12" s="54">
        <v>1</v>
      </c>
      <c r="BQ12" s="54">
        <v>0</v>
      </c>
      <c r="BR12" s="56">
        <f t="shared" si="0"/>
        <v>0</v>
      </c>
      <c r="BS12" s="72">
        <v>0</v>
      </c>
      <c r="BT12" s="72">
        <v>0</v>
      </c>
      <c r="BU12" s="39">
        <v>0</v>
      </c>
      <c r="BV12" s="43" t="s">
        <v>1147</v>
      </c>
      <c r="BW12" s="63">
        <v>1</v>
      </c>
      <c r="BX12" s="63"/>
      <c r="BY12" s="56">
        <f t="shared" si="9"/>
        <v>0</v>
      </c>
      <c r="BZ12" s="45"/>
      <c r="CA12" s="45"/>
      <c r="CB12" s="43"/>
      <c r="CC12" s="63">
        <v>1</v>
      </c>
      <c r="CD12" s="63"/>
      <c r="CE12" s="65">
        <f t="shared" si="10"/>
        <v>0</v>
      </c>
      <c r="CF12" s="45"/>
      <c r="CG12" s="45"/>
      <c r="CH12" s="43"/>
      <c r="CI12" s="54">
        <v>12</v>
      </c>
      <c r="CJ12" s="54">
        <f t="shared" si="11"/>
        <v>5.625</v>
      </c>
      <c r="CK12" s="186">
        <f>CJ12/CI12*100/100</f>
        <v>0.46875</v>
      </c>
      <c r="CL12" s="43" t="s">
        <v>65</v>
      </c>
    </row>
    <row r="13" spans="1:90" ht="409.5" customHeight="1">
      <c r="A13" s="237"/>
      <c r="B13" s="224" t="s">
        <v>66</v>
      </c>
      <c r="C13" s="47">
        <v>6</v>
      </c>
      <c r="D13" s="43" t="s">
        <v>67</v>
      </c>
      <c r="E13" s="48" t="s">
        <v>26</v>
      </c>
      <c r="F13" s="48" t="s">
        <v>26</v>
      </c>
      <c r="G13" s="48" t="s">
        <v>26</v>
      </c>
      <c r="H13" s="49" t="s">
        <v>68</v>
      </c>
      <c r="I13" s="50">
        <v>3</v>
      </c>
      <c r="J13" s="51">
        <v>2</v>
      </c>
      <c r="K13" s="51">
        <v>1</v>
      </c>
      <c r="L13" s="51">
        <v>6</v>
      </c>
      <c r="M13" s="51">
        <v>6</v>
      </c>
      <c r="N13" s="51">
        <v>8</v>
      </c>
      <c r="O13" s="51">
        <v>12</v>
      </c>
      <c r="P13" s="51">
        <v>8</v>
      </c>
      <c r="Q13" s="51">
        <v>12</v>
      </c>
      <c r="R13" s="51">
        <v>12</v>
      </c>
      <c r="S13" s="52">
        <v>12</v>
      </c>
      <c r="T13" s="53">
        <v>3</v>
      </c>
      <c r="U13" s="54">
        <v>9</v>
      </c>
      <c r="V13" s="67">
        <f t="shared" si="1"/>
        <v>300</v>
      </c>
      <c r="W13" s="60">
        <v>222092022.22999999</v>
      </c>
      <c r="X13" s="60">
        <v>189591333</v>
      </c>
      <c r="Y13" s="43" t="s">
        <v>53</v>
      </c>
      <c r="Z13" s="54">
        <v>2</v>
      </c>
      <c r="AA13" s="54">
        <v>11</v>
      </c>
      <c r="AB13" s="69">
        <f t="shared" si="2"/>
        <v>550</v>
      </c>
      <c r="AC13" s="60">
        <v>155000000</v>
      </c>
      <c r="AD13" s="60">
        <v>60126316</v>
      </c>
      <c r="AE13" s="43" t="s">
        <v>69</v>
      </c>
      <c r="AF13" s="54">
        <v>1</v>
      </c>
      <c r="AG13" s="54">
        <v>1</v>
      </c>
      <c r="AH13" s="56">
        <f t="shared" si="3"/>
        <v>100</v>
      </c>
      <c r="AI13" s="60">
        <v>95000000</v>
      </c>
      <c r="AJ13" s="60">
        <v>88355232</v>
      </c>
      <c r="AK13" s="43" t="s">
        <v>70</v>
      </c>
      <c r="AL13" s="54">
        <v>6</v>
      </c>
      <c r="AM13" s="54">
        <v>11</v>
      </c>
      <c r="AN13" s="73">
        <f t="shared" si="4"/>
        <v>183.33333333333331</v>
      </c>
      <c r="AO13" s="60">
        <v>92700000</v>
      </c>
      <c r="AP13" s="60">
        <v>92700000</v>
      </c>
      <c r="AQ13" s="43" t="s">
        <v>71</v>
      </c>
      <c r="AR13" s="54">
        <v>6</v>
      </c>
      <c r="AS13" s="54">
        <v>7</v>
      </c>
      <c r="AT13" s="73">
        <f t="shared" si="5"/>
        <v>116.66666666666667</v>
      </c>
      <c r="AU13" s="60">
        <v>0</v>
      </c>
      <c r="AV13" s="60">
        <v>0</v>
      </c>
      <c r="AW13" s="43" t="s">
        <v>72</v>
      </c>
      <c r="AX13" s="54">
        <v>8</v>
      </c>
      <c r="AY13" s="54">
        <v>11</v>
      </c>
      <c r="AZ13" s="73">
        <f t="shared" si="6"/>
        <v>137.5</v>
      </c>
      <c r="BA13" s="60">
        <v>119500000</v>
      </c>
      <c r="BB13" s="60">
        <v>55315000</v>
      </c>
      <c r="BC13" s="43" t="s">
        <v>73</v>
      </c>
      <c r="BD13" s="54">
        <v>12</v>
      </c>
      <c r="BE13" s="54">
        <v>12</v>
      </c>
      <c r="BF13" s="56">
        <f t="shared" si="7"/>
        <v>100</v>
      </c>
      <c r="BG13" s="60">
        <v>8533334</v>
      </c>
      <c r="BH13" s="60">
        <v>7166666</v>
      </c>
      <c r="BI13" s="43" t="s">
        <v>74</v>
      </c>
      <c r="BJ13" s="54">
        <v>8</v>
      </c>
      <c r="BK13" s="54">
        <v>8</v>
      </c>
      <c r="BL13" s="58">
        <f t="shared" si="8"/>
        <v>100</v>
      </c>
      <c r="BM13" s="59">
        <v>130000000</v>
      </c>
      <c r="BN13" s="59">
        <v>30500000</v>
      </c>
      <c r="BO13" s="61" t="s">
        <v>75</v>
      </c>
      <c r="BP13" s="54">
        <v>12</v>
      </c>
      <c r="BQ13" s="54">
        <v>8</v>
      </c>
      <c r="BR13" s="58">
        <f t="shared" si="0"/>
        <v>66.666666666666657</v>
      </c>
      <c r="BS13" s="227">
        <v>363237526</v>
      </c>
      <c r="BT13" s="227">
        <v>171202526</v>
      </c>
      <c r="BU13" s="208">
        <f t="shared" ref="BU13" si="13">(BT13/BS13)*100</f>
        <v>47.132389619898468</v>
      </c>
      <c r="BV13" s="74" t="s">
        <v>1077</v>
      </c>
      <c r="BW13" s="63">
        <v>12</v>
      </c>
      <c r="BX13" s="63"/>
      <c r="BY13" s="56">
        <f t="shared" si="9"/>
        <v>0</v>
      </c>
      <c r="BZ13" s="64"/>
      <c r="CA13" s="64"/>
      <c r="CB13" s="43"/>
      <c r="CC13" s="63">
        <v>12</v>
      </c>
      <c r="CD13" s="63"/>
      <c r="CE13" s="65">
        <f t="shared" si="10"/>
        <v>0</v>
      </c>
      <c r="CF13" s="64"/>
      <c r="CG13" s="64"/>
      <c r="CH13" s="43"/>
      <c r="CI13" s="54">
        <v>12</v>
      </c>
      <c r="CJ13" s="54">
        <f t="shared" si="11"/>
        <v>9.75</v>
      </c>
      <c r="CK13" s="186">
        <f t="shared" si="12"/>
        <v>0.8125</v>
      </c>
      <c r="CL13" s="43" t="s">
        <v>76</v>
      </c>
    </row>
    <row r="14" spans="1:90" ht="243" customHeight="1">
      <c r="A14" s="237"/>
      <c r="B14" s="225"/>
      <c r="C14" s="47">
        <v>7</v>
      </c>
      <c r="D14" s="43" t="s">
        <v>77</v>
      </c>
      <c r="E14" s="48" t="s">
        <v>26</v>
      </c>
      <c r="F14" s="48" t="s">
        <v>26</v>
      </c>
      <c r="G14" s="48" t="s">
        <v>26</v>
      </c>
      <c r="H14" s="49" t="s">
        <v>68</v>
      </c>
      <c r="I14" s="50">
        <v>2</v>
      </c>
      <c r="J14" s="51">
        <v>1</v>
      </c>
      <c r="K14" s="51">
        <v>1</v>
      </c>
      <c r="L14" s="51">
        <v>1</v>
      </c>
      <c r="M14" s="51">
        <v>1</v>
      </c>
      <c r="N14" s="51">
        <v>12</v>
      </c>
      <c r="O14" s="51">
        <v>2</v>
      </c>
      <c r="P14" s="51">
        <v>1</v>
      </c>
      <c r="Q14" s="51">
        <v>1</v>
      </c>
      <c r="R14" s="51">
        <v>1</v>
      </c>
      <c r="S14" s="52">
        <v>1</v>
      </c>
      <c r="T14" s="53">
        <v>2</v>
      </c>
      <c r="U14" s="54">
        <v>2</v>
      </c>
      <c r="V14" s="55">
        <f t="shared" si="1"/>
        <v>100</v>
      </c>
      <c r="W14" s="60">
        <v>238835332</v>
      </c>
      <c r="X14" s="60">
        <v>238835332</v>
      </c>
      <c r="Y14" s="43" t="s">
        <v>78</v>
      </c>
      <c r="Z14" s="54">
        <v>1</v>
      </c>
      <c r="AA14" s="54">
        <v>1</v>
      </c>
      <c r="AB14" s="56">
        <f t="shared" si="2"/>
        <v>100</v>
      </c>
      <c r="AC14" s="228">
        <v>92050000</v>
      </c>
      <c r="AD14" s="228">
        <v>47689970</v>
      </c>
      <c r="AE14" s="43" t="s">
        <v>79</v>
      </c>
      <c r="AF14" s="54">
        <v>1</v>
      </c>
      <c r="AG14" s="54">
        <v>1</v>
      </c>
      <c r="AH14" s="56">
        <f t="shared" si="3"/>
        <v>100</v>
      </c>
      <c r="AI14" s="60">
        <v>5000000</v>
      </c>
      <c r="AJ14" s="60">
        <v>5000000</v>
      </c>
      <c r="AK14" s="43" t="s">
        <v>80</v>
      </c>
      <c r="AL14" s="54">
        <v>1</v>
      </c>
      <c r="AM14" s="54">
        <v>1</v>
      </c>
      <c r="AN14" s="56">
        <f t="shared" si="4"/>
        <v>100</v>
      </c>
      <c r="AO14" s="60">
        <v>40000000</v>
      </c>
      <c r="AP14" s="60">
        <v>40000000</v>
      </c>
      <c r="AQ14" s="43" t="s">
        <v>81</v>
      </c>
      <c r="AR14" s="54">
        <v>1</v>
      </c>
      <c r="AS14" s="54">
        <v>1</v>
      </c>
      <c r="AT14" s="56">
        <f t="shared" si="5"/>
        <v>100</v>
      </c>
      <c r="AU14" s="60">
        <v>27825333</v>
      </c>
      <c r="AV14" s="60">
        <v>20988333</v>
      </c>
      <c r="AW14" s="43" t="s">
        <v>82</v>
      </c>
      <c r="AX14" s="54">
        <v>12</v>
      </c>
      <c r="AY14" s="54">
        <v>12</v>
      </c>
      <c r="AZ14" s="56">
        <f t="shared" si="6"/>
        <v>100</v>
      </c>
      <c r="BA14" s="60">
        <v>44100000</v>
      </c>
      <c r="BB14" s="60">
        <v>16236667</v>
      </c>
      <c r="BC14" s="43" t="s">
        <v>83</v>
      </c>
      <c r="BD14" s="54">
        <v>2</v>
      </c>
      <c r="BE14" s="54">
        <v>4</v>
      </c>
      <c r="BF14" s="56">
        <v>100</v>
      </c>
      <c r="BG14" s="60">
        <v>30000000</v>
      </c>
      <c r="BH14" s="60">
        <v>0</v>
      </c>
      <c r="BI14" s="43" t="s">
        <v>84</v>
      </c>
      <c r="BJ14" s="54">
        <v>1</v>
      </c>
      <c r="BK14" s="54">
        <v>1</v>
      </c>
      <c r="BL14" s="56">
        <f t="shared" si="8"/>
        <v>100</v>
      </c>
      <c r="BM14" s="59">
        <v>0</v>
      </c>
      <c r="BN14" s="59">
        <v>0</v>
      </c>
      <c r="BO14" s="61" t="s">
        <v>85</v>
      </c>
      <c r="BP14" s="54">
        <v>1</v>
      </c>
      <c r="BQ14" s="54">
        <v>0</v>
      </c>
      <c r="BR14" s="56">
        <f t="shared" si="0"/>
        <v>0</v>
      </c>
      <c r="BS14" s="227"/>
      <c r="BT14" s="227"/>
      <c r="BU14" s="209"/>
      <c r="BV14" s="43" t="s">
        <v>1067</v>
      </c>
      <c r="BW14" s="63">
        <v>0</v>
      </c>
      <c r="BX14" s="63"/>
      <c r="BY14" s="56" t="e">
        <f t="shared" si="9"/>
        <v>#DIV/0!</v>
      </c>
      <c r="BZ14" s="64"/>
      <c r="CA14" s="64"/>
      <c r="CB14" s="43"/>
      <c r="CC14" s="63">
        <v>0</v>
      </c>
      <c r="CD14" s="63"/>
      <c r="CE14" s="65" t="e">
        <f t="shared" si="10"/>
        <v>#DIV/0!</v>
      </c>
      <c r="CF14" s="64"/>
      <c r="CG14" s="64"/>
      <c r="CH14" s="43"/>
      <c r="CI14" s="54">
        <v>20</v>
      </c>
      <c r="CJ14" s="54">
        <f>U14+AA14+AG14+AM14+AS14+AY14+BE14+BE14+BK14+BQ14+BX14+CD14</f>
        <v>27</v>
      </c>
      <c r="CK14" s="184">
        <v>1</v>
      </c>
      <c r="CL14" s="75" t="s">
        <v>86</v>
      </c>
    </row>
    <row r="15" spans="1:90" ht="402" customHeight="1">
      <c r="A15" s="237"/>
      <c r="B15" s="225"/>
      <c r="C15" s="47">
        <v>8</v>
      </c>
      <c r="D15" s="43" t="s">
        <v>87</v>
      </c>
      <c r="E15" s="48" t="s">
        <v>26</v>
      </c>
      <c r="F15" s="48" t="s">
        <v>26</v>
      </c>
      <c r="G15" s="48" t="s">
        <v>26</v>
      </c>
      <c r="H15" s="49" t="s">
        <v>68</v>
      </c>
      <c r="I15" s="50">
        <v>1</v>
      </c>
      <c r="J15" s="51">
        <v>1</v>
      </c>
      <c r="K15" s="51">
        <v>5</v>
      </c>
      <c r="L15" s="51">
        <v>4</v>
      </c>
      <c r="M15" s="51">
        <v>4</v>
      </c>
      <c r="N15" s="51">
        <v>11</v>
      </c>
      <c r="O15" s="51">
        <v>1</v>
      </c>
      <c r="P15" s="51">
        <v>2</v>
      </c>
      <c r="Q15" s="51">
        <v>1</v>
      </c>
      <c r="R15" s="51">
        <v>1</v>
      </c>
      <c r="S15" s="52">
        <v>1</v>
      </c>
      <c r="T15" s="53">
        <v>1</v>
      </c>
      <c r="U15" s="54">
        <v>1</v>
      </c>
      <c r="V15" s="55">
        <f t="shared" si="1"/>
        <v>100</v>
      </c>
      <c r="W15" s="228">
        <v>238835332</v>
      </c>
      <c r="X15" s="228">
        <v>238835332</v>
      </c>
      <c r="Y15" s="224" t="s">
        <v>88</v>
      </c>
      <c r="Z15" s="54">
        <v>1</v>
      </c>
      <c r="AA15" s="54">
        <v>1</v>
      </c>
      <c r="AB15" s="56">
        <f t="shared" si="2"/>
        <v>100</v>
      </c>
      <c r="AC15" s="229"/>
      <c r="AD15" s="229"/>
      <c r="AE15" s="224" t="s">
        <v>89</v>
      </c>
      <c r="AF15" s="54">
        <v>5</v>
      </c>
      <c r="AG15" s="54">
        <v>6</v>
      </c>
      <c r="AH15" s="69">
        <f t="shared" si="3"/>
        <v>120</v>
      </c>
      <c r="AI15" s="228">
        <v>360000000</v>
      </c>
      <c r="AJ15" s="228">
        <v>169642344</v>
      </c>
      <c r="AK15" s="224" t="s">
        <v>90</v>
      </c>
      <c r="AL15" s="54">
        <v>4</v>
      </c>
      <c r="AM15" s="54">
        <v>4</v>
      </c>
      <c r="AN15" s="56">
        <f t="shared" si="4"/>
        <v>100</v>
      </c>
      <c r="AO15" s="228">
        <v>70000000</v>
      </c>
      <c r="AP15" s="228">
        <v>70000000</v>
      </c>
      <c r="AQ15" s="246" t="s">
        <v>91</v>
      </c>
      <c r="AR15" s="54">
        <v>4</v>
      </c>
      <c r="AS15" s="54">
        <v>8</v>
      </c>
      <c r="AT15" s="69">
        <f t="shared" si="5"/>
        <v>200</v>
      </c>
      <c r="AU15" s="228">
        <v>12000000</v>
      </c>
      <c r="AV15" s="228">
        <v>12000000</v>
      </c>
      <c r="AW15" s="246" t="s">
        <v>92</v>
      </c>
      <c r="AX15" s="54">
        <v>11</v>
      </c>
      <c r="AY15" s="54">
        <v>12</v>
      </c>
      <c r="AZ15" s="67">
        <v>100</v>
      </c>
      <c r="BA15" s="228">
        <v>19000000</v>
      </c>
      <c r="BB15" s="228">
        <v>2660000</v>
      </c>
      <c r="BC15" s="246" t="s">
        <v>93</v>
      </c>
      <c r="BD15" s="54">
        <v>1</v>
      </c>
      <c r="BE15" s="54">
        <v>0</v>
      </c>
      <c r="BF15" s="56">
        <f t="shared" si="7"/>
        <v>0</v>
      </c>
      <c r="BG15" s="59">
        <v>0</v>
      </c>
      <c r="BH15" s="59">
        <v>0</v>
      </c>
      <c r="BI15" s="43" t="s">
        <v>94</v>
      </c>
      <c r="BJ15" s="54">
        <v>2</v>
      </c>
      <c r="BK15" s="54">
        <v>3</v>
      </c>
      <c r="BL15" s="69">
        <v>100</v>
      </c>
      <c r="BM15" s="59">
        <v>20000000</v>
      </c>
      <c r="BN15" s="59">
        <v>7420000</v>
      </c>
      <c r="BO15" s="61" t="s">
        <v>95</v>
      </c>
      <c r="BP15" s="54">
        <v>1</v>
      </c>
      <c r="BQ15" s="54">
        <v>7</v>
      </c>
      <c r="BR15" s="55">
        <v>100</v>
      </c>
      <c r="BS15" s="227"/>
      <c r="BT15" s="227"/>
      <c r="BU15" s="209"/>
      <c r="BV15" s="43" t="s">
        <v>1149</v>
      </c>
      <c r="BW15" s="63">
        <v>0</v>
      </c>
      <c r="BX15" s="63"/>
      <c r="BY15" s="56" t="e">
        <f>(BX15/BW15)*100</f>
        <v>#DIV/0!</v>
      </c>
      <c r="BZ15" s="64"/>
      <c r="CA15" s="64"/>
      <c r="CB15" s="43"/>
      <c r="CC15" s="63">
        <v>0</v>
      </c>
      <c r="CD15" s="63"/>
      <c r="CE15" s="65" t="e">
        <f t="shared" si="10"/>
        <v>#DIV/0!</v>
      </c>
      <c r="CF15" s="64"/>
      <c r="CG15" s="64"/>
      <c r="CH15" s="43"/>
      <c r="CI15" s="54">
        <v>16</v>
      </c>
      <c r="CJ15" s="54">
        <f>U15+AA15+AG15+AM15+AS15+AY15+BE15+BE15+BK15+BQ15+BX15+CD15</f>
        <v>42</v>
      </c>
      <c r="CK15" s="184">
        <v>1</v>
      </c>
      <c r="CL15" s="75" t="s">
        <v>96</v>
      </c>
    </row>
    <row r="16" spans="1:90" ht="312.75" customHeight="1">
      <c r="A16" s="237"/>
      <c r="B16" s="226"/>
      <c r="C16" s="47">
        <v>9</v>
      </c>
      <c r="D16" s="43" t="s">
        <v>97</v>
      </c>
      <c r="E16" s="48" t="s">
        <v>26</v>
      </c>
      <c r="F16" s="48" t="s">
        <v>26</v>
      </c>
      <c r="G16" s="48" t="s">
        <v>26</v>
      </c>
      <c r="H16" s="49" t="s">
        <v>68</v>
      </c>
      <c r="I16" s="50">
        <v>1</v>
      </c>
      <c r="J16" s="51">
        <v>1</v>
      </c>
      <c r="K16" s="51">
        <v>1</v>
      </c>
      <c r="L16" s="51">
        <v>1</v>
      </c>
      <c r="M16" s="51">
        <v>1</v>
      </c>
      <c r="N16" s="51">
        <v>11</v>
      </c>
      <c r="O16" s="51">
        <v>12</v>
      </c>
      <c r="P16" s="51">
        <v>1</v>
      </c>
      <c r="Q16" s="51">
        <v>1</v>
      </c>
      <c r="R16" s="51">
        <v>1</v>
      </c>
      <c r="S16" s="52">
        <v>1</v>
      </c>
      <c r="T16" s="53">
        <v>1</v>
      </c>
      <c r="U16" s="54">
        <v>1</v>
      </c>
      <c r="V16" s="55">
        <f t="shared" si="1"/>
        <v>100</v>
      </c>
      <c r="W16" s="230"/>
      <c r="X16" s="230"/>
      <c r="Y16" s="226"/>
      <c r="Z16" s="54">
        <v>1</v>
      </c>
      <c r="AA16" s="54">
        <v>1</v>
      </c>
      <c r="AB16" s="56">
        <f t="shared" si="2"/>
        <v>100</v>
      </c>
      <c r="AC16" s="230"/>
      <c r="AD16" s="230"/>
      <c r="AE16" s="226"/>
      <c r="AF16" s="54">
        <v>1</v>
      </c>
      <c r="AG16" s="54">
        <v>1</v>
      </c>
      <c r="AH16" s="56">
        <f t="shared" si="3"/>
        <v>100</v>
      </c>
      <c r="AI16" s="230"/>
      <c r="AJ16" s="230"/>
      <c r="AK16" s="226"/>
      <c r="AL16" s="54">
        <v>1</v>
      </c>
      <c r="AM16" s="54">
        <v>1</v>
      </c>
      <c r="AN16" s="56">
        <f t="shared" si="4"/>
        <v>100</v>
      </c>
      <c r="AO16" s="230"/>
      <c r="AP16" s="230"/>
      <c r="AQ16" s="232"/>
      <c r="AR16" s="54">
        <v>1</v>
      </c>
      <c r="AS16" s="54">
        <v>1</v>
      </c>
      <c r="AT16" s="56">
        <f t="shared" si="5"/>
        <v>100</v>
      </c>
      <c r="AU16" s="230"/>
      <c r="AV16" s="230"/>
      <c r="AW16" s="232"/>
      <c r="AX16" s="54">
        <v>11</v>
      </c>
      <c r="AY16" s="54">
        <v>12</v>
      </c>
      <c r="AZ16" s="67">
        <f>(AY16/AX16)*100</f>
        <v>109.09090909090908</v>
      </c>
      <c r="BA16" s="230"/>
      <c r="BB16" s="230"/>
      <c r="BC16" s="232"/>
      <c r="BD16" s="54">
        <v>12</v>
      </c>
      <c r="BE16" s="54">
        <v>12</v>
      </c>
      <c r="BF16" s="56">
        <f t="shared" si="7"/>
        <v>100</v>
      </c>
      <c r="BG16" s="60">
        <v>51466666</v>
      </c>
      <c r="BH16" s="60">
        <v>51466666</v>
      </c>
      <c r="BI16" s="43" t="s">
        <v>98</v>
      </c>
      <c r="BJ16" s="54">
        <v>1</v>
      </c>
      <c r="BK16" s="54">
        <v>1</v>
      </c>
      <c r="BL16" s="56">
        <f t="shared" si="8"/>
        <v>100</v>
      </c>
      <c r="BM16" s="59">
        <v>0</v>
      </c>
      <c r="BN16" s="59">
        <v>0</v>
      </c>
      <c r="BO16" s="61" t="s">
        <v>99</v>
      </c>
      <c r="BP16" s="54">
        <v>1</v>
      </c>
      <c r="BQ16" s="54">
        <v>0</v>
      </c>
      <c r="BR16" s="56">
        <f>(BQ16/BP16)*100</f>
        <v>0</v>
      </c>
      <c r="BS16" s="227"/>
      <c r="BT16" s="227"/>
      <c r="BU16" s="210"/>
      <c r="BV16" s="43" t="s">
        <v>1068</v>
      </c>
      <c r="BW16" s="63">
        <v>1</v>
      </c>
      <c r="BX16" s="63"/>
      <c r="BY16" s="56">
        <f t="shared" si="9"/>
        <v>0</v>
      </c>
      <c r="BZ16" s="64"/>
      <c r="CA16" s="64"/>
      <c r="CB16" s="43"/>
      <c r="CC16" s="63">
        <v>1</v>
      </c>
      <c r="CD16" s="63"/>
      <c r="CE16" s="65">
        <f t="shared" si="10"/>
        <v>0</v>
      </c>
      <c r="CF16" s="64"/>
      <c r="CG16" s="64"/>
      <c r="CH16" s="43"/>
      <c r="CI16" s="54">
        <v>1</v>
      </c>
      <c r="CJ16" s="54">
        <f>(+BQ16+BK16+BE16+AY16+AS16+AM16+AG16+AA16+U16)/8</f>
        <v>3.75</v>
      </c>
      <c r="CK16" s="184">
        <v>1</v>
      </c>
      <c r="CL16" s="75" t="s">
        <v>100</v>
      </c>
    </row>
    <row r="17" spans="1:90" ht="183" customHeight="1">
      <c r="A17" s="237"/>
      <c r="B17" s="224" t="s">
        <v>101</v>
      </c>
      <c r="C17" s="247">
        <v>10</v>
      </c>
      <c r="D17" s="224" t="s">
        <v>102</v>
      </c>
      <c r="E17" s="249" t="s">
        <v>26</v>
      </c>
      <c r="F17" s="249"/>
      <c r="G17" s="249"/>
      <c r="H17" s="251" t="s">
        <v>68</v>
      </c>
      <c r="I17" s="253">
        <v>3</v>
      </c>
      <c r="J17" s="259">
        <v>2</v>
      </c>
      <c r="K17" s="259">
        <v>1</v>
      </c>
      <c r="L17" s="259">
        <v>5</v>
      </c>
      <c r="M17" s="259">
        <v>5</v>
      </c>
      <c r="N17" s="259">
        <v>8</v>
      </c>
      <c r="O17" s="259">
        <v>0</v>
      </c>
      <c r="P17" s="259">
        <v>12</v>
      </c>
      <c r="Q17" s="259">
        <v>12</v>
      </c>
      <c r="R17" s="259">
        <v>12</v>
      </c>
      <c r="S17" s="261">
        <v>12</v>
      </c>
      <c r="T17" s="263">
        <v>3</v>
      </c>
      <c r="U17" s="257">
        <v>9</v>
      </c>
      <c r="V17" s="255">
        <f t="shared" si="1"/>
        <v>300</v>
      </c>
      <c r="W17" s="228">
        <v>222092022.22999999</v>
      </c>
      <c r="X17" s="228">
        <v>189591333</v>
      </c>
      <c r="Y17" s="224" t="s">
        <v>53</v>
      </c>
      <c r="Z17" s="257">
        <v>2</v>
      </c>
      <c r="AA17" s="257">
        <v>11</v>
      </c>
      <c r="AB17" s="255">
        <f t="shared" si="2"/>
        <v>550</v>
      </c>
      <c r="AC17" s="228">
        <v>155000000</v>
      </c>
      <c r="AD17" s="228">
        <v>60126316</v>
      </c>
      <c r="AE17" s="224" t="s">
        <v>69</v>
      </c>
      <c r="AF17" s="257">
        <v>1</v>
      </c>
      <c r="AG17" s="257">
        <v>1</v>
      </c>
      <c r="AH17" s="255">
        <f t="shared" si="3"/>
        <v>100</v>
      </c>
      <c r="AI17" s="228">
        <v>95000000</v>
      </c>
      <c r="AJ17" s="228">
        <v>88355232</v>
      </c>
      <c r="AK17" s="224" t="s">
        <v>103</v>
      </c>
      <c r="AL17" s="257">
        <v>5</v>
      </c>
      <c r="AM17" s="257">
        <v>11</v>
      </c>
      <c r="AN17" s="255">
        <f t="shared" si="4"/>
        <v>220.00000000000003</v>
      </c>
      <c r="AO17" s="228">
        <v>85355000</v>
      </c>
      <c r="AP17" s="228">
        <v>60940000</v>
      </c>
      <c r="AQ17" s="224" t="s">
        <v>104</v>
      </c>
      <c r="AR17" s="257">
        <v>5</v>
      </c>
      <c r="AS17" s="257">
        <v>12</v>
      </c>
      <c r="AT17" s="255">
        <f t="shared" si="5"/>
        <v>240</v>
      </c>
      <c r="AU17" s="228">
        <v>189153900</v>
      </c>
      <c r="AV17" s="228">
        <v>100245600</v>
      </c>
      <c r="AW17" s="224" t="s">
        <v>105</v>
      </c>
      <c r="AX17" s="257">
        <v>8</v>
      </c>
      <c r="AY17" s="257">
        <v>12</v>
      </c>
      <c r="AZ17" s="255">
        <f t="shared" si="6"/>
        <v>150</v>
      </c>
      <c r="BA17" s="228">
        <v>112702000</v>
      </c>
      <c r="BB17" s="228">
        <v>49644000</v>
      </c>
      <c r="BC17" s="224" t="s">
        <v>106</v>
      </c>
      <c r="BD17" s="257">
        <v>0</v>
      </c>
      <c r="BE17" s="257">
        <v>0</v>
      </c>
      <c r="BF17" s="255">
        <v>0</v>
      </c>
      <c r="BG17" s="265">
        <v>0</v>
      </c>
      <c r="BH17" s="265">
        <v>0</v>
      </c>
      <c r="BI17" s="224" t="s">
        <v>107</v>
      </c>
      <c r="BJ17" s="257">
        <v>12</v>
      </c>
      <c r="BK17" s="257">
        <v>12</v>
      </c>
      <c r="BL17" s="255">
        <f t="shared" si="8"/>
        <v>100</v>
      </c>
      <c r="BM17" s="228">
        <v>131778000</v>
      </c>
      <c r="BN17" s="228">
        <v>5069000</v>
      </c>
      <c r="BO17" s="224" t="s">
        <v>108</v>
      </c>
      <c r="BP17" s="257">
        <v>12</v>
      </c>
      <c r="BQ17" s="257">
        <v>0</v>
      </c>
      <c r="BR17" s="211">
        <f t="shared" si="0"/>
        <v>0</v>
      </c>
      <c r="BS17" s="269">
        <v>11666666</v>
      </c>
      <c r="BT17" s="269">
        <v>0</v>
      </c>
      <c r="BU17" s="211">
        <f t="shared" ref="BU17:BU20" si="14">(BT17/BS17)*100</f>
        <v>0</v>
      </c>
      <c r="BV17" s="224" t="s">
        <v>1078</v>
      </c>
      <c r="BW17" s="257">
        <v>12</v>
      </c>
      <c r="BX17" s="257"/>
      <c r="BY17" s="257">
        <f t="shared" si="9"/>
        <v>0</v>
      </c>
      <c r="BZ17" s="228"/>
      <c r="CA17" s="228"/>
      <c r="CB17" s="224"/>
      <c r="CC17" s="257">
        <v>12</v>
      </c>
      <c r="CD17" s="257"/>
      <c r="CE17" s="257">
        <f t="shared" si="10"/>
        <v>0</v>
      </c>
      <c r="CF17" s="228"/>
      <c r="CG17" s="228"/>
      <c r="CH17" s="224"/>
      <c r="CI17" s="257">
        <v>12</v>
      </c>
      <c r="CJ17" s="259">
        <f>(+BQ17+BK17+BE17+AY17+AS17+AM17+AG17+AA17+U17)/8</f>
        <v>8.5</v>
      </c>
      <c r="CK17" s="267">
        <f>CJ17/CI17*100/100</f>
        <v>0.70833333333333348</v>
      </c>
      <c r="CL17" s="224" t="s">
        <v>109</v>
      </c>
    </row>
    <row r="18" spans="1:90" ht="294.75" customHeight="1">
      <c r="A18" s="237"/>
      <c r="B18" s="226"/>
      <c r="C18" s="248"/>
      <c r="D18" s="226"/>
      <c r="E18" s="250"/>
      <c r="F18" s="250"/>
      <c r="G18" s="250"/>
      <c r="H18" s="252"/>
      <c r="I18" s="254"/>
      <c r="J18" s="260"/>
      <c r="K18" s="260"/>
      <c r="L18" s="260"/>
      <c r="M18" s="260"/>
      <c r="N18" s="260"/>
      <c r="O18" s="260"/>
      <c r="P18" s="260"/>
      <c r="Q18" s="260"/>
      <c r="R18" s="260"/>
      <c r="S18" s="262"/>
      <c r="T18" s="264"/>
      <c r="U18" s="258"/>
      <c r="V18" s="256"/>
      <c r="W18" s="230"/>
      <c r="X18" s="230"/>
      <c r="Y18" s="226"/>
      <c r="Z18" s="258"/>
      <c r="AA18" s="258"/>
      <c r="AB18" s="256"/>
      <c r="AC18" s="230"/>
      <c r="AD18" s="230"/>
      <c r="AE18" s="226"/>
      <c r="AF18" s="258"/>
      <c r="AG18" s="258"/>
      <c r="AH18" s="256"/>
      <c r="AI18" s="230"/>
      <c r="AJ18" s="230"/>
      <c r="AK18" s="226"/>
      <c r="AL18" s="258"/>
      <c r="AM18" s="258"/>
      <c r="AN18" s="256"/>
      <c r="AO18" s="230"/>
      <c r="AP18" s="230"/>
      <c r="AQ18" s="226"/>
      <c r="AR18" s="258"/>
      <c r="AS18" s="258"/>
      <c r="AT18" s="256"/>
      <c r="AU18" s="230"/>
      <c r="AV18" s="230"/>
      <c r="AW18" s="226"/>
      <c r="AX18" s="258"/>
      <c r="AY18" s="258"/>
      <c r="AZ18" s="256"/>
      <c r="BA18" s="230"/>
      <c r="BB18" s="230"/>
      <c r="BC18" s="226"/>
      <c r="BD18" s="258"/>
      <c r="BE18" s="258"/>
      <c r="BF18" s="256"/>
      <c r="BG18" s="266"/>
      <c r="BH18" s="266"/>
      <c r="BI18" s="226"/>
      <c r="BJ18" s="258"/>
      <c r="BK18" s="258"/>
      <c r="BL18" s="256"/>
      <c r="BM18" s="230"/>
      <c r="BN18" s="230"/>
      <c r="BO18" s="226"/>
      <c r="BP18" s="258"/>
      <c r="BQ18" s="258"/>
      <c r="BR18" s="212"/>
      <c r="BS18" s="270"/>
      <c r="BT18" s="270"/>
      <c r="BU18" s="212"/>
      <c r="BV18" s="226"/>
      <c r="BW18" s="258"/>
      <c r="BX18" s="258"/>
      <c r="BY18" s="258"/>
      <c r="BZ18" s="230"/>
      <c r="CA18" s="230"/>
      <c r="CB18" s="226"/>
      <c r="CC18" s="258"/>
      <c r="CD18" s="258"/>
      <c r="CE18" s="258"/>
      <c r="CF18" s="230"/>
      <c r="CG18" s="230"/>
      <c r="CH18" s="226"/>
      <c r="CI18" s="258"/>
      <c r="CJ18" s="260"/>
      <c r="CK18" s="268"/>
      <c r="CL18" s="226"/>
    </row>
    <row r="19" spans="1:90" ht="408.75" customHeight="1">
      <c r="A19" s="237"/>
      <c r="B19" s="224" t="s">
        <v>110</v>
      </c>
      <c r="C19" s="47">
        <v>11</v>
      </c>
      <c r="D19" s="43" t="s">
        <v>111</v>
      </c>
      <c r="E19" s="48"/>
      <c r="F19" s="48" t="s">
        <v>26</v>
      </c>
      <c r="G19" s="48" t="s">
        <v>26</v>
      </c>
      <c r="H19" s="49" t="s">
        <v>112</v>
      </c>
      <c r="I19" s="50">
        <v>12000</v>
      </c>
      <c r="J19" s="51">
        <v>14000</v>
      </c>
      <c r="K19" s="51">
        <v>13745</v>
      </c>
      <c r="L19" s="51">
        <v>13745</v>
      </c>
      <c r="M19" s="51">
        <v>13745</v>
      </c>
      <c r="N19" s="51">
        <v>13745</v>
      </c>
      <c r="O19" s="51">
        <v>13745</v>
      </c>
      <c r="P19" s="84">
        <v>13745</v>
      </c>
      <c r="Q19" s="51">
        <v>13745</v>
      </c>
      <c r="R19" s="51">
        <v>13745</v>
      </c>
      <c r="S19" s="52">
        <v>13745</v>
      </c>
      <c r="T19" s="53">
        <v>12000</v>
      </c>
      <c r="U19" s="54">
        <v>10922</v>
      </c>
      <c r="V19" s="58">
        <f t="shared" si="1"/>
        <v>91.016666666666666</v>
      </c>
      <c r="W19" s="228">
        <v>9066466051.4200001</v>
      </c>
      <c r="X19" s="228">
        <v>8412628529</v>
      </c>
      <c r="Y19" s="224" t="s">
        <v>113</v>
      </c>
      <c r="Z19" s="54">
        <v>14000</v>
      </c>
      <c r="AA19" s="54">
        <v>11762</v>
      </c>
      <c r="AB19" s="58">
        <f t="shared" si="2"/>
        <v>84.01428571428572</v>
      </c>
      <c r="AC19" s="228">
        <v>3829493088.2600002</v>
      </c>
      <c r="AD19" s="228">
        <v>2070756300</v>
      </c>
      <c r="AE19" s="224" t="s">
        <v>114</v>
      </c>
      <c r="AF19" s="54">
        <v>13745</v>
      </c>
      <c r="AG19" s="54"/>
      <c r="AH19" s="56">
        <f t="shared" si="3"/>
        <v>0</v>
      </c>
      <c r="AI19" s="228">
        <f>4358578229+4398276550</f>
        <v>8756854779</v>
      </c>
      <c r="AJ19" s="228">
        <f>2405449306+4335832511</f>
        <v>6741281817</v>
      </c>
      <c r="AK19" s="43" t="s">
        <v>115</v>
      </c>
      <c r="AL19" s="54">
        <v>13745</v>
      </c>
      <c r="AM19" s="54">
        <v>32000</v>
      </c>
      <c r="AN19" s="73">
        <f t="shared" si="4"/>
        <v>232.81193161149508</v>
      </c>
      <c r="AO19" s="228">
        <v>10117767850</v>
      </c>
      <c r="AP19" s="228">
        <v>9902704674</v>
      </c>
      <c r="AQ19" s="246" t="s">
        <v>116</v>
      </c>
      <c r="AR19" s="54">
        <v>13745</v>
      </c>
      <c r="AS19" s="54">
        <v>26500</v>
      </c>
      <c r="AT19" s="73">
        <f t="shared" si="5"/>
        <v>192.79738086576936</v>
      </c>
      <c r="AU19" s="228">
        <v>9409603557</v>
      </c>
      <c r="AV19" s="228">
        <v>7425530603</v>
      </c>
      <c r="AW19" s="246" t="s">
        <v>117</v>
      </c>
      <c r="AX19" s="54">
        <v>13745</v>
      </c>
      <c r="AY19" s="54">
        <v>28493</v>
      </c>
      <c r="AZ19" s="73">
        <f t="shared" si="6"/>
        <v>207.29719898144779</v>
      </c>
      <c r="BA19" s="228">
        <v>8022654289</v>
      </c>
      <c r="BB19" s="228">
        <v>3277304429</v>
      </c>
      <c r="BC19" s="246" t="s">
        <v>118</v>
      </c>
      <c r="BD19" s="54">
        <v>13745</v>
      </c>
      <c r="BE19" s="54">
        <v>28368</v>
      </c>
      <c r="BF19" s="58">
        <v>100</v>
      </c>
      <c r="BG19" s="60">
        <v>7889481216</v>
      </c>
      <c r="BH19" s="60">
        <v>7889481216</v>
      </c>
      <c r="BI19" s="43" t="s">
        <v>119</v>
      </c>
      <c r="BJ19" s="79">
        <v>13745</v>
      </c>
      <c r="BK19" s="79">
        <v>30730</v>
      </c>
      <c r="BL19" s="69">
        <v>100</v>
      </c>
      <c r="BM19" s="59">
        <v>11469628985</v>
      </c>
      <c r="BN19" s="59">
        <v>11469628985</v>
      </c>
      <c r="BO19" s="61" t="s">
        <v>120</v>
      </c>
      <c r="BP19" s="54">
        <v>13745</v>
      </c>
      <c r="BQ19" s="54">
        <v>29625</v>
      </c>
      <c r="BR19" s="56">
        <v>100</v>
      </c>
      <c r="BS19" s="80" t="s">
        <v>121</v>
      </c>
      <c r="BT19" s="71">
        <v>0</v>
      </c>
      <c r="BU19" s="56">
        <v>0</v>
      </c>
      <c r="BV19" s="43" t="s">
        <v>122</v>
      </c>
      <c r="BW19" s="54">
        <v>13745</v>
      </c>
      <c r="BX19" s="63"/>
      <c r="BY19" s="56">
        <f t="shared" si="9"/>
        <v>0</v>
      </c>
      <c r="BZ19" s="64"/>
      <c r="CA19" s="64"/>
      <c r="CB19" s="43"/>
      <c r="CC19" s="54">
        <v>13745</v>
      </c>
      <c r="CD19" s="63"/>
      <c r="CE19" s="65">
        <f t="shared" si="10"/>
        <v>0</v>
      </c>
      <c r="CF19" s="64"/>
      <c r="CG19" s="64"/>
      <c r="CH19" s="43"/>
      <c r="CI19" s="54">
        <v>13745</v>
      </c>
      <c r="CJ19" s="54">
        <f>U19+AA19+AG19+AM19+AS19+AY19+BE19+BK19+BQ19</f>
        <v>198400</v>
      </c>
      <c r="CK19" s="184">
        <v>1</v>
      </c>
      <c r="CL19" s="75" t="s">
        <v>123</v>
      </c>
    </row>
    <row r="20" spans="1:90" ht="286.5" customHeight="1">
      <c r="A20" s="237"/>
      <c r="B20" s="226"/>
      <c r="C20" s="47">
        <v>12</v>
      </c>
      <c r="D20" s="43" t="s">
        <v>124</v>
      </c>
      <c r="E20" s="48"/>
      <c r="F20" s="48" t="s">
        <v>26</v>
      </c>
      <c r="G20" s="48" t="s">
        <v>26</v>
      </c>
      <c r="H20" s="49" t="s">
        <v>112</v>
      </c>
      <c r="I20" s="50">
        <v>1</v>
      </c>
      <c r="J20" s="51">
        <v>54</v>
      </c>
      <c r="K20" s="51">
        <v>54</v>
      </c>
      <c r="L20" s="51">
        <v>54</v>
      </c>
      <c r="M20" s="51">
        <v>54</v>
      </c>
      <c r="N20" s="51">
        <v>1</v>
      </c>
      <c r="O20" s="51">
        <v>11</v>
      </c>
      <c r="P20" s="51">
        <v>1</v>
      </c>
      <c r="Q20" s="51">
        <v>1</v>
      </c>
      <c r="R20" s="51">
        <v>1</v>
      </c>
      <c r="S20" s="52">
        <v>1</v>
      </c>
      <c r="T20" s="53">
        <v>1</v>
      </c>
      <c r="U20" s="54">
        <v>1</v>
      </c>
      <c r="V20" s="55">
        <f t="shared" si="1"/>
        <v>100</v>
      </c>
      <c r="W20" s="230"/>
      <c r="X20" s="230"/>
      <c r="Y20" s="226"/>
      <c r="Z20" s="54">
        <v>54</v>
      </c>
      <c r="AA20" s="54">
        <v>54</v>
      </c>
      <c r="AB20" s="56">
        <f t="shared" si="2"/>
        <v>100</v>
      </c>
      <c r="AC20" s="230"/>
      <c r="AD20" s="230"/>
      <c r="AE20" s="226"/>
      <c r="AF20" s="54">
        <v>54</v>
      </c>
      <c r="AG20" s="54">
        <v>54</v>
      </c>
      <c r="AH20" s="56">
        <f t="shared" si="3"/>
        <v>100</v>
      </c>
      <c r="AI20" s="230"/>
      <c r="AJ20" s="230"/>
      <c r="AK20" s="43" t="s">
        <v>125</v>
      </c>
      <c r="AL20" s="54">
        <v>54</v>
      </c>
      <c r="AM20" s="54">
        <v>54</v>
      </c>
      <c r="AN20" s="56">
        <f t="shared" si="4"/>
        <v>100</v>
      </c>
      <c r="AO20" s="230"/>
      <c r="AP20" s="230"/>
      <c r="AQ20" s="232"/>
      <c r="AR20" s="54">
        <v>54</v>
      </c>
      <c r="AS20" s="54">
        <v>54</v>
      </c>
      <c r="AT20" s="56">
        <f t="shared" si="5"/>
        <v>100</v>
      </c>
      <c r="AU20" s="230"/>
      <c r="AV20" s="230"/>
      <c r="AW20" s="232"/>
      <c r="AX20" s="54">
        <v>1</v>
      </c>
      <c r="AY20" s="54">
        <v>1</v>
      </c>
      <c r="AZ20" s="56">
        <f t="shared" si="6"/>
        <v>100</v>
      </c>
      <c r="BA20" s="230"/>
      <c r="BB20" s="230"/>
      <c r="BC20" s="232"/>
      <c r="BD20" s="54">
        <v>11</v>
      </c>
      <c r="BE20" s="54">
        <v>11</v>
      </c>
      <c r="BF20" s="56">
        <f t="shared" si="7"/>
        <v>100</v>
      </c>
      <c r="BG20" s="60">
        <v>3743597067.4899998</v>
      </c>
      <c r="BH20" s="60">
        <v>3743597067.4899998</v>
      </c>
      <c r="BI20" s="43" t="s">
        <v>126</v>
      </c>
      <c r="BJ20" s="54">
        <v>1</v>
      </c>
      <c r="BK20" s="54">
        <v>1</v>
      </c>
      <c r="BL20" s="56">
        <f t="shared" si="8"/>
        <v>100</v>
      </c>
      <c r="BM20" s="59">
        <v>351718835</v>
      </c>
      <c r="BN20" s="59">
        <v>351718835</v>
      </c>
      <c r="BO20" s="41" t="s">
        <v>127</v>
      </c>
      <c r="BP20" s="54">
        <v>1</v>
      </c>
      <c r="BQ20" s="54">
        <v>1</v>
      </c>
      <c r="BR20" s="56">
        <f t="shared" si="0"/>
        <v>100</v>
      </c>
      <c r="BS20" s="80">
        <v>276060000</v>
      </c>
      <c r="BT20" s="81">
        <v>60500000</v>
      </c>
      <c r="BU20" s="194">
        <f t="shared" si="14"/>
        <v>21.915525610374555</v>
      </c>
      <c r="BV20" s="43" t="s">
        <v>1079</v>
      </c>
      <c r="BW20" s="63">
        <v>1</v>
      </c>
      <c r="BX20" s="63"/>
      <c r="BY20" s="56">
        <f t="shared" si="9"/>
        <v>0</v>
      </c>
      <c r="BZ20" s="64"/>
      <c r="CA20" s="64"/>
      <c r="CB20" s="43"/>
      <c r="CC20" s="63">
        <v>1</v>
      </c>
      <c r="CD20" s="63"/>
      <c r="CE20" s="65">
        <f t="shared" si="10"/>
        <v>0</v>
      </c>
      <c r="CF20" s="64"/>
      <c r="CG20" s="64"/>
      <c r="CH20" s="43"/>
      <c r="CI20" s="54">
        <v>1</v>
      </c>
      <c r="CJ20" s="54">
        <f>(+BQ20+BK20+BE20+AY20+AS20+AM20+AG20+AA20+U20)/8</f>
        <v>28.875</v>
      </c>
      <c r="CK20" s="184">
        <v>1</v>
      </c>
      <c r="CL20" s="75" t="s">
        <v>128</v>
      </c>
    </row>
    <row r="21" spans="1:90" ht="409.5">
      <c r="A21" s="237"/>
      <c r="B21" s="43" t="s">
        <v>129</v>
      </c>
      <c r="C21" s="47">
        <v>13</v>
      </c>
      <c r="D21" s="43" t="s">
        <v>130</v>
      </c>
      <c r="E21" s="48" t="s">
        <v>26</v>
      </c>
      <c r="F21" s="48" t="s">
        <v>26</v>
      </c>
      <c r="G21" s="48" t="s">
        <v>26</v>
      </c>
      <c r="H21" s="49" t="s">
        <v>27</v>
      </c>
      <c r="I21" s="50">
        <v>1</v>
      </c>
      <c r="J21" s="51">
        <v>4</v>
      </c>
      <c r="K21" s="51">
        <v>12</v>
      </c>
      <c r="L21" s="51">
        <v>12</v>
      </c>
      <c r="M21" s="51">
        <v>12</v>
      </c>
      <c r="N21" s="51">
        <v>12</v>
      </c>
      <c r="O21" s="51">
        <v>12</v>
      </c>
      <c r="P21" s="51">
        <v>1</v>
      </c>
      <c r="Q21" s="51">
        <v>1</v>
      </c>
      <c r="R21" s="51">
        <v>1</v>
      </c>
      <c r="S21" s="52">
        <v>1</v>
      </c>
      <c r="T21" s="53">
        <v>1</v>
      </c>
      <c r="U21" s="54">
        <v>1</v>
      </c>
      <c r="V21" s="55">
        <f t="shared" si="1"/>
        <v>100</v>
      </c>
      <c r="W21" s="60">
        <v>61935313.57</v>
      </c>
      <c r="X21" s="60">
        <v>61540000</v>
      </c>
      <c r="Y21" s="43" t="s">
        <v>131</v>
      </c>
      <c r="Z21" s="54">
        <v>4</v>
      </c>
      <c r="AA21" s="54">
        <v>12</v>
      </c>
      <c r="AB21" s="69">
        <f t="shared" si="2"/>
        <v>300</v>
      </c>
      <c r="AC21" s="60">
        <v>320395627.55000001</v>
      </c>
      <c r="AD21" s="60">
        <v>73300000</v>
      </c>
      <c r="AE21" s="43" t="s">
        <v>132</v>
      </c>
      <c r="AF21" s="54">
        <v>12</v>
      </c>
      <c r="AG21" s="54">
        <v>12</v>
      </c>
      <c r="AH21" s="56">
        <f t="shared" si="3"/>
        <v>100</v>
      </c>
      <c r="AI21" s="60">
        <v>25000000</v>
      </c>
      <c r="AJ21" s="60">
        <v>8500000</v>
      </c>
      <c r="AK21" s="43" t="s">
        <v>133</v>
      </c>
      <c r="AL21" s="54">
        <v>12</v>
      </c>
      <c r="AM21" s="54">
        <v>12</v>
      </c>
      <c r="AN21" s="56">
        <f t="shared" si="4"/>
        <v>100</v>
      </c>
      <c r="AO21" s="60">
        <v>24853333</v>
      </c>
      <c r="AP21" s="60">
        <v>15253333</v>
      </c>
      <c r="AQ21" s="43" t="s">
        <v>134</v>
      </c>
      <c r="AR21" s="54">
        <v>12</v>
      </c>
      <c r="AS21" s="54">
        <v>12</v>
      </c>
      <c r="AT21" s="56">
        <f t="shared" si="5"/>
        <v>100</v>
      </c>
      <c r="AU21" s="60">
        <v>0</v>
      </c>
      <c r="AV21" s="60">
        <v>0</v>
      </c>
      <c r="AW21" s="43" t="s">
        <v>72</v>
      </c>
      <c r="AX21" s="54">
        <v>12</v>
      </c>
      <c r="AY21" s="54">
        <v>11</v>
      </c>
      <c r="AZ21" s="58">
        <f t="shared" si="6"/>
        <v>91.666666666666657</v>
      </c>
      <c r="BA21" s="60">
        <v>28000000</v>
      </c>
      <c r="BB21" s="60">
        <v>9540000</v>
      </c>
      <c r="BC21" s="43" t="s">
        <v>135</v>
      </c>
      <c r="BD21" s="54">
        <v>12</v>
      </c>
      <c r="BE21" s="54">
        <v>0</v>
      </c>
      <c r="BF21" s="56">
        <f t="shared" si="7"/>
        <v>0</v>
      </c>
      <c r="BG21" s="59">
        <v>0</v>
      </c>
      <c r="BH21" s="59">
        <v>0</v>
      </c>
      <c r="BI21" s="43" t="s">
        <v>34</v>
      </c>
      <c r="BJ21" s="54">
        <v>1</v>
      </c>
      <c r="BK21" s="54">
        <v>1</v>
      </c>
      <c r="BL21" s="56">
        <f t="shared" si="8"/>
        <v>100</v>
      </c>
      <c r="BM21" s="59">
        <v>0</v>
      </c>
      <c r="BN21" s="59">
        <v>0</v>
      </c>
      <c r="BO21" s="61" t="s">
        <v>136</v>
      </c>
      <c r="BP21" s="54">
        <v>1</v>
      </c>
      <c r="BQ21" s="54">
        <v>0</v>
      </c>
      <c r="BR21" s="56">
        <v>0</v>
      </c>
      <c r="BS21" s="71">
        <v>0</v>
      </c>
      <c r="BT21" s="71">
        <v>0</v>
      </c>
      <c r="BU21" s="194">
        <v>0</v>
      </c>
      <c r="BV21" s="43" t="s">
        <v>1080</v>
      </c>
      <c r="BW21" s="63"/>
      <c r="BX21" s="63"/>
      <c r="BY21" s="56" t="e">
        <f t="shared" si="9"/>
        <v>#DIV/0!</v>
      </c>
      <c r="BZ21" s="64"/>
      <c r="CA21" s="64"/>
      <c r="CB21" s="43"/>
      <c r="CC21" s="63"/>
      <c r="CD21" s="63"/>
      <c r="CE21" s="65" t="e">
        <f t="shared" si="10"/>
        <v>#DIV/0!</v>
      </c>
      <c r="CF21" s="64"/>
      <c r="CG21" s="64"/>
      <c r="CH21" s="43"/>
      <c r="CI21" s="54">
        <v>1</v>
      </c>
      <c r="CJ21" s="54">
        <v>1</v>
      </c>
      <c r="CK21" s="187">
        <f>CJ21/CI21*100/100</f>
        <v>1</v>
      </c>
      <c r="CL21" s="43" t="s">
        <v>137</v>
      </c>
    </row>
    <row r="22" spans="1:90" ht="78" customHeight="1">
      <c r="A22" s="237"/>
      <c r="B22" s="224" t="s">
        <v>138</v>
      </c>
      <c r="C22" s="247">
        <v>14</v>
      </c>
      <c r="D22" s="224" t="s">
        <v>139</v>
      </c>
      <c r="E22" s="249" t="s">
        <v>26</v>
      </c>
      <c r="F22" s="249"/>
      <c r="G22" s="249"/>
      <c r="H22" s="251" t="s">
        <v>27</v>
      </c>
      <c r="I22" s="253">
        <v>5</v>
      </c>
      <c r="J22" s="259">
        <v>4</v>
      </c>
      <c r="K22" s="259">
        <v>12</v>
      </c>
      <c r="L22" s="259">
        <v>7</v>
      </c>
      <c r="M22" s="259">
        <v>7</v>
      </c>
      <c r="N22" s="259">
        <v>10</v>
      </c>
      <c r="O22" s="259">
        <v>12</v>
      </c>
      <c r="P22" s="259">
        <v>12</v>
      </c>
      <c r="Q22" s="259">
        <v>12</v>
      </c>
      <c r="R22" s="259">
        <v>12</v>
      </c>
      <c r="S22" s="261">
        <v>12</v>
      </c>
      <c r="T22" s="263">
        <v>5</v>
      </c>
      <c r="U22" s="257">
        <v>5</v>
      </c>
      <c r="V22" s="273">
        <f t="shared" si="1"/>
        <v>100</v>
      </c>
      <c r="W22" s="228">
        <v>222092022.22999999</v>
      </c>
      <c r="X22" s="228">
        <v>189591333</v>
      </c>
      <c r="Y22" s="224" t="s">
        <v>140</v>
      </c>
      <c r="Z22" s="257">
        <v>4</v>
      </c>
      <c r="AA22" s="257">
        <v>12</v>
      </c>
      <c r="AB22" s="271">
        <f t="shared" si="2"/>
        <v>300</v>
      </c>
      <c r="AC22" s="228">
        <v>202500689</v>
      </c>
      <c r="AD22" s="228">
        <v>25900000</v>
      </c>
      <c r="AE22" s="224" t="s">
        <v>141</v>
      </c>
      <c r="AF22" s="257">
        <v>12</v>
      </c>
      <c r="AG22" s="257">
        <v>11</v>
      </c>
      <c r="AH22" s="277">
        <f t="shared" si="3"/>
        <v>91.666666666666657</v>
      </c>
      <c r="AI22" s="228">
        <v>17462343</v>
      </c>
      <c r="AJ22" s="228">
        <v>16360880</v>
      </c>
      <c r="AK22" s="224" t="s">
        <v>142</v>
      </c>
      <c r="AL22" s="257">
        <v>7</v>
      </c>
      <c r="AM22" s="257">
        <v>8</v>
      </c>
      <c r="AN22" s="275">
        <f t="shared" si="4"/>
        <v>114.28571428571428</v>
      </c>
      <c r="AO22" s="228">
        <v>141648333</v>
      </c>
      <c r="AP22" s="228">
        <v>141648333</v>
      </c>
      <c r="AQ22" s="224" t="s">
        <v>143</v>
      </c>
      <c r="AR22" s="257">
        <v>7</v>
      </c>
      <c r="AS22" s="257">
        <v>12</v>
      </c>
      <c r="AT22" s="275">
        <f>(AS22/AR22)*100</f>
        <v>171.42857142857142</v>
      </c>
      <c r="AU22" s="228">
        <v>82000000</v>
      </c>
      <c r="AV22" s="228">
        <v>81920000</v>
      </c>
      <c r="AW22" s="246" t="s">
        <v>144</v>
      </c>
      <c r="AX22" s="257">
        <v>10</v>
      </c>
      <c r="AY22" s="257">
        <v>12</v>
      </c>
      <c r="AZ22" s="271">
        <f t="shared" si="6"/>
        <v>120</v>
      </c>
      <c r="BA22" s="228">
        <v>103916251</v>
      </c>
      <c r="BB22" s="228">
        <v>33452000</v>
      </c>
      <c r="BC22" s="279" t="s">
        <v>145</v>
      </c>
      <c r="BD22" s="257">
        <v>12</v>
      </c>
      <c r="BE22" s="257">
        <v>0</v>
      </c>
      <c r="BF22" s="211">
        <f t="shared" si="7"/>
        <v>0</v>
      </c>
      <c r="BG22" s="265">
        <v>0</v>
      </c>
      <c r="BH22" s="265">
        <v>0</v>
      </c>
      <c r="BI22" s="224" t="s">
        <v>34</v>
      </c>
      <c r="BJ22" s="257">
        <v>12</v>
      </c>
      <c r="BK22" s="257">
        <v>0</v>
      </c>
      <c r="BL22" s="211">
        <f t="shared" si="8"/>
        <v>0</v>
      </c>
      <c r="BM22" s="265">
        <v>0</v>
      </c>
      <c r="BN22" s="265">
        <v>0</v>
      </c>
      <c r="BO22" s="282" t="s">
        <v>39</v>
      </c>
      <c r="BP22" s="257">
        <v>12</v>
      </c>
      <c r="BQ22" s="257">
        <v>0</v>
      </c>
      <c r="BR22" s="211">
        <f t="shared" si="0"/>
        <v>0</v>
      </c>
      <c r="BS22" s="220">
        <v>0</v>
      </c>
      <c r="BT22" s="220">
        <v>0</v>
      </c>
      <c r="BU22" s="211">
        <v>0</v>
      </c>
      <c r="BV22" s="224" t="s">
        <v>1150</v>
      </c>
      <c r="BW22" s="257">
        <v>12</v>
      </c>
      <c r="BX22" s="257"/>
      <c r="BY22" s="211">
        <f t="shared" si="9"/>
        <v>0</v>
      </c>
      <c r="BZ22" s="280"/>
      <c r="CA22" s="280"/>
      <c r="CB22" s="224"/>
      <c r="CC22" s="257">
        <v>12</v>
      </c>
      <c r="CD22" s="257"/>
      <c r="CE22" s="211">
        <f t="shared" si="10"/>
        <v>0</v>
      </c>
      <c r="CF22" s="280"/>
      <c r="CG22" s="280"/>
      <c r="CH22" s="224"/>
      <c r="CI22" s="257">
        <v>12</v>
      </c>
      <c r="CJ22" s="257">
        <f>(+BQ22+BK22+BE22+AY22+AS22+AM22+AG22+AA22+U22)/8</f>
        <v>7.5</v>
      </c>
      <c r="CK22" s="267">
        <f>CJ22/CI22*100/100</f>
        <v>0.625</v>
      </c>
      <c r="CL22" s="224" t="s">
        <v>146</v>
      </c>
    </row>
    <row r="23" spans="1:90" ht="93" customHeight="1">
      <c r="A23" s="237"/>
      <c r="B23" s="226"/>
      <c r="C23" s="248"/>
      <c r="D23" s="226"/>
      <c r="E23" s="250"/>
      <c r="F23" s="250"/>
      <c r="G23" s="250"/>
      <c r="H23" s="252"/>
      <c r="I23" s="254"/>
      <c r="J23" s="260"/>
      <c r="K23" s="260"/>
      <c r="L23" s="260"/>
      <c r="M23" s="260"/>
      <c r="N23" s="260"/>
      <c r="O23" s="260"/>
      <c r="P23" s="260"/>
      <c r="Q23" s="260"/>
      <c r="R23" s="260"/>
      <c r="S23" s="262"/>
      <c r="T23" s="264"/>
      <c r="U23" s="258"/>
      <c r="V23" s="274"/>
      <c r="W23" s="229"/>
      <c r="X23" s="229"/>
      <c r="Y23" s="225"/>
      <c r="Z23" s="258"/>
      <c r="AA23" s="258"/>
      <c r="AB23" s="272"/>
      <c r="AC23" s="229"/>
      <c r="AD23" s="229"/>
      <c r="AE23" s="226"/>
      <c r="AF23" s="258"/>
      <c r="AG23" s="258"/>
      <c r="AH23" s="278"/>
      <c r="AI23" s="229"/>
      <c r="AJ23" s="229"/>
      <c r="AK23" s="225"/>
      <c r="AL23" s="258"/>
      <c r="AM23" s="258"/>
      <c r="AN23" s="276"/>
      <c r="AO23" s="229"/>
      <c r="AP23" s="229"/>
      <c r="AQ23" s="226"/>
      <c r="AR23" s="258"/>
      <c r="AS23" s="258"/>
      <c r="AT23" s="276"/>
      <c r="AU23" s="229"/>
      <c r="AV23" s="229"/>
      <c r="AW23" s="231"/>
      <c r="AX23" s="258"/>
      <c r="AY23" s="258"/>
      <c r="AZ23" s="272"/>
      <c r="BA23" s="229"/>
      <c r="BB23" s="229"/>
      <c r="BC23" s="279"/>
      <c r="BD23" s="258"/>
      <c r="BE23" s="258"/>
      <c r="BF23" s="212"/>
      <c r="BG23" s="266"/>
      <c r="BH23" s="266"/>
      <c r="BI23" s="226"/>
      <c r="BJ23" s="258"/>
      <c r="BK23" s="258"/>
      <c r="BL23" s="212"/>
      <c r="BM23" s="266"/>
      <c r="BN23" s="266"/>
      <c r="BO23" s="283"/>
      <c r="BP23" s="258"/>
      <c r="BQ23" s="258"/>
      <c r="BR23" s="212"/>
      <c r="BS23" s="221"/>
      <c r="BT23" s="221"/>
      <c r="BU23" s="212"/>
      <c r="BV23" s="226"/>
      <c r="BW23" s="258"/>
      <c r="BX23" s="258"/>
      <c r="BY23" s="212"/>
      <c r="BZ23" s="281"/>
      <c r="CA23" s="281"/>
      <c r="CB23" s="226"/>
      <c r="CC23" s="258"/>
      <c r="CD23" s="258"/>
      <c r="CE23" s="212"/>
      <c r="CF23" s="281"/>
      <c r="CG23" s="281"/>
      <c r="CH23" s="226"/>
      <c r="CI23" s="258"/>
      <c r="CJ23" s="258">
        <f t="shared" ref="CJ23" si="15">(+BQ19+BK19+BE19+AY19+AS19+AM19+AG19+AA19+U19)/8</f>
        <v>24800</v>
      </c>
      <c r="CK23" s="268"/>
      <c r="CL23" s="226"/>
    </row>
    <row r="24" spans="1:90" ht="183.75" customHeight="1">
      <c r="A24" s="237"/>
      <c r="B24" s="43" t="s">
        <v>147</v>
      </c>
      <c r="C24" s="47">
        <v>15</v>
      </c>
      <c r="D24" s="43" t="s">
        <v>148</v>
      </c>
      <c r="E24" s="48" t="s">
        <v>26</v>
      </c>
      <c r="F24" s="48"/>
      <c r="G24" s="48"/>
      <c r="H24" s="49" t="s">
        <v>27</v>
      </c>
      <c r="I24" s="50">
        <v>5</v>
      </c>
      <c r="J24" s="51">
        <v>4</v>
      </c>
      <c r="K24" s="51">
        <v>12</v>
      </c>
      <c r="L24" s="51">
        <v>7</v>
      </c>
      <c r="M24" s="51">
        <v>7</v>
      </c>
      <c r="N24" s="51">
        <v>10</v>
      </c>
      <c r="O24" s="51">
        <v>12</v>
      </c>
      <c r="P24" s="51">
        <v>12</v>
      </c>
      <c r="Q24" s="51">
        <v>12</v>
      </c>
      <c r="R24" s="51">
        <v>12</v>
      </c>
      <c r="S24" s="52">
        <v>12</v>
      </c>
      <c r="T24" s="53">
        <v>5</v>
      </c>
      <c r="U24" s="54">
        <v>5</v>
      </c>
      <c r="V24" s="55">
        <f t="shared" si="1"/>
        <v>100</v>
      </c>
      <c r="W24" s="229"/>
      <c r="X24" s="229"/>
      <c r="Y24" s="225"/>
      <c r="Z24" s="54">
        <v>4</v>
      </c>
      <c r="AA24" s="54">
        <v>12</v>
      </c>
      <c r="AB24" s="69">
        <f t="shared" si="2"/>
        <v>300</v>
      </c>
      <c r="AC24" s="229"/>
      <c r="AD24" s="229"/>
      <c r="AE24" s="43" t="s">
        <v>149</v>
      </c>
      <c r="AF24" s="54">
        <v>12</v>
      </c>
      <c r="AG24" s="54">
        <v>11</v>
      </c>
      <c r="AH24" s="58">
        <f t="shared" si="3"/>
        <v>91.666666666666657</v>
      </c>
      <c r="AI24" s="229"/>
      <c r="AJ24" s="229"/>
      <c r="AK24" s="225"/>
      <c r="AL24" s="54">
        <v>7</v>
      </c>
      <c r="AM24" s="54">
        <v>8</v>
      </c>
      <c r="AN24" s="73">
        <f t="shared" si="4"/>
        <v>114.28571428571428</v>
      </c>
      <c r="AO24" s="229"/>
      <c r="AP24" s="229"/>
      <c r="AQ24" s="43" t="s">
        <v>150</v>
      </c>
      <c r="AR24" s="54">
        <v>7</v>
      </c>
      <c r="AS24" s="54">
        <v>12</v>
      </c>
      <c r="AT24" s="73">
        <f t="shared" si="5"/>
        <v>171.42857142857142</v>
      </c>
      <c r="AU24" s="229"/>
      <c r="AV24" s="229"/>
      <c r="AW24" s="231"/>
      <c r="AX24" s="54">
        <v>10</v>
      </c>
      <c r="AY24" s="54">
        <v>12</v>
      </c>
      <c r="AZ24" s="69">
        <f t="shared" si="6"/>
        <v>120</v>
      </c>
      <c r="BA24" s="229"/>
      <c r="BB24" s="229"/>
      <c r="BC24" s="279"/>
      <c r="BD24" s="54">
        <v>12</v>
      </c>
      <c r="BE24" s="54">
        <v>0</v>
      </c>
      <c r="BF24" s="56">
        <f t="shared" si="7"/>
        <v>0</v>
      </c>
      <c r="BG24" s="59">
        <v>0</v>
      </c>
      <c r="BH24" s="59">
        <v>0</v>
      </c>
      <c r="BI24" s="43" t="s">
        <v>34</v>
      </c>
      <c r="BJ24" s="54">
        <v>12</v>
      </c>
      <c r="BK24" s="54">
        <v>0</v>
      </c>
      <c r="BL24" s="56">
        <f t="shared" si="8"/>
        <v>0</v>
      </c>
      <c r="BM24" s="59">
        <v>0</v>
      </c>
      <c r="BN24" s="59">
        <v>0</v>
      </c>
      <c r="BO24" s="61" t="s">
        <v>39</v>
      </c>
      <c r="BP24" s="54">
        <v>12</v>
      </c>
      <c r="BQ24" s="54">
        <v>0</v>
      </c>
      <c r="BR24" s="56">
        <f t="shared" si="0"/>
        <v>0</v>
      </c>
      <c r="BS24" s="220">
        <v>0</v>
      </c>
      <c r="BT24" s="220">
        <v>0</v>
      </c>
      <c r="BU24" s="194">
        <v>0</v>
      </c>
      <c r="BV24" s="43" t="s">
        <v>1151</v>
      </c>
      <c r="BW24" s="63">
        <v>12</v>
      </c>
      <c r="BX24" s="63"/>
      <c r="BY24" s="56">
        <f t="shared" si="9"/>
        <v>0</v>
      </c>
      <c r="BZ24" s="64"/>
      <c r="CA24" s="64"/>
      <c r="CB24" s="43"/>
      <c r="CC24" s="63">
        <v>12</v>
      </c>
      <c r="CD24" s="63"/>
      <c r="CE24" s="65">
        <f t="shared" si="10"/>
        <v>0</v>
      </c>
      <c r="CF24" s="64"/>
      <c r="CG24" s="64"/>
      <c r="CH24" s="43"/>
      <c r="CI24" s="54">
        <v>12</v>
      </c>
      <c r="CJ24" s="202">
        <f>(+BQ24+BK24+BE24+AY24+AS24+AM24+AG24+AA24+U24)/8</f>
        <v>7.5</v>
      </c>
      <c r="CK24" s="188">
        <f>CJ24/CI24*100/100</f>
        <v>0.625</v>
      </c>
      <c r="CL24" s="43" t="s">
        <v>151</v>
      </c>
    </row>
    <row r="25" spans="1:90" ht="142.5" customHeight="1">
      <c r="A25" s="237"/>
      <c r="B25" s="43" t="s">
        <v>152</v>
      </c>
      <c r="C25" s="47">
        <v>16</v>
      </c>
      <c r="D25" s="43" t="s">
        <v>153</v>
      </c>
      <c r="E25" s="48" t="s">
        <v>26</v>
      </c>
      <c r="F25" s="48" t="s">
        <v>26</v>
      </c>
      <c r="G25" s="48"/>
      <c r="H25" s="49" t="s">
        <v>27</v>
      </c>
      <c r="I25" s="50">
        <v>5</v>
      </c>
      <c r="J25" s="51">
        <v>4</v>
      </c>
      <c r="K25" s="51">
        <v>12</v>
      </c>
      <c r="L25" s="51">
        <v>7</v>
      </c>
      <c r="M25" s="51">
        <v>7</v>
      </c>
      <c r="N25" s="51">
        <v>10</v>
      </c>
      <c r="O25" s="51">
        <v>12</v>
      </c>
      <c r="P25" s="51">
        <v>12</v>
      </c>
      <c r="Q25" s="51">
        <v>12</v>
      </c>
      <c r="R25" s="51">
        <v>12</v>
      </c>
      <c r="S25" s="52">
        <v>12</v>
      </c>
      <c r="T25" s="53">
        <v>5</v>
      </c>
      <c r="U25" s="54">
        <v>5</v>
      </c>
      <c r="V25" s="55">
        <f t="shared" si="1"/>
        <v>100</v>
      </c>
      <c r="W25" s="229"/>
      <c r="X25" s="229"/>
      <c r="Y25" s="226"/>
      <c r="Z25" s="54">
        <v>4</v>
      </c>
      <c r="AA25" s="54">
        <v>12</v>
      </c>
      <c r="AB25" s="69">
        <f t="shared" si="2"/>
        <v>300</v>
      </c>
      <c r="AC25" s="229"/>
      <c r="AD25" s="229"/>
      <c r="AE25" s="43" t="s">
        <v>154</v>
      </c>
      <c r="AF25" s="54">
        <v>12</v>
      </c>
      <c r="AG25" s="54">
        <v>11</v>
      </c>
      <c r="AH25" s="58">
        <f t="shared" si="3"/>
        <v>91.666666666666657</v>
      </c>
      <c r="AI25" s="230"/>
      <c r="AJ25" s="230"/>
      <c r="AK25" s="226"/>
      <c r="AL25" s="54">
        <v>7</v>
      </c>
      <c r="AM25" s="54">
        <v>8</v>
      </c>
      <c r="AN25" s="73">
        <f t="shared" si="4"/>
        <v>114.28571428571428</v>
      </c>
      <c r="AO25" s="230"/>
      <c r="AP25" s="230"/>
      <c r="AQ25" s="43" t="s">
        <v>155</v>
      </c>
      <c r="AR25" s="54">
        <v>7</v>
      </c>
      <c r="AS25" s="54">
        <v>12</v>
      </c>
      <c r="AT25" s="73">
        <f t="shared" si="5"/>
        <v>171.42857142857142</v>
      </c>
      <c r="AU25" s="229"/>
      <c r="AV25" s="229"/>
      <c r="AW25" s="231"/>
      <c r="AX25" s="54">
        <v>10</v>
      </c>
      <c r="AY25" s="54">
        <v>12</v>
      </c>
      <c r="AZ25" s="69">
        <f t="shared" si="6"/>
        <v>120</v>
      </c>
      <c r="BA25" s="229"/>
      <c r="BB25" s="229"/>
      <c r="BC25" s="279"/>
      <c r="BD25" s="54">
        <v>12</v>
      </c>
      <c r="BE25" s="54">
        <v>0</v>
      </c>
      <c r="BF25" s="56">
        <f t="shared" si="7"/>
        <v>0</v>
      </c>
      <c r="BG25" s="59">
        <v>0</v>
      </c>
      <c r="BH25" s="59">
        <v>0</v>
      </c>
      <c r="BI25" s="43" t="s">
        <v>34</v>
      </c>
      <c r="BJ25" s="54">
        <v>12</v>
      </c>
      <c r="BK25" s="54">
        <v>0</v>
      </c>
      <c r="BL25" s="56">
        <f t="shared" si="8"/>
        <v>0</v>
      </c>
      <c r="BM25" s="59">
        <v>0</v>
      </c>
      <c r="BN25" s="59">
        <v>0</v>
      </c>
      <c r="BO25" s="61" t="s">
        <v>39</v>
      </c>
      <c r="BP25" s="54">
        <v>12</v>
      </c>
      <c r="BQ25" s="54">
        <v>0</v>
      </c>
      <c r="BR25" s="56">
        <f t="shared" si="0"/>
        <v>0</v>
      </c>
      <c r="BS25" s="221"/>
      <c r="BT25" s="221"/>
      <c r="BU25" s="194">
        <v>0</v>
      </c>
      <c r="BV25" s="43" t="s">
        <v>1152</v>
      </c>
      <c r="BW25" s="63">
        <v>12</v>
      </c>
      <c r="BX25" s="63"/>
      <c r="BY25" s="56">
        <f t="shared" si="9"/>
        <v>0</v>
      </c>
      <c r="BZ25" s="64"/>
      <c r="CA25" s="64"/>
      <c r="CB25" s="43"/>
      <c r="CC25" s="63">
        <v>12</v>
      </c>
      <c r="CD25" s="63"/>
      <c r="CE25" s="65">
        <f t="shared" si="10"/>
        <v>0</v>
      </c>
      <c r="CF25" s="64"/>
      <c r="CG25" s="64"/>
      <c r="CH25" s="43"/>
      <c r="CI25" s="54">
        <v>12</v>
      </c>
      <c r="CJ25" s="202">
        <f>(+BQ25+BK25+BE25+AY25+AS25+AM25+AG25+AA25+U25)/8</f>
        <v>7.5</v>
      </c>
      <c r="CK25" s="187">
        <f>CJ25/CI25*100/100</f>
        <v>0.625</v>
      </c>
      <c r="CL25" s="43" t="s">
        <v>156</v>
      </c>
    </row>
    <row r="26" spans="1:90" ht="99.75" customHeight="1">
      <c r="A26" s="237"/>
      <c r="B26" s="224" t="s">
        <v>157</v>
      </c>
      <c r="C26" s="247">
        <v>17</v>
      </c>
      <c r="D26" s="224" t="s">
        <v>158</v>
      </c>
      <c r="E26" s="249" t="s">
        <v>26</v>
      </c>
      <c r="F26" s="249" t="s">
        <v>26</v>
      </c>
      <c r="G26" s="249" t="s">
        <v>26</v>
      </c>
      <c r="H26" s="251" t="s">
        <v>27</v>
      </c>
      <c r="I26" s="253">
        <v>12</v>
      </c>
      <c r="J26" s="259">
        <v>4</v>
      </c>
      <c r="K26" s="259">
        <v>12</v>
      </c>
      <c r="L26" s="259">
        <v>12</v>
      </c>
      <c r="M26" s="259">
        <v>12</v>
      </c>
      <c r="N26" s="259">
        <v>12</v>
      </c>
      <c r="O26" s="259">
        <v>12</v>
      </c>
      <c r="P26" s="259">
        <v>12</v>
      </c>
      <c r="Q26" s="259">
        <v>12</v>
      </c>
      <c r="R26" s="259">
        <v>12</v>
      </c>
      <c r="S26" s="261">
        <v>12</v>
      </c>
      <c r="T26" s="263">
        <v>12</v>
      </c>
      <c r="U26" s="257">
        <v>12</v>
      </c>
      <c r="V26" s="273">
        <f t="shared" si="1"/>
        <v>100</v>
      </c>
      <c r="W26" s="229"/>
      <c r="X26" s="229"/>
      <c r="Y26" s="224" t="s">
        <v>159</v>
      </c>
      <c r="Z26" s="257">
        <v>4</v>
      </c>
      <c r="AA26" s="257">
        <v>12</v>
      </c>
      <c r="AB26" s="271">
        <f t="shared" si="2"/>
        <v>300</v>
      </c>
      <c r="AC26" s="229"/>
      <c r="AD26" s="229"/>
      <c r="AE26" s="224" t="s">
        <v>160</v>
      </c>
      <c r="AF26" s="257">
        <v>12</v>
      </c>
      <c r="AG26" s="257">
        <v>11</v>
      </c>
      <c r="AH26" s="277">
        <f t="shared" si="3"/>
        <v>91.666666666666657</v>
      </c>
      <c r="AI26" s="228">
        <v>17462343</v>
      </c>
      <c r="AJ26" s="228">
        <v>16360880</v>
      </c>
      <c r="AK26" s="224" t="s">
        <v>161</v>
      </c>
      <c r="AL26" s="257">
        <v>12</v>
      </c>
      <c r="AM26" s="257">
        <v>8</v>
      </c>
      <c r="AN26" s="277">
        <f t="shared" si="4"/>
        <v>66.666666666666657</v>
      </c>
      <c r="AO26" s="228">
        <v>62147580</v>
      </c>
      <c r="AP26" s="228">
        <v>29150000</v>
      </c>
      <c r="AQ26" s="224" t="s">
        <v>162</v>
      </c>
      <c r="AR26" s="257">
        <v>12</v>
      </c>
      <c r="AS26" s="257">
        <v>12</v>
      </c>
      <c r="AT26" s="211">
        <f t="shared" si="5"/>
        <v>100</v>
      </c>
      <c r="AU26" s="229"/>
      <c r="AV26" s="229"/>
      <c r="AW26" s="231"/>
      <c r="AX26" s="257">
        <v>12</v>
      </c>
      <c r="AY26" s="257">
        <v>12</v>
      </c>
      <c r="AZ26" s="211">
        <f t="shared" si="6"/>
        <v>100</v>
      </c>
      <c r="BA26" s="229"/>
      <c r="BB26" s="229"/>
      <c r="BC26" s="279" t="s">
        <v>145</v>
      </c>
      <c r="BD26" s="257">
        <v>12</v>
      </c>
      <c r="BE26" s="257">
        <v>0</v>
      </c>
      <c r="BF26" s="211">
        <f t="shared" si="7"/>
        <v>0</v>
      </c>
      <c r="BG26" s="265">
        <v>0</v>
      </c>
      <c r="BH26" s="265">
        <v>0</v>
      </c>
      <c r="BI26" s="224" t="s">
        <v>34</v>
      </c>
      <c r="BJ26" s="257">
        <v>12</v>
      </c>
      <c r="BK26" s="257">
        <v>0</v>
      </c>
      <c r="BL26" s="211">
        <f t="shared" si="8"/>
        <v>0</v>
      </c>
      <c r="BM26" s="265">
        <v>0</v>
      </c>
      <c r="BN26" s="265">
        <v>0</v>
      </c>
      <c r="BO26" s="282" t="s">
        <v>39</v>
      </c>
      <c r="BP26" s="257">
        <v>12</v>
      </c>
      <c r="BQ26" s="257">
        <v>0</v>
      </c>
      <c r="BR26" s="211">
        <f t="shared" si="0"/>
        <v>0</v>
      </c>
      <c r="BS26" s="220">
        <v>0</v>
      </c>
      <c r="BT26" s="220">
        <v>0</v>
      </c>
      <c r="BU26" s="208">
        <v>0</v>
      </c>
      <c r="BV26" s="224" t="s">
        <v>1153</v>
      </c>
      <c r="BW26" s="257">
        <v>12</v>
      </c>
      <c r="BX26" s="257"/>
      <c r="BY26" s="211">
        <f t="shared" si="9"/>
        <v>0</v>
      </c>
      <c r="BZ26" s="228"/>
      <c r="CA26" s="228"/>
      <c r="CB26" s="224"/>
      <c r="CC26" s="257">
        <v>12</v>
      </c>
      <c r="CD26" s="257"/>
      <c r="CE26" s="211">
        <f t="shared" si="10"/>
        <v>0</v>
      </c>
      <c r="CF26" s="228"/>
      <c r="CG26" s="228"/>
      <c r="CH26" s="224"/>
      <c r="CI26" s="257">
        <v>12</v>
      </c>
      <c r="CJ26" s="259">
        <f t="shared" ref="CJ26" si="16">(+BQ26+BK26+BE26+AY26+AS26+AM26+AG26+AA26+U26)/8</f>
        <v>8.375</v>
      </c>
      <c r="CK26" s="267">
        <v>0.7</v>
      </c>
      <c r="CL26" s="224" t="s">
        <v>163</v>
      </c>
    </row>
    <row r="27" spans="1:90" ht="99.75" customHeight="1">
      <c r="A27" s="237"/>
      <c r="B27" s="226"/>
      <c r="C27" s="248"/>
      <c r="D27" s="226"/>
      <c r="E27" s="250"/>
      <c r="F27" s="250"/>
      <c r="G27" s="250"/>
      <c r="H27" s="252"/>
      <c r="I27" s="254"/>
      <c r="J27" s="260"/>
      <c r="K27" s="260"/>
      <c r="L27" s="260"/>
      <c r="M27" s="260"/>
      <c r="N27" s="260"/>
      <c r="O27" s="260"/>
      <c r="P27" s="260"/>
      <c r="Q27" s="260"/>
      <c r="R27" s="260"/>
      <c r="S27" s="262"/>
      <c r="T27" s="264"/>
      <c r="U27" s="258"/>
      <c r="V27" s="274"/>
      <c r="W27" s="229"/>
      <c r="X27" s="229"/>
      <c r="Y27" s="226"/>
      <c r="Z27" s="258"/>
      <c r="AA27" s="258"/>
      <c r="AB27" s="272"/>
      <c r="AC27" s="229"/>
      <c r="AD27" s="229"/>
      <c r="AE27" s="226"/>
      <c r="AF27" s="258"/>
      <c r="AG27" s="258"/>
      <c r="AH27" s="278"/>
      <c r="AI27" s="229"/>
      <c r="AJ27" s="229"/>
      <c r="AK27" s="225"/>
      <c r="AL27" s="258"/>
      <c r="AM27" s="258"/>
      <c r="AN27" s="278"/>
      <c r="AO27" s="229"/>
      <c r="AP27" s="229"/>
      <c r="AQ27" s="225"/>
      <c r="AR27" s="258"/>
      <c r="AS27" s="258"/>
      <c r="AT27" s="212"/>
      <c r="AU27" s="229"/>
      <c r="AV27" s="229"/>
      <c r="AW27" s="231"/>
      <c r="AX27" s="258"/>
      <c r="AY27" s="258"/>
      <c r="AZ27" s="212"/>
      <c r="BA27" s="229"/>
      <c r="BB27" s="229"/>
      <c r="BC27" s="279"/>
      <c r="BD27" s="258"/>
      <c r="BE27" s="258"/>
      <c r="BF27" s="212"/>
      <c r="BG27" s="266"/>
      <c r="BH27" s="266"/>
      <c r="BI27" s="226"/>
      <c r="BJ27" s="258"/>
      <c r="BK27" s="258"/>
      <c r="BL27" s="212"/>
      <c r="BM27" s="266"/>
      <c r="BN27" s="266"/>
      <c r="BO27" s="283"/>
      <c r="BP27" s="258"/>
      <c r="BQ27" s="258"/>
      <c r="BR27" s="212"/>
      <c r="BS27" s="221"/>
      <c r="BT27" s="221"/>
      <c r="BU27" s="210"/>
      <c r="BV27" s="226"/>
      <c r="BW27" s="258"/>
      <c r="BX27" s="258"/>
      <c r="BY27" s="212"/>
      <c r="BZ27" s="230"/>
      <c r="CA27" s="230"/>
      <c r="CB27" s="226"/>
      <c r="CC27" s="258"/>
      <c r="CD27" s="258"/>
      <c r="CE27" s="212"/>
      <c r="CF27" s="230"/>
      <c r="CG27" s="230"/>
      <c r="CH27" s="226"/>
      <c r="CI27" s="258"/>
      <c r="CJ27" s="260"/>
      <c r="CK27" s="268"/>
      <c r="CL27" s="226"/>
    </row>
    <row r="28" spans="1:90" ht="157.9" customHeight="1">
      <c r="A28" s="237"/>
      <c r="B28" s="43" t="s">
        <v>164</v>
      </c>
      <c r="C28" s="47">
        <v>18</v>
      </c>
      <c r="D28" s="43" t="s">
        <v>165</v>
      </c>
      <c r="E28" s="48" t="s">
        <v>26</v>
      </c>
      <c r="F28" s="48"/>
      <c r="G28" s="48"/>
      <c r="H28" s="49" t="s">
        <v>27</v>
      </c>
      <c r="I28" s="50">
        <v>12</v>
      </c>
      <c r="J28" s="51">
        <v>4</v>
      </c>
      <c r="K28" s="51">
        <v>12</v>
      </c>
      <c r="L28" s="51">
        <v>12</v>
      </c>
      <c r="M28" s="51">
        <v>12</v>
      </c>
      <c r="N28" s="51">
        <v>12</v>
      </c>
      <c r="O28" s="51">
        <v>12</v>
      </c>
      <c r="P28" s="51">
        <v>12</v>
      </c>
      <c r="Q28" s="51">
        <v>12</v>
      </c>
      <c r="R28" s="51">
        <v>12</v>
      </c>
      <c r="S28" s="52">
        <v>12</v>
      </c>
      <c r="T28" s="53">
        <v>12</v>
      </c>
      <c r="U28" s="54">
        <v>12</v>
      </c>
      <c r="V28" s="58">
        <f t="shared" si="1"/>
        <v>100</v>
      </c>
      <c r="W28" s="229"/>
      <c r="X28" s="229"/>
      <c r="Y28" s="43" t="s">
        <v>166</v>
      </c>
      <c r="Z28" s="54">
        <v>4</v>
      </c>
      <c r="AA28" s="54">
        <v>12</v>
      </c>
      <c r="AB28" s="56">
        <f t="shared" si="2"/>
        <v>300</v>
      </c>
      <c r="AC28" s="229"/>
      <c r="AD28" s="229"/>
      <c r="AE28" s="43" t="s">
        <v>166</v>
      </c>
      <c r="AF28" s="54">
        <v>12</v>
      </c>
      <c r="AG28" s="54">
        <v>11</v>
      </c>
      <c r="AH28" s="58">
        <f t="shared" si="3"/>
        <v>91.666666666666657</v>
      </c>
      <c r="AI28" s="229"/>
      <c r="AJ28" s="229"/>
      <c r="AK28" s="225"/>
      <c r="AL28" s="54">
        <v>12</v>
      </c>
      <c r="AM28" s="54">
        <v>8</v>
      </c>
      <c r="AN28" s="58">
        <f t="shared" si="4"/>
        <v>66.666666666666657</v>
      </c>
      <c r="AO28" s="229"/>
      <c r="AP28" s="229"/>
      <c r="AQ28" s="225"/>
      <c r="AR28" s="54">
        <v>12</v>
      </c>
      <c r="AS28" s="54">
        <v>12</v>
      </c>
      <c r="AT28" s="56">
        <f t="shared" si="5"/>
        <v>100</v>
      </c>
      <c r="AU28" s="229"/>
      <c r="AV28" s="229"/>
      <c r="AW28" s="231"/>
      <c r="AX28" s="54">
        <v>12</v>
      </c>
      <c r="AY28" s="54">
        <v>12</v>
      </c>
      <c r="AZ28" s="56">
        <f t="shared" si="6"/>
        <v>100</v>
      </c>
      <c r="BA28" s="229"/>
      <c r="BB28" s="229"/>
      <c r="BC28" s="279"/>
      <c r="BD28" s="54">
        <v>12</v>
      </c>
      <c r="BE28" s="54">
        <v>0</v>
      </c>
      <c r="BF28" s="56">
        <f t="shared" si="7"/>
        <v>0</v>
      </c>
      <c r="BG28" s="60">
        <v>0</v>
      </c>
      <c r="BH28" s="60">
        <v>0</v>
      </c>
      <c r="BI28" s="43" t="s">
        <v>34</v>
      </c>
      <c r="BJ28" s="54">
        <v>12</v>
      </c>
      <c r="BK28" s="54">
        <v>0</v>
      </c>
      <c r="BL28" s="56">
        <f t="shared" si="8"/>
        <v>0</v>
      </c>
      <c r="BM28" s="59">
        <v>0</v>
      </c>
      <c r="BN28" s="59">
        <v>0</v>
      </c>
      <c r="BO28" s="61" t="s">
        <v>39</v>
      </c>
      <c r="BP28" s="54">
        <v>12</v>
      </c>
      <c r="BQ28" s="54">
        <v>0</v>
      </c>
      <c r="BR28" s="56">
        <f t="shared" si="0"/>
        <v>0</v>
      </c>
      <c r="BS28" s="71">
        <v>0</v>
      </c>
      <c r="BT28" s="71">
        <v>0</v>
      </c>
      <c r="BU28" s="194">
        <v>0</v>
      </c>
      <c r="BV28" s="43" t="s">
        <v>1153</v>
      </c>
      <c r="BW28" s="63">
        <v>12</v>
      </c>
      <c r="BX28" s="63"/>
      <c r="BY28" s="56">
        <f t="shared" si="9"/>
        <v>0</v>
      </c>
      <c r="BZ28" s="64"/>
      <c r="CA28" s="64"/>
      <c r="CB28" s="43"/>
      <c r="CC28" s="63">
        <v>12</v>
      </c>
      <c r="CD28" s="63"/>
      <c r="CE28" s="65">
        <f t="shared" si="10"/>
        <v>0</v>
      </c>
      <c r="CF28" s="64"/>
      <c r="CG28" s="64"/>
      <c r="CH28" s="43"/>
      <c r="CI28" s="54">
        <v>12</v>
      </c>
      <c r="CJ28" s="203">
        <f>(+BQ28+BK28+BE28+AY28+AS28+AM28+AG28+AA28+U28)/8</f>
        <v>8.375</v>
      </c>
      <c r="CK28" s="187">
        <v>0.7</v>
      </c>
      <c r="CL28" s="43" t="s">
        <v>167</v>
      </c>
    </row>
    <row r="29" spans="1:90" ht="222" customHeight="1">
      <c r="A29" s="237"/>
      <c r="B29" s="233" t="s">
        <v>168</v>
      </c>
      <c r="C29" s="47">
        <v>19</v>
      </c>
      <c r="D29" s="43" t="s">
        <v>169</v>
      </c>
      <c r="E29" s="48" t="s">
        <v>26</v>
      </c>
      <c r="F29" s="48" t="s">
        <v>26</v>
      </c>
      <c r="G29" s="48" t="s">
        <v>26</v>
      </c>
      <c r="H29" s="49" t="s">
        <v>27</v>
      </c>
      <c r="I29" s="50">
        <v>12</v>
      </c>
      <c r="J29" s="51">
        <v>4</v>
      </c>
      <c r="K29" s="51">
        <v>12</v>
      </c>
      <c r="L29" s="51">
        <v>12</v>
      </c>
      <c r="M29" s="51">
        <v>12</v>
      </c>
      <c r="N29" s="51">
        <v>12</v>
      </c>
      <c r="O29" s="51">
        <v>12</v>
      </c>
      <c r="P29" s="51">
        <v>12</v>
      </c>
      <c r="Q29" s="51">
        <v>12</v>
      </c>
      <c r="R29" s="51">
        <v>12</v>
      </c>
      <c r="S29" s="52">
        <v>12</v>
      </c>
      <c r="T29" s="53">
        <v>12</v>
      </c>
      <c r="U29" s="54">
        <v>12</v>
      </c>
      <c r="V29" s="58">
        <f t="shared" si="1"/>
        <v>100</v>
      </c>
      <c r="W29" s="229"/>
      <c r="X29" s="229"/>
      <c r="Y29" s="224" t="s">
        <v>170</v>
      </c>
      <c r="Z29" s="54">
        <v>4</v>
      </c>
      <c r="AA29" s="54">
        <v>12</v>
      </c>
      <c r="AB29" s="56">
        <f t="shared" si="2"/>
        <v>300</v>
      </c>
      <c r="AC29" s="229"/>
      <c r="AD29" s="229"/>
      <c r="AE29" s="224" t="s">
        <v>171</v>
      </c>
      <c r="AF29" s="54">
        <v>12</v>
      </c>
      <c r="AG29" s="54">
        <v>11</v>
      </c>
      <c r="AH29" s="58">
        <f t="shared" si="3"/>
        <v>91.666666666666657</v>
      </c>
      <c r="AI29" s="229"/>
      <c r="AJ29" s="229"/>
      <c r="AK29" s="225"/>
      <c r="AL29" s="54">
        <v>12</v>
      </c>
      <c r="AM29" s="54">
        <v>8</v>
      </c>
      <c r="AN29" s="58">
        <f t="shared" si="4"/>
        <v>66.666666666666657</v>
      </c>
      <c r="AO29" s="229"/>
      <c r="AP29" s="229"/>
      <c r="AQ29" s="225"/>
      <c r="AR29" s="54">
        <v>12</v>
      </c>
      <c r="AS29" s="54">
        <v>12</v>
      </c>
      <c r="AT29" s="56">
        <f t="shared" si="5"/>
        <v>100</v>
      </c>
      <c r="AU29" s="229"/>
      <c r="AV29" s="229"/>
      <c r="AW29" s="231"/>
      <c r="AX29" s="54">
        <v>12</v>
      </c>
      <c r="AY29" s="54">
        <v>12</v>
      </c>
      <c r="AZ29" s="56">
        <f t="shared" si="6"/>
        <v>100</v>
      </c>
      <c r="BA29" s="229"/>
      <c r="BB29" s="229"/>
      <c r="BC29" s="279"/>
      <c r="BD29" s="54">
        <v>12</v>
      </c>
      <c r="BE29" s="54">
        <v>0</v>
      </c>
      <c r="BF29" s="56">
        <f t="shared" si="7"/>
        <v>0</v>
      </c>
      <c r="BG29" s="60">
        <v>0</v>
      </c>
      <c r="BH29" s="60">
        <v>0</v>
      </c>
      <c r="BI29" s="43" t="s">
        <v>34</v>
      </c>
      <c r="BJ29" s="54">
        <v>12</v>
      </c>
      <c r="BK29" s="54">
        <v>12</v>
      </c>
      <c r="BL29" s="56">
        <f t="shared" si="8"/>
        <v>100</v>
      </c>
      <c r="BM29" s="59">
        <v>0</v>
      </c>
      <c r="BN29" s="59">
        <v>0</v>
      </c>
      <c r="BO29" s="61" t="s">
        <v>172</v>
      </c>
      <c r="BP29" s="54">
        <v>12</v>
      </c>
      <c r="BQ29" s="54">
        <v>0</v>
      </c>
      <c r="BR29" s="56">
        <f t="shared" si="0"/>
        <v>0</v>
      </c>
      <c r="BS29" s="71">
        <v>0</v>
      </c>
      <c r="BT29" s="71">
        <v>0</v>
      </c>
      <c r="BU29" s="194">
        <v>0</v>
      </c>
      <c r="BV29" s="43" t="s">
        <v>1154</v>
      </c>
      <c r="BW29" s="63">
        <v>12</v>
      </c>
      <c r="BX29" s="63"/>
      <c r="BY29" s="56">
        <f t="shared" si="9"/>
        <v>0</v>
      </c>
      <c r="BZ29" s="64"/>
      <c r="CA29" s="64"/>
      <c r="CB29" s="43"/>
      <c r="CC29" s="63">
        <v>12</v>
      </c>
      <c r="CD29" s="63"/>
      <c r="CE29" s="65">
        <f t="shared" si="10"/>
        <v>0</v>
      </c>
      <c r="CF29" s="64"/>
      <c r="CG29" s="64"/>
      <c r="CH29" s="43"/>
      <c r="CI29" s="54">
        <v>12</v>
      </c>
      <c r="CJ29" s="203">
        <f>(+BQ29+BK29+BE29+AY29+AS29+AM29+AG29+AA29+U29)/8</f>
        <v>9.875</v>
      </c>
      <c r="CK29" s="187">
        <f>CJ29/CI29*100/100</f>
        <v>0.82291666666666652</v>
      </c>
      <c r="CL29" s="43" t="s">
        <v>173</v>
      </c>
    </row>
    <row r="30" spans="1:90" ht="278.25" customHeight="1">
      <c r="A30" s="237"/>
      <c r="B30" s="233"/>
      <c r="C30" s="47">
        <v>20</v>
      </c>
      <c r="D30" s="43" t="s">
        <v>174</v>
      </c>
      <c r="E30" s="48" t="s">
        <v>26</v>
      </c>
      <c r="F30" s="48"/>
      <c r="G30" s="48"/>
      <c r="H30" s="49" t="s">
        <v>27</v>
      </c>
      <c r="I30" s="50">
        <v>1</v>
      </c>
      <c r="J30" s="51">
        <v>4</v>
      </c>
      <c r="K30" s="51">
        <v>12</v>
      </c>
      <c r="L30" s="51">
        <v>12</v>
      </c>
      <c r="M30" s="51">
        <v>12</v>
      </c>
      <c r="N30" s="51">
        <v>12</v>
      </c>
      <c r="O30" s="51">
        <v>12</v>
      </c>
      <c r="P30" s="51">
        <v>1</v>
      </c>
      <c r="Q30" s="51">
        <v>1</v>
      </c>
      <c r="R30" s="51">
        <v>1</v>
      </c>
      <c r="S30" s="52">
        <v>1</v>
      </c>
      <c r="T30" s="53">
        <v>1</v>
      </c>
      <c r="U30" s="54">
        <v>1</v>
      </c>
      <c r="V30" s="58">
        <f t="shared" si="1"/>
        <v>100</v>
      </c>
      <c r="W30" s="230"/>
      <c r="X30" s="230"/>
      <c r="Y30" s="226"/>
      <c r="Z30" s="54">
        <v>4</v>
      </c>
      <c r="AA30" s="54">
        <v>12</v>
      </c>
      <c r="AB30" s="56">
        <f t="shared" si="2"/>
        <v>300</v>
      </c>
      <c r="AC30" s="230"/>
      <c r="AD30" s="230"/>
      <c r="AE30" s="226"/>
      <c r="AF30" s="54">
        <v>12</v>
      </c>
      <c r="AG30" s="54">
        <v>11</v>
      </c>
      <c r="AH30" s="58">
        <f t="shared" si="3"/>
        <v>91.666666666666657</v>
      </c>
      <c r="AI30" s="230"/>
      <c r="AJ30" s="230"/>
      <c r="AK30" s="226"/>
      <c r="AL30" s="54">
        <v>12</v>
      </c>
      <c r="AM30" s="54">
        <v>8</v>
      </c>
      <c r="AN30" s="58">
        <f t="shared" si="4"/>
        <v>66.666666666666657</v>
      </c>
      <c r="AO30" s="230"/>
      <c r="AP30" s="230"/>
      <c r="AQ30" s="226"/>
      <c r="AR30" s="54">
        <v>12</v>
      </c>
      <c r="AS30" s="54">
        <v>12</v>
      </c>
      <c r="AT30" s="56">
        <f t="shared" si="5"/>
        <v>100</v>
      </c>
      <c r="AU30" s="230"/>
      <c r="AV30" s="230"/>
      <c r="AW30" s="232"/>
      <c r="AX30" s="54">
        <v>12</v>
      </c>
      <c r="AY30" s="54">
        <v>12</v>
      </c>
      <c r="AZ30" s="56">
        <f t="shared" si="6"/>
        <v>100</v>
      </c>
      <c r="BA30" s="230"/>
      <c r="BB30" s="230"/>
      <c r="BC30" s="279"/>
      <c r="BD30" s="54">
        <v>12</v>
      </c>
      <c r="BE30" s="54">
        <v>12</v>
      </c>
      <c r="BF30" s="56">
        <f t="shared" si="7"/>
        <v>100</v>
      </c>
      <c r="BG30" s="60">
        <v>9333333</v>
      </c>
      <c r="BH30" s="60">
        <v>9333333</v>
      </c>
      <c r="BI30" s="43" t="s">
        <v>175</v>
      </c>
      <c r="BJ30" s="54">
        <v>1</v>
      </c>
      <c r="BK30" s="54">
        <v>1</v>
      </c>
      <c r="BL30" s="56">
        <f t="shared" si="8"/>
        <v>100</v>
      </c>
      <c r="BM30" s="59">
        <v>46063834</v>
      </c>
      <c r="BN30" s="59">
        <v>31735000</v>
      </c>
      <c r="BO30" s="61" t="s">
        <v>176</v>
      </c>
      <c r="BP30" s="54">
        <v>1</v>
      </c>
      <c r="BQ30" s="54">
        <v>0</v>
      </c>
      <c r="BR30" s="56">
        <f t="shared" si="0"/>
        <v>0</v>
      </c>
      <c r="BS30" s="71"/>
      <c r="BT30" s="71"/>
      <c r="BU30" s="194">
        <v>0</v>
      </c>
      <c r="BV30" s="43" t="s">
        <v>1155</v>
      </c>
      <c r="BW30" s="63">
        <v>1</v>
      </c>
      <c r="BX30" s="63"/>
      <c r="BY30" s="56">
        <f t="shared" si="9"/>
        <v>0</v>
      </c>
      <c r="BZ30" s="64"/>
      <c r="CA30" s="64"/>
      <c r="CB30" s="43"/>
      <c r="CC30" s="63">
        <v>1</v>
      </c>
      <c r="CD30" s="63"/>
      <c r="CE30" s="65">
        <f t="shared" si="10"/>
        <v>0</v>
      </c>
      <c r="CF30" s="64"/>
      <c r="CG30" s="64"/>
      <c r="CH30" s="43"/>
      <c r="CI30" s="54">
        <v>12</v>
      </c>
      <c r="CJ30" s="203">
        <f>(+BQ30+BK30+BE30+AY30+AS30+AM30+AG30+AA30+U30)/8</f>
        <v>8.625</v>
      </c>
      <c r="CK30" s="187">
        <f>CJ30/CI30</f>
        <v>0.71875</v>
      </c>
      <c r="CL30" s="43" t="s">
        <v>177</v>
      </c>
    </row>
    <row r="31" spans="1:90" ht="189" customHeight="1">
      <c r="A31" s="237"/>
      <c r="B31" s="224" t="s">
        <v>178</v>
      </c>
      <c r="C31" s="247">
        <v>21</v>
      </c>
      <c r="D31" s="224" t="s">
        <v>179</v>
      </c>
      <c r="E31" s="48"/>
      <c r="F31" s="48" t="s">
        <v>26</v>
      </c>
      <c r="G31" s="48" t="s">
        <v>26</v>
      </c>
      <c r="H31" s="49" t="s">
        <v>27</v>
      </c>
      <c r="I31" s="253">
        <v>1</v>
      </c>
      <c r="J31" s="259">
        <v>1</v>
      </c>
      <c r="K31" s="259">
        <v>1</v>
      </c>
      <c r="L31" s="259">
        <v>1</v>
      </c>
      <c r="M31" s="259">
        <v>1</v>
      </c>
      <c r="N31" s="259">
        <v>1</v>
      </c>
      <c r="O31" s="259">
        <v>1</v>
      </c>
      <c r="P31" s="259">
        <v>1</v>
      </c>
      <c r="Q31" s="259">
        <v>1</v>
      </c>
      <c r="R31" s="259">
        <v>1</v>
      </c>
      <c r="S31" s="261">
        <v>1</v>
      </c>
      <c r="T31" s="263">
        <v>1</v>
      </c>
      <c r="U31" s="257">
        <v>1</v>
      </c>
      <c r="V31" s="277">
        <f t="shared" si="1"/>
        <v>100</v>
      </c>
      <c r="W31" s="60">
        <v>61935313.57</v>
      </c>
      <c r="X31" s="60">
        <v>61540000</v>
      </c>
      <c r="Y31" s="43" t="s">
        <v>180</v>
      </c>
      <c r="Z31" s="257">
        <v>1</v>
      </c>
      <c r="AA31" s="257">
        <v>1</v>
      </c>
      <c r="AB31" s="211">
        <f t="shared" si="2"/>
        <v>100</v>
      </c>
      <c r="AC31" s="60">
        <v>449395313.56999999</v>
      </c>
      <c r="AD31" s="60">
        <v>24300000</v>
      </c>
      <c r="AE31" s="43" t="s">
        <v>181</v>
      </c>
      <c r="AF31" s="257">
        <v>1</v>
      </c>
      <c r="AG31" s="257">
        <v>1</v>
      </c>
      <c r="AH31" s="211">
        <f t="shared" si="3"/>
        <v>100</v>
      </c>
      <c r="AI31" s="60">
        <v>13400000</v>
      </c>
      <c r="AJ31" s="60">
        <v>4983333</v>
      </c>
      <c r="AK31" s="43" t="s">
        <v>182</v>
      </c>
      <c r="AL31" s="257">
        <v>1</v>
      </c>
      <c r="AM31" s="257">
        <v>1</v>
      </c>
      <c r="AN31" s="211">
        <f t="shared" si="4"/>
        <v>100</v>
      </c>
      <c r="AO31" s="60">
        <v>25750000</v>
      </c>
      <c r="AP31" s="60">
        <v>21840000</v>
      </c>
      <c r="AQ31" s="43" t="s">
        <v>183</v>
      </c>
      <c r="AR31" s="257">
        <v>1</v>
      </c>
      <c r="AS31" s="257">
        <v>1</v>
      </c>
      <c r="AT31" s="211">
        <f t="shared" si="5"/>
        <v>100</v>
      </c>
      <c r="AU31" s="60">
        <v>53000000</v>
      </c>
      <c r="AV31" s="60">
        <v>35640000</v>
      </c>
      <c r="AW31" s="43" t="s">
        <v>184</v>
      </c>
      <c r="AX31" s="257">
        <v>1</v>
      </c>
      <c r="AY31" s="257">
        <v>1</v>
      </c>
      <c r="AZ31" s="211">
        <f t="shared" si="6"/>
        <v>100</v>
      </c>
      <c r="BA31" s="60">
        <v>28000000</v>
      </c>
      <c r="BB31" s="60">
        <v>19586000</v>
      </c>
      <c r="BC31" s="43" t="s">
        <v>185</v>
      </c>
      <c r="BD31" s="257">
        <v>1</v>
      </c>
      <c r="BE31" s="257">
        <v>1</v>
      </c>
      <c r="BF31" s="211">
        <f t="shared" si="7"/>
        <v>100</v>
      </c>
      <c r="BG31" s="60"/>
      <c r="BH31" s="60"/>
      <c r="BI31" s="43"/>
      <c r="BJ31" s="257">
        <v>1</v>
      </c>
      <c r="BK31" s="257">
        <v>1</v>
      </c>
      <c r="BL31" s="211">
        <f t="shared" si="8"/>
        <v>100</v>
      </c>
      <c r="BM31" s="59">
        <v>0</v>
      </c>
      <c r="BN31" s="59">
        <v>0</v>
      </c>
      <c r="BO31" s="61" t="s">
        <v>39</v>
      </c>
      <c r="BP31" s="257">
        <v>1</v>
      </c>
      <c r="BQ31" s="257">
        <v>1</v>
      </c>
      <c r="BR31" s="211">
        <f t="shared" si="0"/>
        <v>100</v>
      </c>
      <c r="BS31" s="71">
        <v>0</v>
      </c>
      <c r="BT31" s="71">
        <v>0</v>
      </c>
      <c r="BU31" s="194">
        <v>0</v>
      </c>
      <c r="BV31" s="43" t="s">
        <v>1156</v>
      </c>
      <c r="BW31" s="257">
        <v>12</v>
      </c>
      <c r="BX31" s="257"/>
      <c r="BY31" s="211">
        <f t="shared" si="9"/>
        <v>0</v>
      </c>
      <c r="BZ31" s="64"/>
      <c r="CA31" s="64"/>
      <c r="CB31" s="43"/>
      <c r="CC31" s="257">
        <v>12</v>
      </c>
      <c r="CD31" s="257"/>
      <c r="CE31" s="208">
        <f t="shared" si="10"/>
        <v>0</v>
      </c>
      <c r="CF31" s="64"/>
      <c r="CG31" s="64"/>
      <c r="CH31" s="43"/>
      <c r="CI31" s="257">
        <v>1</v>
      </c>
      <c r="CJ31" s="257">
        <f>(+BQ31+BK31+BE31+AY31+AS31+AM31+AG31+AA31+U31)/8</f>
        <v>1.125</v>
      </c>
      <c r="CK31" s="267">
        <v>1</v>
      </c>
      <c r="CL31" s="294" t="s">
        <v>186</v>
      </c>
    </row>
    <row r="32" spans="1:90" ht="106.5" customHeight="1">
      <c r="A32" s="237"/>
      <c r="B32" s="233"/>
      <c r="C32" s="284"/>
      <c r="D32" s="225"/>
      <c r="E32" s="77"/>
      <c r="F32" s="77" t="s">
        <v>26</v>
      </c>
      <c r="G32" s="77" t="s">
        <v>26</v>
      </c>
      <c r="H32" s="78" t="s">
        <v>187</v>
      </c>
      <c r="I32" s="286"/>
      <c r="J32" s="287"/>
      <c r="K32" s="287"/>
      <c r="L32" s="287"/>
      <c r="M32" s="287"/>
      <c r="N32" s="287"/>
      <c r="O32" s="287"/>
      <c r="P32" s="287"/>
      <c r="Q32" s="287"/>
      <c r="R32" s="287"/>
      <c r="S32" s="290"/>
      <c r="T32" s="291"/>
      <c r="U32" s="289"/>
      <c r="V32" s="292"/>
      <c r="W32" s="60">
        <v>62033333</v>
      </c>
      <c r="X32" s="60">
        <v>61783333</v>
      </c>
      <c r="Y32" s="83" t="s">
        <v>188</v>
      </c>
      <c r="Z32" s="289"/>
      <c r="AA32" s="289"/>
      <c r="AB32" s="288"/>
      <c r="AC32" s="60">
        <v>34733322</v>
      </c>
      <c r="AD32" s="60">
        <v>26039999</v>
      </c>
      <c r="AE32" s="43" t="s">
        <v>189</v>
      </c>
      <c r="AF32" s="289"/>
      <c r="AG32" s="289"/>
      <c r="AH32" s="288"/>
      <c r="AI32" s="60">
        <v>51750000</v>
      </c>
      <c r="AJ32" s="60">
        <v>51750000</v>
      </c>
      <c r="AK32" s="43" t="s">
        <v>190</v>
      </c>
      <c r="AL32" s="289"/>
      <c r="AM32" s="289"/>
      <c r="AN32" s="288"/>
      <c r="AO32" s="60">
        <v>60000000</v>
      </c>
      <c r="AP32" s="60">
        <v>60000000</v>
      </c>
      <c r="AQ32" s="43" t="s">
        <v>191</v>
      </c>
      <c r="AR32" s="289"/>
      <c r="AS32" s="289"/>
      <c r="AT32" s="288"/>
      <c r="AU32" s="60">
        <v>38000000</v>
      </c>
      <c r="AV32" s="60">
        <v>34210882</v>
      </c>
      <c r="AW32" s="43" t="s">
        <v>192</v>
      </c>
      <c r="AX32" s="289"/>
      <c r="AY32" s="289"/>
      <c r="AZ32" s="288"/>
      <c r="BA32" s="60">
        <v>40000000</v>
      </c>
      <c r="BB32" s="60">
        <v>0</v>
      </c>
      <c r="BC32" s="43" t="s">
        <v>193</v>
      </c>
      <c r="BD32" s="289"/>
      <c r="BE32" s="289"/>
      <c r="BF32" s="288"/>
      <c r="BG32" s="60">
        <v>19477635</v>
      </c>
      <c r="BH32" s="60">
        <v>16853806</v>
      </c>
      <c r="BI32" s="43" t="s">
        <v>194</v>
      </c>
      <c r="BJ32" s="289"/>
      <c r="BK32" s="289"/>
      <c r="BL32" s="288"/>
      <c r="BM32" s="59">
        <v>0</v>
      </c>
      <c r="BN32" s="59">
        <v>0</v>
      </c>
      <c r="BO32" s="61" t="s">
        <v>195</v>
      </c>
      <c r="BP32" s="289"/>
      <c r="BQ32" s="289"/>
      <c r="BR32" s="288"/>
      <c r="BS32" s="71"/>
      <c r="BT32" s="71"/>
      <c r="BU32" s="194">
        <v>0</v>
      </c>
      <c r="BV32" s="43" t="s">
        <v>196</v>
      </c>
      <c r="BW32" s="289"/>
      <c r="BX32" s="289"/>
      <c r="BY32" s="288"/>
      <c r="BZ32" s="64"/>
      <c r="CA32" s="64"/>
      <c r="CB32" s="43"/>
      <c r="CC32" s="289"/>
      <c r="CD32" s="289"/>
      <c r="CE32" s="209"/>
      <c r="CF32" s="64"/>
      <c r="CG32" s="64"/>
      <c r="CH32" s="43"/>
      <c r="CI32" s="289"/>
      <c r="CJ32" s="289">
        <f>(+BQ28+BK28+BE28+AY28+AS28+AM28+AG28+AA28+U28)/8</f>
        <v>8.375</v>
      </c>
      <c r="CK32" s="293"/>
      <c r="CL32" s="225"/>
    </row>
    <row r="33" spans="1:90" ht="356.25">
      <c r="A33" s="237"/>
      <c r="B33" s="226"/>
      <c r="C33" s="248"/>
      <c r="D33" s="285"/>
      <c r="E33" s="48"/>
      <c r="F33" s="77" t="s">
        <v>26</v>
      </c>
      <c r="G33" s="77" t="s">
        <v>26</v>
      </c>
      <c r="H33" s="49" t="s">
        <v>197</v>
      </c>
      <c r="I33" s="254"/>
      <c r="J33" s="260"/>
      <c r="K33" s="260"/>
      <c r="L33" s="260"/>
      <c r="M33" s="260"/>
      <c r="N33" s="260"/>
      <c r="O33" s="260"/>
      <c r="P33" s="260"/>
      <c r="Q33" s="260"/>
      <c r="R33" s="260"/>
      <c r="S33" s="262"/>
      <c r="T33" s="264"/>
      <c r="U33" s="258"/>
      <c r="V33" s="278"/>
      <c r="W33" s="60"/>
      <c r="X33" s="60"/>
      <c r="Y33" s="83"/>
      <c r="Z33" s="258"/>
      <c r="AA33" s="258"/>
      <c r="AB33" s="212"/>
      <c r="AC33" s="60">
        <v>513362050</v>
      </c>
      <c r="AD33" s="60">
        <v>513362050</v>
      </c>
      <c r="AE33" s="43" t="s">
        <v>198</v>
      </c>
      <c r="AF33" s="258"/>
      <c r="AG33" s="258"/>
      <c r="AH33" s="212"/>
      <c r="AI33" s="60"/>
      <c r="AJ33" s="60"/>
      <c r="AK33" s="43" t="s">
        <v>199</v>
      </c>
      <c r="AL33" s="258"/>
      <c r="AM33" s="258"/>
      <c r="AN33" s="212"/>
      <c r="AO33" s="60"/>
      <c r="AP33" s="60"/>
      <c r="AQ33" s="43" t="s">
        <v>200</v>
      </c>
      <c r="AR33" s="258"/>
      <c r="AS33" s="258"/>
      <c r="AT33" s="212"/>
      <c r="AU33" s="60">
        <v>1167329298</v>
      </c>
      <c r="AV33" s="60">
        <v>1153790975</v>
      </c>
      <c r="AW33" s="43" t="s">
        <v>201</v>
      </c>
      <c r="AX33" s="258"/>
      <c r="AY33" s="258"/>
      <c r="AZ33" s="212"/>
      <c r="BA33" s="60">
        <v>705596003</v>
      </c>
      <c r="BB33" s="60">
        <v>18422208</v>
      </c>
      <c r="BC33" s="43" t="s">
        <v>202</v>
      </c>
      <c r="BD33" s="258"/>
      <c r="BE33" s="258"/>
      <c r="BF33" s="212"/>
      <c r="BG33" s="60">
        <v>1673166370</v>
      </c>
      <c r="BH33" s="60">
        <v>954103312</v>
      </c>
      <c r="BI33" s="43" t="s">
        <v>203</v>
      </c>
      <c r="BJ33" s="258"/>
      <c r="BK33" s="258"/>
      <c r="BL33" s="212"/>
      <c r="BM33" s="59">
        <v>0</v>
      </c>
      <c r="BN33" s="59">
        <v>0</v>
      </c>
      <c r="BO33" s="61" t="s">
        <v>204</v>
      </c>
      <c r="BP33" s="258"/>
      <c r="BQ33" s="258"/>
      <c r="BR33" s="212"/>
      <c r="BS33" s="71">
        <v>8283931198</v>
      </c>
      <c r="BT33" s="71">
        <v>2147997473</v>
      </c>
      <c r="BU33" s="195">
        <f>BT33/BS33*100</f>
        <v>25.929687507769184</v>
      </c>
      <c r="BV33" s="43" t="s">
        <v>1082</v>
      </c>
      <c r="BW33" s="258"/>
      <c r="BX33" s="258"/>
      <c r="BY33" s="212"/>
      <c r="BZ33" s="64"/>
      <c r="CA33" s="64"/>
      <c r="CB33" s="43"/>
      <c r="CC33" s="258"/>
      <c r="CD33" s="258"/>
      <c r="CE33" s="210"/>
      <c r="CF33" s="64"/>
      <c r="CG33" s="64"/>
      <c r="CH33" s="43"/>
      <c r="CI33" s="258"/>
      <c r="CJ33" s="258">
        <f>(+BQ29+BK29+BE29+AY29+AS29+AM29+AG29+AA29+U29)/8</f>
        <v>9.875</v>
      </c>
      <c r="CK33" s="268"/>
      <c r="CL33" s="226"/>
    </row>
    <row r="34" spans="1:90" ht="156.75" customHeight="1">
      <c r="A34" s="237"/>
      <c r="B34" s="224" t="s">
        <v>205</v>
      </c>
      <c r="C34" s="247">
        <v>22</v>
      </c>
      <c r="D34" s="224" t="s">
        <v>206</v>
      </c>
      <c r="E34" s="249"/>
      <c r="F34" s="249" t="s">
        <v>26</v>
      </c>
      <c r="G34" s="249" t="s">
        <v>26</v>
      </c>
      <c r="H34" s="49" t="s">
        <v>27</v>
      </c>
      <c r="I34" s="253">
        <v>50</v>
      </c>
      <c r="J34" s="259">
        <v>1</v>
      </c>
      <c r="K34" s="259">
        <v>1</v>
      </c>
      <c r="L34" s="259">
        <v>1</v>
      </c>
      <c r="M34" s="259">
        <v>1</v>
      </c>
      <c r="N34" s="259">
        <v>1</v>
      </c>
      <c r="O34" s="259">
        <v>1</v>
      </c>
      <c r="P34" s="259">
        <v>1</v>
      </c>
      <c r="Q34" s="259">
        <v>1</v>
      </c>
      <c r="R34" s="259">
        <v>1</v>
      </c>
      <c r="S34" s="261">
        <v>1</v>
      </c>
      <c r="T34" s="263">
        <v>50</v>
      </c>
      <c r="U34" s="257">
        <v>75</v>
      </c>
      <c r="V34" s="277">
        <f t="shared" si="1"/>
        <v>150</v>
      </c>
      <c r="W34" s="60">
        <v>57760000</v>
      </c>
      <c r="X34" s="60">
        <v>57760000</v>
      </c>
      <c r="Y34" s="43" t="s">
        <v>207</v>
      </c>
      <c r="Z34" s="257">
        <v>1</v>
      </c>
      <c r="AA34" s="257">
        <v>1</v>
      </c>
      <c r="AB34" s="211">
        <f t="shared" si="2"/>
        <v>100</v>
      </c>
      <c r="AC34" s="228">
        <v>449395313.56999999</v>
      </c>
      <c r="AD34" s="228">
        <v>24300000</v>
      </c>
      <c r="AE34" s="43" t="s">
        <v>208</v>
      </c>
      <c r="AF34" s="257">
        <v>1</v>
      </c>
      <c r="AG34" s="257">
        <v>1</v>
      </c>
      <c r="AH34" s="211">
        <f t="shared" si="3"/>
        <v>100</v>
      </c>
      <c r="AI34" s="60">
        <v>65150000</v>
      </c>
      <c r="AJ34" s="60">
        <v>56733333</v>
      </c>
      <c r="AK34" s="43" t="s">
        <v>209</v>
      </c>
      <c r="AL34" s="257">
        <v>1</v>
      </c>
      <c r="AM34" s="257">
        <v>1</v>
      </c>
      <c r="AN34" s="211">
        <f t="shared" si="4"/>
        <v>100</v>
      </c>
      <c r="AO34" s="60">
        <v>25750000</v>
      </c>
      <c r="AP34" s="60">
        <v>2323333</v>
      </c>
      <c r="AQ34" s="43" t="s">
        <v>210</v>
      </c>
      <c r="AR34" s="257">
        <v>1</v>
      </c>
      <c r="AS34" s="257">
        <v>1</v>
      </c>
      <c r="AT34" s="211">
        <f t="shared" si="5"/>
        <v>100</v>
      </c>
      <c r="AU34" s="60">
        <v>53000000</v>
      </c>
      <c r="AV34" s="60">
        <v>35640000</v>
      </c>
      <c r="AW34" s="43" t="s">
        <v>184</v>
      </c>
      <c r="AX34" s="257">
        <v>1</v>
      </c>
      <c r="AY34" s="257">
        <v>1</v>
      </c>
      <c r="AZ34" s="211">
        <f t="shared" si="6"/>
        <v>100</v>
      </c>
      <c r="BA34" s="60">
        <v>28000000</v>
      </c>
      <c r="BB34" s="60">
        <v>19586000</v>
      </c>
      <c r="BC34" s="43" t="s">
        <v>185</v>
      </c>
      <c r="BD34" s="257">
        <v>1</v>
      </c>
      <c r="BE34" s="257">
        <v>1</v>
      </c>
      <c r="BF34" s="211">
        <f t="shared" si="7"/>
        <v>100</v>
      </c>
      <c r="BG34" s="60"/>
      <c r="BH34" s="60"/>
      <c r="BI34" s="43"/>
      <c r="BJ34" s="257">
        <v>1</v>
      </c>
      <c r="BK34" s="257">
        <v>1</v>
      </c>
      <c r="BL34" s="211">
        <f t="shared" si="8"/>
        <v>100</v>
      </c>
      <c r="BM34" s="59">
        <v>13200000</v>
      </c>
      <c r="BN34" s="59">
        <v>3600000</v>
      </c>
      <c r="BO34" s="61" t="s">
        <v>211</v>
      </c>
      <c r="BP34" s="257">
        <v>1</v>
      </c>
      <c r="BQ34" s="257">
        <v>0</v>
      </c>
      <c r="BR34" s="211">
        <f t="shared" si="0"/>
        <v>0</v>
      </c>
      <c r="BS34" s="71">
        <v>0</v>
      </c>
      <c r="BT34" s="71">
        <v>0</v>
      </c>
      <c r="BU34" s="194">
        <v>0</v>
      </c>
      <c r="BV34" s="43" t="s">
        <v>1152</v>
      </c>
      <c r="BW34" s="257">
        <v>1</v>
      </c>
      <c r="BX34" s="257"/>
      <c r="BY34" s="211">
        <f t="shared" si="9"/>
        <v>0</v>
      </c>
      <c r="BZ34" s="64"/>
      <c r="CA34" s="64"/>
      <c r="CB34" s="43"/>
      <c r="CC34" s="257">
        <v>1</v>
      </c>
      <c r="CD34" s="257"/>
      <c r="CE34" s="208">
        <f t="shared" si="10"/>
        <v>0</v>
      </c>
      <c r="CF34" s="64"/>
      <c r="CG34" s="64"/>
      <c r="CH34" s="43"/>
      <c r="CI34" s="257">
        <v>1</v>
      </c>
      <c r="CJ34" s="257">
        <f>(+BQ34+BK34+BE34+AY34+AS34+AM34+AG34+AA34+U34)/8</f>
        <v>10.25</v>
      </c>
      <c r="CK34" s="267">
        <v>1</v>
      </c>
      <c r="CL34" s="294" t="s">
        <v>212</v>
      </c>
    </row>
    <row r="35" spans="1:90" ht="88.5" customHeight="1">
      <c r="A35" s="237"/>
      <c r="B35" s="225"/>
      <c r="C35" s="284"/>
      <c r="D35" s="225"/>
      <c r="E35" s="295"/>
      <c r="F35" s="295"/>
      <c r="G35" s="295"/>
      <c r="H35" s="49" t="s">
        <v>187</v>
      </c>
      <c r="I35" s="286"/>
      <c r="J35" s="287"/>
      <c r="K35" s="287"/>
      <c r="L35" s="287"/>
      <c r="M35" s="287"/>
      <c r="N35" s="287"/>
      <c r="O35" s="287"/>
      <c r="P35" s="287"/>
      <c r="Q35" s="287"/>
      <c r="R35" s="287"/>
      <c r="S35" s="290"/>
      <c r="T35" s="291"/>
      <c r="U35" s="289"/>
      <c r="V35" s="292"/>
      <c r="W35" s="60"/>
      <c r="X35" s="60"/>
      <c r="Y35" s="43"/>
      <c r="Z35" s="289"/>
      <c r="AA35" s="289"/>
      <c r="AB35" s="288"/>
      <c r="AC35" s="229"/>
      <c r="AD35" s="229"/>
      <c r="AE35" s="43"/>
      <c r="AF35" s="289"/>
      <c r="AG35" s="289"/>
      <c r="AH35" s="288"/>
      <c r="AI35" s="60"/>
      <c r="AJ35" s="60"/>
      <c r="AK35" s="43"/>
      <c r="AL35" s="289"/>
      <c r="AM35" s="289"/>
      <c r="AN35" s="288"/>
      <c r="AO35" s="60"/>
      <c r="AP35" s="60"/>
      <c r="AQ35" s="43"/>
      <c r="AR35" s="289"/>
      <c r="AS35" s="289"/>
      <c r="AT35" s="288"/>
      <c r="AU35" s="60"/>
      <c r="AV35" s="60"/>
      <c r="AW35" s="43"/>
      <c r="AX35" s="289"/>
      <c r="AY35" s="289"/>
      <c r="AZ35" s="288"/>
      <c r="BA35" s="60"/>
      <c r="BB35" s="60"/>
      <c r="BC35" s="43"/>
      <c r="BD35" s="289"/>
      <c r="BE35" s="289"/>
      <c r="BF35" s="288"/>
      <c r="BG35" s="60">
        <v>19477635</v>
      </c>
      <c r="BH35" s="60">
        <v>16853806</v>
      </c>
      <c r="BI35" s="43" t="s">
        <v>194</v>
      </c>
      <c r="BJ35" s="289"/>
      <c r="BK35" s="289"/>
      <c r="BL35" s="288"/>
      <c r="BM35" s="59">
        <v>0</v>
      </c>
      <c r="BN35" s="59">
        <v>0</v>
      </c>
      <c r="BO35" s="61" t="s">
        <v>213</v>
      </c>
      <c r="BP35" s="289"/>
      <c r="BQ35" s="289"/>
      <c r="BR35" s="288"/>
      <c r="BS35" s="220">
        <v>0</v>
      </c>
      <c r="BT35" s="220">
        <v>0</v>
      </c>
      <c r="BU35" s="194">
        <v>0</v>
      </c>
      <c r="BV35" s="43" t="s">
        <v>214</v>
      </c>
      <c r="BW35" s="289"/>
      <c r="BX35" s="289"/>
      <c r="BY35" s="288"/>
      <c r="BZ35" s="64"/>
      <c r="CA35" s="64"/>
      <c r="CB35" s="43"/>
      <c r="CC35" s="289"/>
      <c r="CD35" s="289"/>
      <c r="CE35" s="209"/>
      <c r="CF35" s="64"/>
      <c r="CG35" s="64"/>
      <c r="CH35" s="43"/>
      <c r="CI35" s="289"/>
      <c r="CJ35" s="289">
        <f>(+BQ31+BK31+BE31+AY31+AS31+AM31+AG31+AA31+U31)/8</f>
        <v>1.125</v>
      </c>
      <c r="CK35" s="293"/>
      <c r="CL35" s="296"/>
    </row>
    <row r="36" spans="1:90" ht="203.25" customHeight="1">
      <c r="A36" s="237"/>
      <c r="B36" s="225"/>
      <c r="C36" s="248"/>
      <c r="D36" s="226"/>
      <c r="E36" s="250"/>
      <c r="F36" s="250"/>
      <c r="G36" s="250"/>
      <c r="H36" s="49" t="s">
        <v>197</v>
      </c>
      <c r="I36" s="254"/>
      <c r="J36" s="260"/>
      <c r="K36" s="260"/>
      <c r="L36" s="260"/>
      <c r="M36" s="260"/>
      <c r="N36" s="260"/>
      <c r="O36" s="260"/>
      <c r="P36" s="260"/>
      <c r="Q36" s="260"/>
      <c r="R36" s="260"/>
      <c r="S36" s="262"/>
      <c r="T36" s="264"/>
      <c r="U36" s="258"/>
      <c r="V36" s="278"/>
      <c r="W36" s="60"/>
      <c r="X36" s="60"/>
      <c r="Y36" s="43"/>
      <c r="Z36" s="258"/>
      <c r="AA36" s="258"/>
      <c r="AB36" s="212"/>
      <c r="AC36" s="229"/>
      <c r="AD36" s="229"/>
      <c r="AE36" s="43"/>
      <c r="AF36" s="258"/>
      <c r="AG36" s="258"/>
      <c r="AH36" s="212"/>
      <c r="AI36" s="60"/>
      <c r="AJ36" s="60"/>
      <c r="AK36" s="43" t="s">
        <v>215</v>
      </c>
      <c r="AL36" s="258"/>
      <c r="AM36" s="258"/>
      <c r="AN36" s="212"/>
      <c r="AO36" s="60"/>
      <c r="AP36" s="60"/>
      <c r="AQ36" s="43" t="s">
        <v>200</v>
      </c>
      <c r="AR36" s="258"/>
      <c r="AS36" s="258"/>
      <c r="AT36" s="212"/>
      <c r="AU36" s="60">
        <v>0</v>
      </c>
      <c r="AV36" s="60">
        <v>0</v>
      </c>
      <c r="AW36" s="43" t="s">
        <v>216</v>
      </c>
      <c r="AX36" s="258"/>
      <c r="AY36" s="258"/>
      <c r="AZ36" s="212"/>
      <c r="BA36" s="60">
        <v>0</v>
      </c>
      <c r="BB36" s="60">
        <v>0</v>
      </c>
      <c r="BC36" s="43" t="s">
        <v>217</v>
      </c>
      <c r="BD36" s="258"/>
      <c r="BE36" s="258"/>
      <c r="BF36" s="212"/>
      <c r="BG36" s="60">
        <v>0</v>
      </c>
      <c r="BH36" s="60">
        <v>0</v>
      </c>
      <c r="BI36" s="43" t="s">
        <v>217</v>
      </c>
      <c r="BJ36" s="258"/>
      <c r="BK36" s="258"/>
      <c r="BL36" s="212"/>
      <c r="BM36" s="59">
        <v>0</v>
      </c>
      <c r="BN36" s="59">
        <v>0</v>
      </c>
      <c r="BO36" s="61" t="s">
        <v>204</v>
      </c>
      <c r="BP36" s="258"/>
      <c r="BQ36" s="258"/>
      <c r="BR36" s="212"/>
      <c r="BS36" s="221"/>
      <c r="BT36" s="221"/>
      <c r="BU36" s="194">
        <v>0</v>
      </c>
      <c r="BV36" s="196" t="s">
        <v>1083</v>
      </c>
      <c r="BW36" s="258"/>
      <c r="BX36" s="258"/>
      <c r="BY36" s="212"/>
      <c r="BZ36" s="64"/>
      <c r="CA36" s="64"/>
      <c r="CB36" s="43"/>
      <c r="CC36" s="258"/>
      <c r="CD36" s="258"/>
      <c r="CE36" s="210"/>
      <c r="CF36" s="64"/>
      <c r="CG36" s="64"/>
      <c r="CH36" s="43"/>
      <c r="CI36" s="258"/>
      <c r="CJ36" s="258">
        <f>(+BQ32+BK32+BE32+AY32+AS32+AM32+AG32+AA32+U32)/8</f>
        <v>0</v>
      </c>
      <c r="CK36" s="268"/>
      <c r="CL36" s="297"/>
    </row>
    <row r="37" spans="1:90" ht="98.25" customHeight="1">
      <c r="A37" s="237"/>
      <c r="B37" s="225"/>
      <c r="C37" s="247">
        <v>23</v>
      </c>
      <c r="D37" s="224" t="s">
        <v>218</v>
      </c>
      <c r="E37" s="249"/>
      <c r="F37" s="249" t="s">
        <v>26</v>
      </c>
      <c r="G37" s="249" t="s">
        <v>26</v>
      </c>
      <c r="H37" s="49" t="s">
        <v>27</v>
      </c>
      <c r="I37" s="253">
        <v>4</v>
      </c>
      <c r="J37" s="259">
        <v>1</v>
      </c>
      <c r="K37" s="259">
        <v>1</v>
      </c>
      <c r="L37" s="259">
        <v>1</v>
      </c>
      <c r="M37" s="259">
        <v>1</v>
      </c>
      <c r="N37" s="259">
        <v>1</v>
      </c>
      <c r="O37" s="259">
        <v>1</v>
      </c>
      <c r="P37" s="259">
        <v>1</v>
      </c>
      <c r="Q37" s="259">
        <v>1</v>
      </c>
      <c r="R37" s="259">
        <v>1</v>
      </c>
      <c r="S37" s="261">
        <v>1</v>
      </c>
      <c r="T37" s="263">
        <v>4</v>
      </c>
      <c r="U37" s="257">
        <v>4</v>
      </c>
      <c r="V37" s="277">
        <f t="shared" si="1"/>
        <v>100</v>
      </c>
      <c r="W37" s="60">
        <v>37991667</v>
      </c>
      <c r="X37" s="60">
        <v>37991667</v>
      </c>
      <c r="Y37" s="43" t="s">
        <v>219</v>
      </c>
      <c r="Z37" s="257">
        <v>1</v>
      </c>
      <c r="AA37" s="257">
        <v>1</v>
      </c>
      <c r="AB37" s="211">
        <f t="shared" si="2"/>
        <v>100</v>
      </c>
      <c r="AC37" s="230"/>
      <c r="AD37" s="230"/>
      <c r="AE37" s="43" t="s">
        <v>220</v>
      </c>
      <c r="AF37" s="257">
        <v>1</v>
      </c>
      <c r="AG37" s="257">
        <v>1</v>
      </c>
      <c r="AH37" s="211">
        <f t="shared" si="3"/>
        <v>100</v>
      </c>
      <c r="AI37" s="60">
        <v>65150000</v>
      </c>
      <c r="AJ37" s="60">
        <v>56733333</v>
      </c>
      <c r="AK37" s="43" t="s">
        <v>221</v>
      </c>
      <c r="AL37" s="257">
        <v>1</v>
      </c>
      <c r="AM37" s="257">
        <v>1</v>
      </c>
      <c r="AN37" s="211">
        <f t="shared" si="4"/>
        <v>100</v>
      </c>
      <c r="AO37" s="60">
        <v>25750000</v>
      </c>
      <c r="AP37" s="60">
        <v>20590000</v>
      </c>
      <c r="AQ37" s="43" t="s">
        <v>222</v>
      </c>
      <c r="AR37" s="257">
        <v>1</v>
      </c>
      <c r="AS37" s="257">
        <v>1</v>
      </c>
      <c r="AT37" s="211">
        <f t="shared" si="5"/>
        <v>100</v>
      </c>
      <c r="AU37" s="60">
        <v>53000000</v>
      </c>
      <c r="AV37" s="60">
        <v>35640000</v>
      </c>
      <c r="AW37" s="43" t="s">
        <v>184</v>
      </c>
      <c r="AX37" s="257">
        <v>1</v>
      </c>
      <c r="AY37" s="257">
        <v>1</v>
      </c>
      <c r="AZ37" s="211">
        <f t="shared" si="6"/>
        <v>100</v>
      </c>
      <c r="BA37" s="60">
        <v>28000000</v>
      </c>
      <c r="BB37" s="60">
        <v>19586000</v>
      </c>
      <c r="BC37" s="43" t="s">
        <v>185</v>
      </c>
      <c r="BD37" s="257">
        <v>1</v>
      </c>
      <c r="BE37" s="257">
        <v>1</v>
      </c>
      <c r="BF37" s="211">
        <f t="shared" si="7"/>
        <v>100</v>
      </c>
      <c r="BG37" s="60"/>
      <c r="BH37" s="60"/>
      <c r="BI37" s="43"/>
      <c r="BJ37" s="257">
        <v>1</v>
      </c>
      <c r="BK37" s="257">
        <v>1</v>
      </c>
      <c r="BL37" s="211">
        <f t="shared" si="8"/>
        <v>100</v>
      </c>
      <c r="BM37" s="59">
        <v>13200000</v>
      </c>
      <c r="BN37" s="59">
        <v>3300000</v>
      </c>
      <c r="BO37" s="61" t="s">
        <v>223</v>
      </c>
      <c r="BP37" s="257">
        <v>1</v>
      </c>
      <c r="BQ37" s="257">
        <v>0</v>
      </c>
      <c r="BR37" s="211">
        <f t="shared" si="0"/>
        <v>0</v>
      </c>
      <c r="BS37" s="213"/>
      <c r="BT37" s="213"/>
      <c r="BU37" s="208">
        <v>0</v>
      </c>
      <c r="BV37" s="43" t="s">
        <v>1153</v>
      </c>
      <c r="BW37" s="257">
        <v>1</v>
      </c>
      <c r="BX37" s="257"/>
      <c r="BY37" s="211">
        <f t="shared" si="9"/>
        <v>0</v>
      </c>
      <c r="BZ37" s="64"/>
      <c r="CA37" s="64"/>
      <c r="CB37" s="43"/>
      <c r="CC37" s="257">
        <v>1</v>
      </c>
      <c r="CD37" s="257"/>
      <c r="CE37" s="208">
        <f t="shared" si="10"/>
        <v>0</v>
      </c>
      <c r="CF37" s="64"/>
      <c r="CG37" s="64"/>
      <c r="CH37" s="43"/>
      <c r="CI37" s="257">
        <v>1</v>
      </c>
      <c r="CJ37" s="257">
        <v>1</v>
      </c>
      <c r="CK37" s="267">
        <f>CJ37/CI37*100/100</f>
        <v>1</v>
      </c>
      <c r="CL37" s="294" t="s">
        <v>224</v>
      </c>
    </row>
    <row r="38" spans="1:90" ht="98.25" customHeight="1">
      <c r="A38" s="237"/>
      <c r="B38" s="225"/>
      <c r="C38" s="284"/>
      <c r="D38" s="225"/>
      <c r="E38" s="295"/>
      <c r="F38" s="295"/>
      <c r="G38" s="295"/>
      <c r="H38" s="49" t="s">
        <v>187</v>
      </c>
      <c r="I38" s="286"/>
      <c r="J38" s="287"/>
      <c r="K38" s="287"/>
      <c r="L38" s="287"/>
      <c r="M38" s="287"/>
      <c r="N38" s="287"/>
      <c r="O38" s="287"/>
      <c r="P38" s="287"/>
      <c r="Q38" s="287"/>
      <c r="R38" s="287"/>
      <c r="S38" s="290"/>
      <c r="T38" s="291"/>
      <c r="U38" s="289"/>
      <c r="V38" s="292"/>
      <c r="W38" s="60"/>
      <c r="X38" s="60"/>
      <c r="Y38" s="43"/>
      <c r="Z38" s="289"/>
      <c r="AA38" s="289"/>
      <c r="AB38" s="288"/>
      <c r="AC38" s="57"/>
      <c r="AD38" s="57"/>
      <c r="AE38" s="43"/>
      <c r="AF38" s="289"/>
      <c r="AG38" s="289"/>
      <c r="AH38" s="288"/>
      <c r="AI38" s="60"/>
      <c r="AJ38" s="60"/>
      <c r="AK38" s="43"/>
      <c r="AL38" s="289"/>
      <c r="AM38" s="289"/>
      <c r="AN38" s="288"/>
      <c r="AO38" s="60"/>
      <c r="AP38" s="60"/>
      <c r="AQ38" s="43"/>
      <c r="AR38" s="289"/>
      <c r="AS38" s="289"/>
      <c r="AT38" s="288"/>
      <c r="AU38" s="60"/>
      <c r="AV38" s="60"/>
      <c r="AW38" s="43"/>
      <c r="AX38" s="289"/>
      <c r="AY38" s="289"/>
      <c r="AZ38" s="288"/>
      <c r="BA38" s="60"/>
      <c r="BB38" s="60"/>
      <c r="BC38" s="43"/>
      <c r="BD38" s="289"/>
      <c r="BE38" s="289"/>
      <c r="BF38" s="288"/>
      <c r="BG38" s="60">
        <v>0</v>
      </c>
      <c r="BH38" s="60">
        <v>0</v>
      </c>
      <c r="BI38" s="43" t="s">
        <v>225</v>
      </c>
      <c r="BJ38" s="289"/>
      <c r="BK38" s="289"/>
      <c r="BL38" s="288"/>
      <c r="BM38" s="59">
        <v>0</v>
      </c>
      <c r="BN38" s="59">
        <v>0</v>
      </c>
      <c r="BO38" s="61" t="s">
        <v>213</v>
      </c>
      <c r="BP38" s="289"/>
      <c r="BQ38" s="289"/>
      <c r="BR38" s="288"/>
      <c r="BS38" s="214"/>
      <c r="BT38" s="214"/>
      <c r="BU38" s="209"/>
      <c r="BV38" s="43" t="s">
        <v>1081</v>
      </c>
      <c r="BW38" s="289"/>
      <c r="BX38" s="289"/>
      <c r="BY38" s="288"/>
      <c r="BZ38" s="64"/>
      <c r="CA38" s="64"/>
      <c r="CB38" s="43"/>
      <c r="CC38" s="289"/>
      <c r="CD38" s="289"/>
      <c r="CE38" s="209"/>
      <c r="CF38" s="64"/>
      <c r="CG38" s="64"/>
      <c r="CH38" s="43"/>
      <c r="CI38" s="289"/>
      <c r="CJ38" s="289">
        <f>(+BQ34+BK34+BE34+AY34+AS34+AM34+AG34+AA34+U34)/8</f>
        <v>10.25</v>
      </c>
      <c r="CK38" s="293"/>
      <c r="CL38" s="296"/>
    </row>
    <row r="39" spans="1:90" ht="114.75" customHeight="1">
      <c r="A39" s="238"/>
      <c r="B39" s="226"/>
      <c r="C39" s="248"/>
      <c r="D39" s="226"/>
      <c r="E39" s="250"/>
      <c r="F39" s="250"/>
      <c r="G39" s="250"/>
      <c r="H39" s="49" t="s">
        <v>197</v>
      </c>
      <c r="I39" s="254"/>
      <c r="J39" s="260"/>
      <c r="K39" s="260"/>
      <c r="L39" s="260"/>
      <c r="M39" s="260"/>
      <c r="N39" s="260"/>
      <c r="O39" s="260"/>
      <c r="P39" s="260"/>
      <c r="Q39" s="260"/>
      <c r="R39" s="260"/>
      <c r="S39" s="262"/>
      <c r="T39" s="264"/>
      <c r="U39" s="258"/>
      <c r="V39" s="278"/>
      <c r="W39" s="60"/>
      <c r="X39" s="60"/>
      <c r="Y39" s="43"/>
      <c r="Z39" s="258"/>
      <c r="AA39" s="258"/>
      <c r="AB39" s="212"/>
      <c r="AC39" s="57"/>
      <c r="AD39" s="57"/>
      <c r="AE39" s="43"/>
      <c r="AF39" s="258"/>
      <c r="AG39" s="258"/>
      <c r="AH39" s="212"/>
      <c r="AI39" s="60"/>
      <c r="AJ39" s="60"/>
      <c r="AK39" s="43" t="s">
        <v>226</v>
      </c>
      <c r="AL39" s="258"/>
      <c r="AM39" s="258"/>
      <c r="AN39" s="212"/>
      <c r="AO39" s="60"/>
      <c r="AP39" s="60"/>
      <c r="AQ39" s="43" t="s">
        <v>200</v>
      </c>
      <c r="AR39" s="258"/>
      <c r="AS39" s="258"/>
      <c r="AT39" s="212"/>
      <c r="AU39" s="60">
        <v>0</v>
      </c>
      <c r="AV39" s="60">
        <v>0</v>
      </c>
      <c r="AW39" s="43" t="s">
        <v>227</v>
      </c>
      <c r="AX39" s="258"/>
      <c r="AY39" s="258"/>
      <c r="AZ39" s="212"/>
      <c r="BA39" s="60">
        <v>0</v>
      </c>
      <c r="BB39" s="60">
        <v>0</v>
      </c>
      <c r="BC39" s="43" t="s">
        <v>227</v>
      </c>
      <c r="BD39" s="258"/>
      <c r="BE39" s="258"/>
      <c r="BF39" s="212"/>
      <c r="BG39" s="60"/>
      <c r="BH39" s="60"/>
      <c r="BI39" s="43"/>
      <c r="BJ39" s="258"/>
      <c r="BK39" s="258"/>
      <c r="BL39" s="212"/>
      <c r="BM39" s="60"/>
      <c r="BN39" s="60"/>
      <c r="BO39" s="43"/>
      <c r="BP39" s="258"/>
      <c r="BQ39" s="258"/>
      <c r="BR39" s="212"/>
      <c r="BS39" s="215"/>
      <c r="BT39" s="215"/>
      <c r="BU39" s="210"/>
      <c r="BV39" s="43" t="s">
        <v>1084</v>
      </c>
      <c r="BW39" s="258"/>
      <c r="BX39" s="258"/>
      <c r="BY39" s="212"/>
      <c r="BZ39" s="64"/>
      <c r="CA39" s="64"/>
      <c r="CB39" s="43"/>
      <c r="CC39" s="258"/>
      <c r="CD39" s="258"/>
      <c r="CE39" s="210"/>
      <c r="CF39" s="64"/>
      <c r="CG39" s="64"/>
      <c r="CH39" s="43"/>
      <c r="CI39" s="258"/>
      <c r="CJ39" s="258">
        <f>(+BQ35+BK35+BE35+AY35+AS35+AM35+AG35+AA35+U35)/8</f>
        <v>0</v>
      </c>
      <c r="CK39" s="268"/>
      <c r="CL39" s="297"/>
    </row>
    <row r="40" spans="1:90" ht="114" customHeight="1">
      <c r="A40" s="298" t="s">
        <v>228</v>
      </c>
      <c r="B40" s="224" t="s">
        <v>229</v>
      </c>
      <c r="C40" s="247">
        <v>24</v>
      </c>
      <c r="D40" s="224" t="s">
        <v>230</v>
      </c>
      <c r="E40" s="249" t="s">
        <v>26</v>
      </c>
      <c r="F40" s="249"/>
      <c r="G40" s="249"/>
      <c r="H40" s="49" t="s">
        <v>112</v>
      </c>
      <c r="I40" s="253">
        <v>868</v>
      </c>
      <c r="J40" s="259">
        <v>900</v>
      </c>
      <c r="K40" s="259">
        <v>710</v>
      </c>
      <c r="L40" s="259">
        <v>710</v>
      </c>
      <c r="M40" s="259">
        <v>710</v>
      </c>
      <c r="N40" s="259">
        <v>740</v>
      </c>
      <c r="O40" s="259">
        <v>710</v>
      </c>
      <c r="P40" s="259">
        <v>710</v>
      </c>
      <c r="Q40" s="259">
        <v>71</v>
      </c>
      <c r="R40" s="259">
        <v>71</v>
      </c>
      <c r="S40" s="261">
        <v>71</v>
      </c>
      <c r="T40" s="263">
        <v>868</v>
      </c>
      <c r="U40" s="257">
        <v>1114</v>
      </c>
      <c r="V40" s="277">
        <f t="shared" si="1"/>
        <v>128.34101382488478</v>
      </c>
      <c r="W40" s="60">
        <v>3000000</v>
      </c>
      <c r="X40" s="60">
        <v>3000000</v>
      </c>
      <c r="Y40" s="43" t="s">
        <v>231</v>
      </c>
      <c r="Z40" s="257">
        <v>900</v>
      </c>
      <c r="AA40" s="257">
        <v>1266</v>
      </c>
      <c r="AB40" s="277">
        <f t="shared" si="2"/>
        <v>140.66666666666669</v>
      </c>
      <c r="AC40" s="60">
        <v>66500000</v>
      </c>
      <c r="AD40" s="60">
        <v>66500000</v>
      </c>
      <c r="AE40" s="43" t="s">
        <v>232</v>
      </c>
      <c r="AF40" s="257">
        <v>710</v>
      </c>
      <c r="AG40" s="257">
        <v>0</v>
      </c>
      <c r="AH40" s="277">
        <f t="shared" si="3"/>
        <v>0</v>
      </c>
      <c r="AI40" s="60"/>
      <c r="AJ40" s="60"/>
      <c r="AK40" s="43" t="s">
        <v>233</v>
      </c>
      <c r="AL40" s="257">
        <v>710</v>
      </c>
      <c r="AM40" s="257">
        <v>3101</v>
      </c>
      <c r="AN40" s="277">
        <f t="shared" si="4"/>
        <v>436.76056338028167</v>
      </c>
      <c r="AO40" s="60">
        <v>40000000</v>
      </c>
      <c r="AP40" s="60">
        <v>0</v>
      </c>
      <c r="AQ40" s="43" t="s">
        <v>234</v>
      </c>
      <c r="AR40" s="257">
        <v>710</v>
      </c>
      <c r="AS40" s="257">
        <v>1231</v>
      </c>
      <c r="AT40" s="277">
        <f t="shared" si="5"/>
        <v>173.38028169014083</v>
      </c>
      <c r="AU40" s="60">
        <v>29000000</v>
      </c>
      <c r="AV40" s="60">
        <v>0</v>
      </c>
      <c r="AW40" s="43" t="s">
        <v>235</v>
      </c>
      <c r="AX40" s="257">
        <v>740</v>
      </c>
      <c r="AY40" s="257"/>
      <c r="AZ40" s="211">
        <f t="shared" si="6"/>
        <v>0</v>
      </c>
      <c r="BA40" s="60">
        <v>18817998</v>
      </c>
      <c r="BB40" s="60">
        <v>11342000</v>
      </c>
      <c r="BC40" s="43" t="s">
        <v>236</v>
      </c>
      <c r="BD40" s="257">
        <v>710</v>
      </c>
      <c r="BE40" s="257">
        <v>2600</v>
      </c>
      <c r="BF40" s="273">
        <v>100</v>
      </c>
      <c r="BG40" s="60">
        <v>0</v>
      </c>
      <c r="BH40" s="60">
        <v>0</v>
      </c>
      <c r="BI40" s="43" t="s">
        <v>237</v>
      </c>
      <c r="BJ40" s="257">
        <v>710</v>
      </c>
      <c r="BK40" s="257">
        <v>710</v>
      </c>
      <c r="BL40" s="211">
        <v>100</v>
      </c>
      <c r="BM40" s="59">
        <v>0</v>
      </c>
      <c r="BN40" s="59">
        <v>0</v>
      </c>
      <c r="BO40" s="61" t="s">
        <v>238</v>
      </c>
      <c r="BP40" s="257">
        <v>71</v>
      </c>
      <c r="BQ40" s="257">
        <v>0</v>
      </c>
      <c r="BR40" s="211">
        <f t="shared" si="0"/>
        <v>0</v>
      </c>
      <c r="BS40" s="216">
        <v>70231484604</v>
      </c>
      <c r="BT40" s="216">
        <v>27245598388</v>
      </c>
      <c r="BU40" s="218">
        <f>BT40/BS40*100</f>
        <v>38.793994661545625</v>
      </c>
      <c r="BV40" s="7" t="s">
        <v>239</v>
      </c>
      <c r="BW40" s="257"/>
      <c r="BX40" s="257"/>
      <c r="BY40" s="211" t="e">
        <f t="shared" si="9"/>
        <v>#DIV/0!</v>
      </c>
      <c r="BZ40" s="64"/>
      <c r="CA40" s="64"/>
      <c r="CB40" s="43"/>
      <c r="CC40" s="257"/>
      <c r="CD40" s="257"/>
      <c r="CE40" s="208" t="e">
        <f t="shared" si="10"/>
        <v>#DIV/0!</v>
      </c>
      <c r="CF40" s="64"/>
      <c r="CG40" s="64"/>
      <c r="CH40" s="43"/>
      <c r="CI40" s="257">
        <v>710</v>
      </c>
      <c r="CJ40" s="257">
        <f>(+BP40+BK40+BE40+AY40+AS40+AM40+AG40+AA40+U40)/8</f>
        <v>1261.625</v>
      </c>
      <c r="CK40" s="267">
        <v>1</v>
      </c>
      <c r="CL40" s="294" t="s">
        <v>240</v>
      </c>
    </row>
    <row r="41" spans="1:90" ht="207" customHeight="1">
      <c r="A41" s="299"/>
      <c r="B41" s="225"/>
      <c r="C41" s="248"/>
      <c r="D41" s="226"/>
      <c r="E41" s="250"/>
      <c r="F41" s="250"/>
      <c r="G41" s="250"/>
      <c r="H41" s="49" t="s">
        <v>197</v>
      </c>
      <c r="I41" s="254"/>
      <c r="J41" s="260"/>
      <c r="K41" s="260"/>
      <c r="L41" s="260"/>
      <c r="M41" s="260"/>
      <c r="N41" s="260"/>
      <c r="O41" s="260"/>
      <c r="P41" s="260"/>
      <c r="Q41" s="260"/>
      <c r="R41" s="260"/>
      <c r="S41" s="262"/>
      <c r="T41" s="264"/>
      <c r="U41" s="258"/>
      <c r="V41" s="278"/>
      <c r="W41" s="60"/>
      <c r="X41" s="60"/>
      <c r="Y41" s="43"/>
      <c r="Z41" s="258"/>
      <c r="AA41" s="258"/>
      <c r="AB41" s="278"/>
      <c r="AC41" s="60">
        <v>28432594971</v>
      </c>
      <c r="AD41" s="60">
        <v>28432594971</v>
      </c>
      <c r="AE41" s="43" t="s">
        <v>241</v>
      </c>
      <c r="AF41" s="258"/>
      <c r="AG41" s="258"/>
      <c r="AH41" s="278"/>
      <c r="AI41" s="60"/>
      <c r="AJ41" s="60"/>
      <c r="AK41" s="43" t="s">
        <v>242</v>
      </c>
      <c r="AL41" s="258"/>
      <c r="AM41" s="258"/>
      <c r="AN41" s="278"/>
      <c r="AO41" s="60"/>
      <c r="AP41" s="60"/>
      <c r="AQ41" s="43" t="s">
        <v>200</v>
      </c>
      <c r="AR41" s="258"/>
      <c r="AS41" s="258"/>
      <c r="AT41" s="278"/>
      <c r="AU41" s="60">
        <v>31283765286</v>
      </c>
      <c r="AV41" s="60">
        <v>31074343655</v>
      </c>
      <c r="AW41" s="43" t="s">
        <v>243</v>
      </c>
      <c r="AX41" s="258"/>
      <c r="AY41" s="258"/>
      <c r="AZ41" s="212"/>
      <c r="BA41" s="60">
        <v>27876946427</v>
      </c>
      <c r="BB41" s="60">
        <v>16246054019</v>
      </c>
      <c r="BC41" s="43" t="s">
        <v>244</v>
      </c>
      <c r="BD41" s="258"/>
      <c r="BE41" s="258"/>
      <c r="BF41" s="274"/>
      <c r="BG41" s="60">
        <v>33964251913</v>
      </c>
      <c r="BH41" s="60">
        <v>31438578457</v>
      </c>
      <c r="BI41" s="43" t="s">
        <v>245</v>
      </c>
      <c r="BJ41" s="258"/>
      <c r="BK41" s="258"/>
      <c r="BL41" s="212"/>
      <c r="BM41" s="59">
        <v>0</v>
      </c>
      <c r="BN41" s="59">
        <v>0</v>
      </c>
      <c r="BO41" s="61" t="s">
        <v>204</v>
      </c>
      <c r="BP41" s="258"/>
      <c r="BQ41" s="258"/>
      <c r="BR41" s="212"/>
      <c r="BS41" s="217"/>
      <c r="BT41" s="217"/>
      <c r="BU41" s="219"/>
      <c r="BV41" s="43" t="s">
        <v>1104</v>
      </c>
      <c r="BW41" s="258"/>
      <c r="BX41" s="258"/>
      <c r="BY41" s="212"/>
      <c r="BZ41" s="64"/>
      <c r="CA41" s="64"/>
      <c r="CB41" s="43"/>
      <c r="CC41" s="258"/>
      <c r="CD41" s="258"/>
      <c r="CE41" s="210"/>
      <c r="CF41" s="64"/>
      <c r="CG41" s="64"/>
      <c r="CH41" s="43"/>
      <c r="CI41" s="258"/>
      <c r="CJ41" s="258"/>
      <c r="CK41" s="268"/>
      <c r="CL41" s="226"/>
    </row>
    <row r="42" spans="1:90" ht="369" customHeight="1">
      <c r="A42" s="299"/>
      <c r="B42" s="226"/>
      <c r="C42" s="47">
        <v>25</v>
      </c>
      <c r="D42" s="43" t="s">
        <v>246</v>
      </c>
      <c r="E42" s="48" t="s">
        <v>26</v>
      </c>
      <c r="F42" s="48"/>
      <c r="G42" s="48"/>
      <c r="H42" s="49" t="s">
        <v>112</v>
      </c>
      <c r="I42" s="50">
        <v>36</v>
      </c>
      <c r="J42" s="51">
        <v>50</v>
      </c>
      <c r="K42" s="51">
        <v>55</v>
      </c>
      <c r="L42" s="51">
        <v>55</v>
      </c>
      <c r="M42" s="51">
        <v>55</v>
      </c>
      <c r="N42" s="51">
        <v>70</v>
      </c>
      <c r="O42" s="51">
        <v>85</v>
      </c>
      <c r="P42" s="51">
        <v>85</v>
      </c>
      <c r="Q42" s="51">
        <v>8</v>
      </c>
      <c r="R42" s="51">
        <v>8</v>
      </c>
      <c r="S42" s="52">
        <v>8</v>
      </c>
      <c r="T42" s="53">
        <v>36</v>
      </c>
      <c r="U42" s="54">
        <v>86</v>
      </c>
      <c r="V42" s="58">
        <f t="shared" si="1"/>
        <v>238.88888888888889</v>
      </c>
      <c r="W42" s="60">
        <v>3000000</v>
      </c>
      <c r="X42" s="60">
        <v>3000000</v>
      </c>
      <c r="Y42" s="43" t="s">
        <v>247</v>
      </c>
      <c r="Z42" s="54">
        <v>50</v>
      </c>
      <c r="AA42" s="54">
        <v>5</v>
      </c>
      <c r="AB42" s="56">
        <f t="shared" si="2"/>
        <v>10</v>
      </c>
      <c r="AC42" s="60">
        <v>66500000</v>
      </c>
      <c r="AD42" s="60">
        <v>66500000</v>
      </c>
      <c r="AE42" s="43" t="s">
        <v>248</v>
      </c>
      <c r="AF42" s="54">
        <v>55</v>
      </c>
      <c r="AG42" s="54">
        <v>97</v>
      </c>
      <c r="AH42" s="58">
        <f t="shared" si="3"/>
        <v>176.36363636363637</v>
      </c>
      <c r="AI42" s="60">
        <v>17500000</v>
      </c>
      <c r="AJ42" s="60">
        <v>17500000</v>
      </c>
      <c r="AK42" s="43" t="s">
        <v>249</v>
      </c>
      <c r="AL42" s="54">
        <v>55</v>
      </c>
      <c r="AM42" s="54">
        <v>112</v>
      </c>
      <c r="AN42" s="58">
        <f t="shared" si="4"/>
        <v>203.63636363636363</v>
      </c>
      <c r="AO42" s="60">
        <v>41200000</v>
      </c>
      <c r="AP42" s="60"/>
      <c r="AQ42" s="43" t="s">
        <v>250</v>
      </c>
      <c r="AR42" s="54">
        <v>55</v>
      </c>
      <c r="AS42" s="54">
        <v>750</v>
      </c>
      <c r="AT42" s="58">
        <f t="shared" si="5"/>
        <v>1363.6363636363637</v>
      </c>
      <c r="AU42" s="60">
        <v>0</v>
      </c>
      <c r="AV42" s="60">
        <v>0</v>
      </c>
      <c r="AW42" s="43" t="s">
        <v>251</v>
      </c>
      <c r="AX42" s="54">
        <v>70</v>
      </c>
      <c r="AY42" s="54">
        <v>94</v>
      </c>
      <c r="AZ42" s="58">
        <f t="shared" si="6"/>
        <v>134.28571428571428</v>
      </c>
      <c r="BA42" s="60">
        <v>0</v>
      </c>
      <c r="BB42" s="60">
        <v>0</v>
      </c>
      <c r="BC42" s="43" t="s">
        <v>252</v>
      </c>
      <c r="BD42" s="54">
        <v>85</v>
      </c>
      <c r="BE42" s="54">
        <v>97</v>
      </c>
      <c r="BF42" s="58">
        <v>100</v>
      </c>
      <c r="BG42" s="60">
        <v>39999332.869999997</v>
      </c>
      <c r="BH42" s="60">
        <v>39999332.869999997</v>
      </c>
      <c r="BI42" s="43" t="s">
        <v>253</v>
      </c>
      <c r="BJ42" s="54">
        <v>85</v>
      </c>
      <c r="BK42" s="54">
        <v>94</v>
      </c>
      <c r="BL42" s="69">
        <v>100</v>
      </c>
      <c r="BM42" s="59">
        <v>0</v>
      </c>
      <c r="BN42" s="59">
        <v>0</v>
      </c>
      <c r="BO42" s="61" t="s">
        <v>254</v>
      </c>
      <c r="BP42" s="54">
        <v>8</v>
      </c>
      <c r="BQ42" s="54">
        <v>115</v>
      </c>
      <c r="BR42" s="56">
        <v>100</v>
      </c>
      <c r="BS42" s="71">
        <v>20000000</v>
      </c>
      <c r="BT42" s="71">
        <v>0</v>
      </c>
      <c r="BU42" s="194">
        <v>0</v>
      </c>
      <c r="BV42" s="61" t="s">
        <v>1085</v>
      </c>
      <c r="BW42" s="63"/>
      <c r="BX42" s="63"/>
      <c r="BY42" s="56" t="e">
        <f t="shared" si="9"/>
        <v>#DIV/0!</v>
      </c>
      <c r="BZ42" s="64"/>
      <c r="CA42" s="64"/>
      <c r="CB42" s="43"/>
      <c r="CC42" s="63"/>
      <c r="CD42" s="63"/>
      <c r="CE42" s="65" t="e">
        <f t="shared" si="10"/>
        <v>#DIV/0!</v>
      </c>
      <c r="CF42" s="64"/>
      <c r="CG42" s="64"/>
      <c r="CH42" s="43"/>
      <c r="CI42" s="54">
        <v>85</v>
      </c>
      <c r="CJ42" s="54">
        <f>(U42+AG42+AM42+AS42+AY42+BE42+BK42+BQ42+BX42+CD42)/8</f>
        <v>180.625</v>
      </c>
      <c r="CK42" s="186">
        <v>1</v>
      </c>
      <c r="CL42" s="75" t="s">
        <v>255</v>
      </c>
    </row>
    <row r="43" spans="1:90" ht="208.5" customHeight="1">
      <c r="A43" s="299"/>
      <c r="B43" s="224" t="s">
        <v>256</v>
      </c>
      <c r="C43" s="47">
        <v>26</v>
      </c>
      <c r="D43" s="43" t="s">
        <v>257</v>
      </c>
      <c r="E43" s="48" t="s">
        <v>26</v>
      </c>
      <c r="F43" s="48"/>
      <c r="G43" s="48"/>
      <c r="H43" s="49" t="s">
        <v>112</v>
      </c>
      <c r="I43" s="50">
        <v>3207</v>
      </c>
      <c r="J43" s="51">
        <v>3234</v>
      </c>
      <c r="K43" s="51">
        <v>3204</v>
      </c>
      <c r="L43" s="51">
        <v>3364</v>
      </c>
      <c r="M43" s="51">
        <v>3364</v>
      </c>
      <c r="N43" s="51">
        <v>3365</v>
      </c>
      <c r="O43" s="51">
        <v>3468</v>
      </c>
      <c r="P43" s="84">
        <v>3468</v>
      </c>
      <c r="Q43" s="51">
        <v>346</v>
      </c>
      <c r="R43" s="51">
        <v>346</v>
      </c>
      <c r="S43" s="52">
        <v>346</v>
      </c>
      <c r="T43" s="53">
        <v>3207</v>
      </c>
      <c r="U43" s="54">
        <v>2967</v>
      </c>
      <c r="V43" s="58">
        <f t="shared" si="1"/>
        <v>92.516370439663234</v>
      </c>
      <c r="W43" s="60">
        <v>96574236631.539993</v>
      </c>
      <c r="X43" s="60">
        <v>96204545021</v>
      </c>
      <c r="Y43" s="43" t="s">
        <v>258</v>
      </c>
      <c r="Z43" s="54">
        <v>3234</v>
      </c>
      <c r="AA43" s="54">
        <v>2827</v>
      </c>
      <c r="AB43" s="58">
        <f t="shared" si="2"/>
        <v>87.414965986394549</v>
      </c>
      <c r="AC43" s="60">
        <v>102615366837.64999</v>
      </c>
      <c r="AD43" s="60">
        <v>34798043724</v>
      </c>
      <c r="AE43" s="43" t="s">
        <v>259</v>
      </c>
      <c r="AF43" s="54">
        <v>3204</v>
      </c>
      <c r="AG43" s="54">
        <v>3204</v>
      </c>
      <c r="AH43" s="56">
        <f t="shared" si="3"/>
        <v>100</v>
      </c>
      <c r="AI43" s="60"/>
      <c r="AJ43" s="60"/>
      <c r="AK43" s="43" t="s">
        <v>260</v>
      </c>
      <c r="AL43" s="54">
        <v>3364</v>
      </c>
      <c r="AM43" s="54">
        <v>3138</v>
      </c>
      <c r="AN43" s="58">
        <f t="shared" si="4"/>
        <v>93.28180737217599</v>
      </c>
      <c r="AO43" s="60">
        <v>0</v>
      </c>
      <c r="AP43" s="60">
        <v>0</v>
      </c>
      <c r="AQ43" s="43" t="s">
        <v>261</v>
      </c>
      <c r="AR43" s="54">
        <v>3364</v>
      </c>
      <c r="AS43" s="54">
        <v>6199</v>
      </c>
      <c r="AT43" s="73">
        <f t="shared" si="5"/>
        <v>184.27467300832342</v>
      </c>
      <c r="AU43" s="60">
        <v>0</v>
      </c>
      <c r="AV43" s="60">
        <v>0</v>
      </c>
      <c r="AW43" s="43" t="s">
        <v>262</v>
      </c>
      <c r="AX43" s="54">
        <v>3365</v>
      </c>
      <c r="AY43" s="54">
        <v>2561</v>
      </c>
      <c r="AZ43" s="58">
        <f t="shared" si="6"/>
        <v>76.106983655274888</v>
      </c>
      <c r="BA43" s="60">
        <v>346204958</v>
      </c>
      <c r="BB43" s="60">
        <v>103749306</v>
      </c>
      <c r="BC43" s="43" t="s">
        <v>263</v>
      </c>
      <c r="BD43" s="54">
        <v>3468</v>
      </c>
      <c r="BE43" s="54">
        <v>2428</v>
      </c>
      <c r="BF43" s="58">
        <f>BE43*100/BD43</f>
        <v>70.011534025374857</v>
      </c>
      <c r="BG43" s="60">
        <v>0</v>
      </c>
      <c r="BH43" s="60">
        <v>0</v>
      </c>
      <c r="BI43" s="224" t="s">
        <v>264</v>
      </c>
      <c r="BJ43" s="79">
        <v>3468</v>
      </c>
      <c r="BK43" s="79">
        <v>2635</v>
      </c>
      <c r="BL43" s="55">
        <f>BK43*100/BJ43</f>
        <v>75.980392156862749</v>
      </c>
      <c r="BM43" s="59">
        <v>0</v>
      </c>
      <c r="BN43" s="59">
        <v>0</v>
      </c>
      <c r="BO43" s="61" t="s">
        <v>265</v>
      </c>
      <c r="BP43" s="54">
        <v>346</v>
      </c>
      <c r="BQ43" s="54">
        <v>2710</v>
      </c>
      <c r="BR43" s="55">
        <v>100</v>
      </c>
      <c r="BS43" s="71">
        <v>0</v>
      </c>
      <c r="BT43" s="71">
        <v>0</v>
      </c>
      <c r="BU43" s="194">
        <v>0</v>
      </c>
      <c r="BV43" s="83" t="s">
        <v>1086</v>
      </c>
      <c r="BW43" s="54">
        <v>3468</v>
      </c>
      <c r="BX43" s="63"/>
      <c r="BY43" s="56">
        <f t="shared" si="9"/>
        <v>0</v>
      </c>
      <c r="BZ43" s="64"/>
      <c r="CA43" s="64"/>
      <c r="CB43" s="43"/>
      <c r="CC43" s="54">
        <v>3468</v>
      </c>
      <c r="CD43" s="63"/>
      <c r="CE43" s="65">
        <f t="shared" si="10"/>
        <v>0</v>
      </c>
      <c r="CF43" s="64"/>
      <c r="CG43" s="64"/>
      <c r="CH43" s="43"/>
      <c r="CI43" s="54">
        <v>3468</v>
      </c>
      <c r="CJ43" s="54">
        <f>U43+AG43+AM43+AS43+AY43+BE43+BK43+BQ43+BX43+CD43</f>
        <v>25842</v>
      </c>
      <c r="CK43" s="186">
        <v>1</v>
      </c>
      <c r="CL43" s="85" t="s">
        <v>266</v>
      </c>
    </row>
    <row r="44" spans="1:90" ht="211.5" customHeight="1">
      <c r="A44" s="299"/>
      <c r="B44" s="225"/>
      <c r="C44" s="47">
        <v>27</v>
      </c>
      <c r="D44" s="43" t="s">
        <v>267</v>
      </c>
      <c r="E44" s="48"/>
      <c r="F44" s="48" t="s">
        <v>26</v>
      </c>
      <c r="G44" s="48"/>
      <c r="H44" s="49" t="s">
        <v>112</v>
      </c>
      <c r="I44" s="50">
        <v>23088</v>
      </c>
      <c r="J44" s="51">
        <v>23095</v>
      </c>
      <c r="K44" s="51">
        <v>17000</v>
      </c>
      <c r="L44" s="51">
        <v>17000</v>
      </c>
      <c r="M44" s="51">
        <v>17000</v>
      </c>
      <c r="N44" s="51">
        <v>18500</v>
      </c>
      <c r="O44" s="51">
        <v>17000</v>
      </c>
      <c r="P44" s="84">
        <v>17000</v>
      </c>
      <c r="Q44" s="84">
        <v>1700</v>
      </c>
      <c r="R44" s="84">
        <v>1700</v>
      </c>
      <c r="S44" s="86">
        <v>1700</v>
      </c>
      <c r="T44" s="53">
        <v>23088</v>
      </c>
      <c r="U44" s="54">
        <v>19544</v>
      </c>
      <c r="V44" s="58">
        <f t="shared" si="1"/>
        <v>84.650034650034641</v>
      </c>
      <c r="W44" s="60">
        <v>96574236631.539993</v>
      </c>
      <c r="X44" s="60">
        <v>96204545021</v>
      </c>
      <c r="Y44" s="43" t="s">
        <v>268</v>
      </c>
      <c r="Z44" s="54">
        <v>23095</v>
      </c>
      <c r="AA44" s="54">
        <v>19085</v>
      </c>
      <c r="AB44" s="58">
        <f t="shared" si="2"/>
        <v>82.636934401385588</v>
      </c>
      <c r="AC44" s="228">
        <v>102615366837.64999</v>
      </c>
      <c r="AD44" s="228">
        <v>34798043724</v>
      </c>
      <c r="AE44" s="43" t="s">
        <v>269</v>
      </c>
      <c r="AF44" s="54">
        <v>17000</v>
      </c>
      <c r="AG44" s="54">
        <v>19263</v>
      </c>
      <c r="AH44" s="58">
        <f t="shared" si="3"/>
        <v>113.31176470588235</v>
      </c>
      <c r="AI44" s="60"/>
      <c r="AJ44" s="60"/>
      <c r="AK44" s="43" t="s">
        <v>270</v>
      </c>
      <c r="AL44" s="54">
        <v>17000</v>
      </c>
      <c r="AM44" s="54">
        <v>16506</v>
      </c>
      <c r="AN44" s="58">
        <f t="shared" si="4"/>
        <v>97.094117647058823</v>
      </c>
      <c r="AO44" s="60">
        <v>6068145362</v>
      </c>
      <c r="AP44" s="60">
        <v>5511373138</v>
      </c>
      <c r="AQ44" s="43" t="s">
        <v>271</v>
      </c>
      <c r="AR44" s="54">
        <v>17000</v>
      </c>
      <c r="AS44" s="54">
        <v>15891</v>
      </c>
      <c r="AT44" s="58">
        <f t="shared" si="5"/>
        <v>93.476470588235287</v>
      </c>
      <c r="AU44" s="60">
        <v>5803871661</v>
      </c>
      <c r="AV44" s="60">
        <v>4774485643</v>
      </c>
      <c r="AW44" s="43" t="s">
        <v>272</v>
      </c>
      <c r="AX44" s="54">
        <v>18500</v>
      </c>
      <c r="AY44" s="54">
        <v>15477</v>
      </c>
      <c r="AZ44" s="58">
        <f t="shared" si="6"/>
        <v>83.659459459459455</v>
      </c>
      <c r="BA44" s="60">
        <v>2092282143</v>
      </c>
      <c r="BB44" s="60">
        <v>627006675</v>
      </c>
      <c r="BC44" s="43" t="s">
        <v>273</v>
      </c>
      <c r="BD44" s="54">
        <v>17000</v>
      </c>
      <c r="BE44" s="54">
        <v>15496</v>
      </c>
      <c r="BF44" s="58">
        <f>BE44*100/BD44</f>
        <v>91.152941176470591</v>
      </c>
      <c r="BG44" s="60">
        <v>0</v>
      </c>
      <c r="BH44" s="60">
        <v>0</v>
      </c>
      <c r="BI44" s="226"/>
      <c r="BJ44" s="79">
        <v>17000</v>
      </c>
      <c r="BK44" s="79">
        <v>15197</v>
      </c>
      <c r="BL44" s="55">
        <f>BK44*100/BJ44</f>
        <v>89.39411764705882</v>
      </c>
      <c r="BM44" s="59">
        <v>0</v>
      </c>
      <c r="BN44" s="59">
        <v>0</v>
      </c>
      <c r="BO44" s="61" t="s">
        <v>274</v>
      </c>
      <c r="BP44" s="54">
        <v>1700</v>
      </c>
      <c r="BQ44" s="54">
        <v>14997</v>
      </c>
      <c r="BR44" s="55">
        <v>100</v>
      </c>
      <c r="BS44" s="71">
        <v>0</v>
      </c>
      <c r="BT44" s="71">
        <v>0</v>
      </c>
      <c r="BU44" s="194">
        <v>0</v>
      </c>
      <c r="BV44" s="83" t="s">
        <v>1087</v>
      </c>
      <c r="BW44" s="54">
        <v>17000</v>
      </c>
      <c r="BX44" s="63"/>
      <c r="BY44" s="56">
        <f t="shared" si="9"/>
        <v>0</v>
      </c>
      <c r="BZ44" s="64"/>
      <c r="CA44" s="64"/>
      <c r="CB44" s="43"/>
      <c r="CC44" s="54">
        <v>17000</v>
      </c>
      <c r="CD44" s="63"/>
      <c r="CE44" s="65">
        <f t="shared" si="10"/>
        <v>0</v>
      </c>
      <c r="CF44" s="64"/>
      <c r="CG44" s="64"/>
      <c r="CH44" s="43"/>
      <c r="CI44" s="54">
        <v>17000</v>
      </c>
      <c r="CJ44" s="54">
        <f>U44+AG44+AM44+AS44+AY44+BE44+BK44+BQ44+BX44+CD44</f>
        <v>132371</v>
      </c>
      <c r="CK44" s="186">
        <v>1</v>
      </c>
      <c r="CL44" s="75" t="s">
        <v>275</v>
      </c>
    </row>
    <row r="45" spans="1:90" ht="255" customHeight="1">
      <c r="A45" s="299"/>
      <c r="B45" s="225"/>
      <c r="C45" s="47">
        <v>28</v>
      </c>
      <c r="D45" s="43" t="s">
        <v>276</v>
      </c>
      <c r="E45" s="48" t="s">
        <v>26</v>
      </c>
      <c r="F45" s="48" t="s">
        <v>26</v>
      </c>
      <c r="G45" s="48" t="s">
        <v>26</v>
      </c>
      <c r="H45" s="49" t="s">
        <v>112</v>
      </c>
      <c r="I45" s="50">
        <v>113</v>
      </c>
      <c r="J45" s="51">
        <v>60</v>
      </c>
      <c r="K45" s="51">
        <v>185</v>
      </c>
      <c r="L45" s="51">
        <v>194</v>
      </c>
      <c r="M45" s="51">
        <v>194.25</v>
      </c>
      <c r="N45" s="51">
        <v>260</v>
      </c>
      <c r="O45" s="51">
        <v>235</v>
      </c>
      <c r="P45" s="84">
        <v>105</v>
      </c>
      <c r="Q45" s="51">
        <v>23</v>
      </c>
      <c r="R45" s="51">
        <v>23</v>
      </c>
      <c r="S45" s="52">
        <v>23</v>
      </c>
      <c r="T45" s="53">
        <v>113</v>
      </c>
      <c r="U45" s="54">
        <v>60</v>
      </c>
      <c r="V45" s="58">
        <f t="shared" si="1"/>
        <v>53.097345132743371</v>
      </c>
      <c r="W45" s="60">
        <v>96574236631.539993</v>
      </c>
      <c r="X45" s="60">
        <v>96204545021</v>
      </c>
      <c r="Y45" s="43" t="s">
        <v>277</v>
      </c>
      <c r="Z45" s="54">
        <v>60</v>
      </c>
      <c r="AA45" s="54">
        <v>20</v>
      </c>
      <c r="AB45" s="58">
        <f t="shared" si="2"/>
        <v>33.333333333333329</v>
      </c>
      <c r="AC45" s="230"/>
      <c r="AD45" s="230"/>
      <c r="AE45" s="43" t="s">
        <v>278</v>
      </c>
      <c r="AF45" s="54">
        <v>185</v>
      </c>
      <c r="AG45" s="54">
        <v>185</v>
      </c>
      <c r="AH45" s="56">
        <f t="shared" si="3"/>
        <v>100</v>
      </c>
      <c r="AI45" s="60"/>
      <c r="AJ45" s="60"/>
      <c r="AK45" s="43" t="s">
        <v>279</v>
      </c>
      <c r="AL45" s="54">
        <v>194</v>
      </c>
      <c r="AM45" s="54">
        <v>851</v>
      </c>
      <c r="AN45" s="73">
        <f t="shared" si="4"/>
        <v>438.65979381443304</v>
      </c>
      <c r="AO45" s="60">
        <v>10000000</v>
      </c>
      <c r="AP45" s="60">
        <v>10000000</v>
      </c>
      <c r="AQ45" s="43" t="s">
        <v>280</v>
      </c>
      <c r="AR45" s="54">
        <v>194.25</v>
      </c>
      <c r="AS45" s="54">
        <v>151</v>
      </c>
      <c r="AT45" s="58">
        <f t="shared" si="5"/>
        <v>77.734877734877742</v>
      </c>
      <c r="AU45" s="60">
        <v>7200000</v>
      </c>
      <c r="AV45" s="60">
        <v>2675000</v>
      </c>
      <c r="AW45" s="43" t="s">
        <v>281</v>
      </c>
      <c r="AX45" s="54">
        <v>260</v>
      </c>
      <c r="AY45" s="54">
        <v>203</v>
      </c>
      <c r="AZ45" s="58">
        <f t="shared" si="6"/>
        <v>78.07692307692308</v>
      </c>
      <c r="BA45" s="60">
        <v>5000000</v>
      </c>
      <c r="BB45" s="60">
        <v>4000000</v>
      </c>
      <c r="BC45" s="43" t="s">
        <v>282</v>
      </c>
      <c r="BD45" s="54">
        <v>235</v>
      </c>
      <c r="BE45" s="54">
        <v>52</v>
      </c>
      <c r="BF45" s="58">
        <f>BE45*100/BD45</f>
        <v>22.127659574468087</v>
      </c>
      <c r="BG45" s="60">
        <v>0</v>
      </c>
      <c r="BH45" s="60">
        <v>0</v>
      </c>
      <c r="BI45" s="43" t="s">
        <v>283</v>
      </c>
      <c r="BJ45" s="79">
        <v>105</v>
      </c>
      <c r="BK45" s="79">
        <v>105</v>
      </c>
      <c r="BL45" s="56">
        <v>100</v>
      </c>
      <c r="BM45" s="59">
        <v>0</v>
      </c>
      <c r="BN45" s="59">
        <v>0</v>
      </c>
      <c r="BO45" s="61" t="s">
        <v>284</v>
      </c>
      <c r="BP45" s="54">
        <v>23</v>
      </c>
      <c r="BQ45" s="54">
        <v>151</v>
      </c>
      <c r="BR45" s="56">
        <v>100</v>
      </c>
      <c r="BS45" s="71">
        <v>0</v>
      </c>
      <c r="BT45" s="71">
        <v>0</v>
      </c>
      <c r="BU45" s="194">
        <v>0</v>
      </c>
      <c r="BV45" s="87" t="s">
        <v>1088</v>
      </c>
      <c r="BW45" s="63">
        <v>23</v>
      </c>
      <c r="BX45" s="63"/>
      <c r="BY45" s="56">
        <f t="shared" si="9"/>
        <v>0</v>
      </c>
      <c r="BZ45" s="64"/>
      <c r="CA45" s="64"/>
      <c r="CB45" s="43"/>
      <c r="CC45" s="63">
        <v>23</v>
      </c>
      <c r="CD45" s="63"/>
      <c r="CE45" s="65">
        <f t="shared" si="10"/>
        <v>0</v>
      </c>
      <c r="CF45" s="64"/>
      <c r="CG45" s="64"/>
      <c r="CH45" s="43"/>
      <c r="CI45" s="54">
        <v>235</v>
      </c>
      <c r="CJ45" s="54">
        <f>U45+AA45+AG45+AM45+AS45+AY45+BE45+BK45+BQ45+BX45+CD45</f>
        <v>1778</v>
      </c>
      <c r="CK45" s="186">
        <v>1</v>
      </c>
      <c r="CL45" s="75" t="s">
        <v>285</v>
      </c>
    </row>
    <row r="46" spans="1:90" ht="219" customHeight="1">
      <c r="A46" s="299"/>
      <c r="B46" s="225"/>
      <c r="C46" s="47">
        <v>29</v>
      </c>
      <c r="D46" s="43" t="s">
        <v>286</v>
      </c>
      <c r="E46" s="48"/>
      <c r="F46" s="48" t="s">
        <v>26</v>
      </c>
      <c r="G46" s="48" t="s">
        <v>26</v>
      </c>
      <c r="H46" s="49" t="s">
        <v>112</v>
      </c>
      <c r="I46" s="50">
        <v>18561</v>
      </c>
      <c r="J46" s="51">
        <v>18621</v>
      </c>
      <c r="K46" s="51">
        <v>15900</v>
      </c>
      <c r="L46" s="51">
        <v>15900</v>
      </c>
      <c r="M46" s="51">
        <v>15900</v>
      </c>
      <c r="N46" s="51">
        <v>16200</v>
      </c>
      <c r="O46" s="51">
        <v>15900</v>
      </c>
      <c r="P46" s="84">
        <v>15900</v>
      </c>
      <c r="Q46" s="51">
        <v>1590</v>
      </c>
      <c r="R46" s="51">
        <v>1590</v>
      </c>
      <c r="S46" s="52">
        <v>1590</v>
      </c>
      <c r="T46" s="53">
        <v>18561</v>
      </c>
      <c r="U46" s="54">
        <v>17014</v>
      </c>
      <c r="V46" s="58">
        <f t="shared" si="1"/>
        <v>91.665319756478638</v>
      </c>
      <c r="W46" s="60">
        <v>9066466051.4200001</v>
      </c>
      <c r="X46" s="60">
        <v>8412628529</v>
      </c>
      <c r="Y46" s="43" t="s">
        <v>287</v>
      </c>
      <c r="Z46" s="54">
        <v>18621</v>
      </c>
      <c r="AA46" s="54">
        <v>16420</v>
      </c>
      <c r="AB46" s="58">
        <f t="shared" si="2"/>
        <v>88.180011814617913</v>
      </c>
      <c r="AC46" s="228">
        <v>3829493088.2600002</v>
      </c>
      <c r="AD46" s="228">
        <v>2070756300</v>
      </c>
      <c r="AE46" s="43" t="s">
        <v>288</v>
      </c>
      <c r="AF46" s="54">
        <v>15900</v>
      </c>
      <c r="AG46" s="54">
        <v>18600</v>
      </c>
      <c r="AH46" s="58">
        <f t="shared" si="3"/>
        <v>116.98113207547169</v>
      </c>
      <c r="AI46" s="60"/>
      <c r="AJ46" s="60"/>
      <c r="AK46" s="43" t="s">
        <v>289</v>
      </c>
      <c r="AL46" s="54">
        <v>15900</v>
      </c>
      <c r="AM46" s="54">
        <v>14570</v>
      </c>
      <c r="AN46" s="58">
        <f t="shared" si="4"/>
        <v>91.635220125786162</v>
      </c>
      <c r="AO46" s="60">
        <v>6068145362</v>
      </c>
      <c r="AP46" s="60">
        <v>5511373138</v>
      </c>
      <c r="AQ46" s="43" t="s">
        <v>290</v>
      </c>
      <c r="AR46" s="54">
        <v>15900</v>
      </c>
      <c r="AS46" s="54">
        <v>14489</v>
      </c>
      <c r="AT46" s="58">
        <f t="shared" si="5"/>
        <v>91.125786163522022</v>
      </c>
      <c r="AU46" s="60">
        <v>5803871661</v>
      </c>
      <c r="AV46" s="60">
        <v>4774485643</v>
      </c>
      <c r="AW46" s="43" t="s">
        <v>291</v>
      </c>
      <c r="AX46" s="54">
        <v>16200</v>
      </c>
      <c r="AY46" s="54">
        <v>13864</v>
      </c>
      <c r="AZ46" s="58">
        <f t="shared" si="6"/>
        <v>85.580246913580254</v>
      </c>
      <c r="BA46" s="60">
        <v>1874524241</v>
      </c>
      <c r="BB46" s="60">
        <v>561749865</v>
      </c>
      <c r="BC46" s="43" t="s">
        <v>292</v>
      </c>
      <c r="BD46" s="54">
        <v>15900</v>
      </c>
      <c r="BE46" s="54">
        <v>14130</v>
      </c>
      <c r="BF46" s="58">
        <f>BE46*100/BD46</f>
        <v>88.867924528301884</v>
      </c>
      <c r="BG46" s="60">
        <v>0</v>
      </c>
      <c r="BH46" s="60">
        <v>0</v>
      </c>
      <c r="BI46" s="224" t="s">
        <v>264</v>
      </c>
      <c r="BJ46" s="79">
        <v>15900</v>
      </c>
      <c r="BK46" s="79">
        <v>13033</v>
      </c>
      <c r="BL46" s="58">
        <f>BK46*100/BJ46</f>
        <v>81.968553459119491</v>
      </c>
      <c r="BM46" s="59">
        <v>0</v>
      </c>
      <c r="BN46" s="59">
        <v>0</v>
      </c>
      <c r="BO46" s="61" t="s">
        <v>293</v>
      </c>
      <c r="BP46" s="54">
        <v>1590</v>
      </c>
      <c r="BQ46" s="54">
        <v>12650</v>
      </c>
      <c r="BR46" s="67">
        <v>100</v>
      </c>
      <c r="BS46" s="71">
        <v>0</v>
      </c>
      <c r="BT46" s="71">
        <v>0</v>
      </c>
      <c r="BU46" s="194">
        <v>0</v>
      </c>
      <c r="BV46" s="83" t="s">
        <v>1089</v>
      </c>
      <c r="BW46" s="79">
        <v>15900</v>
      </c>
      <c r="BX46" s="63"/>
      <c r="BY46" s="56">
        <f t="shared" si="9"/>
        <v>0</v>
      </c>
      <c r="BZ46" s="64"/>
      <c r="CA46" s="64"/>
      <c r="CB46" s="43"/>
      <c r="CC46" s="79">
        <v>15900</v>
      </c>
      <c r="CD46" s="63"/>
      <c r="CE46" s="65">
        <f t="shared" si="10"/>
        <v>0</v>
      </c>
      <c r="CF46" s="64"/>
      <c r="CG46" s="64"/>
      <c r="CH46" s="43"/>
      <c r="CI46" s="54">
        <v>15900</v>
      </c>
      <c r="CJ46" s="54">
        <f>U46+AG46+AM46+AS46+AY46+BE46+BK46+BQ46+BX46+CD46</f>
        <v>118350</v>
      </c>
      <c r="CK46" s="186">
        <v>1</v>
      </c>
      <c r="CL46" s="75" t="s">
        <v>294</v>
      </c>
    </row>
    <row r="47" spans="1:90" ht="225.75" customHeight="1">
      <c r="A47" s="299"/>
      <c r="B47" s="225"/>
      <c r="C47" s="47">
        <v>30</v>
      </c>
      <c r="D47" s="43" t="s">
        <v>295</v>
      </c>
      <c r="E47" s="48"/>
      <c r="F47" s="48"/>
      <c r="G47" s="48" t="s">
        <v>26</v>
      </c>
      <c r="H47" s="49" t="s">
        <v>112</v>
      </c>
      <c r="I47" s="50">
        <v>6093</v>
      </c>
      <c r="J47" s="51">
        <v>6096</v>
      </c>
      <c r="K47" s="51">
        <v>5100</v>
      </c>
      <c r="L47" s="51">
        <v>5100</v>
      </c>
      <c r="M47" s="51">
        <v>5100</v>
      </c>
      <c r="N47" s="51">
        <v>5400</v>
      </c>
      <c r="O47" s="51">
        <v>5100</v>
      </c>
      <c r="P47" s="84">
        <v>5100</v>
      </c>
      <c r="Q47" s="51">
        <v>510</v>
      </c>
      <c r="R47" s="51">
        <v>510</v>
      </c>
      <c r="S47" s="52">
        <v>510</v>
      </c>
      <c r="T47" s="53">
        <v>6093</v>
      </c>
      <c r="U47" s="54">
        <v>5634</v>
      </c>
      <c r="V47" s="58">
        <f t="shared" si="1"/>
        <v>92.466765140324952</v>
      </c>
      <c r="W47" s="60">
        <v>9066466051.4200001</v>
      </c>
      <c r="X47" s="60">
        <v>8412628529</v>
      </c>
      <c r="Y47" s="43" t="s">
        <v>296</v>
      </c>
      <c r="Z47" s="54">
        <v>6096</v>
      </c>
      <c r="AA47" s="54">
        <v>5793</v>
      </c>
      <c r="AB47" s="58">
        <f t="shared" si="2"/>
        <v>95.029527559055111</v>
      </c>
      <c r="AC47" s="229"/>
      <c r="AD47" s="229"/>
      <c r="AE47" s="43" t="s">
        <v>297</v>
      </c>
      <c r="AF47" s="54">
        <v>5100</v>
      </c>
      <c r="AG47" s="54">
        <v>7285</v>
      </c>
      <c r="AH47" s="58">
        <f t="shared" si="3"/>
        <v>142.84313725490196</v>
      </c>
      <c r="AI47" s="60"/>
      <c r="AJ47" s="60"/>
      <c r="AK47" s="43" t="s">
        <v>298</v>
      </c>
      <c r="AL47" s="54">
        <v>5100</v>
      </c>
      <c r="AM47" s="54">
        <v>5327</v>
      </c>
      <c r="AN47" s="58">
        <f t="shared" si="4"/>
        <v>104.45098039215685</v>
      </c>
      <c r="AO47" s="60">
        <v>6068145362</v>
      </c>
      <c r="AP47" s="60">
        <v>5511373138</v>
      </c>
      <c r="AQ47" s="43" t="s">
        <v>299</v>
      </c>
      <c r="AR47" s="54">
        <v>5100</v>
      </c>
      <c r="AS47" s="54">
        <v>5316</v>
      </c>
      <c r="AT47" s="73">
        <f t="shared" si="5"/>
        <v>104.23529411764704</v>
      </c>
      <c r="AU47" s="60">
        <v>5803871661</v>
      </c>
      <c r="AV47" s="60">
        <v>4774485643</v>
      </c>
      <c r="AW47" s="43" t="s">
        <v>300</v>
      </c>
      <c r="AX47" s="54">
        <v>5400</v>
      </c>
      <c r="AY47" s="54">
        <v>5206</v>
      </c>
      <c r="AZ47" s="58">
        <f t="shared" si="6"/>
        <v>96.407407407407405</v>
      </c>
      <c r="BA47" s="60">
        <v>703448336</v>
      </c>
      <c r="BB47" s="60">
        <v>210806560</v>
      </c>
      <c r="BC47" s="43" t="s">
        <v>301</v>
      </c>
      <c r="BD47" s="54">
        <v>5100</v>
      </c>
      <c r="BE47" s="54">
        <v>5771</v>
      </c>
      <c r="BF47" s="58">
        <v>100</v>
      </c>
      <c r="BG47" s="60">
        <v>0</v>
      </c>
      <c r="BH47" s="60">
        <v>0</v>
      </c>
      <c r="BI47" s="226"/>
      <c r="BJ47" s="79">
        <v>5100</v>
      </c>
      <c r="BK47" s="79">
        <v>4843</v>
      </c>
      <c r="BL47" s="58">
        <f>BK47*100/BJ47</f>
        <v>94.960784313725483</v>
      </c>
      <c r="BM47" s="59">
        <v>0</v>
      </c>
      <c r="BN47" s="59">
        <v>0</v>
      </c>
      <c r="BO47" s="61" t="s">
        <v>302</v>
      </c>
      <c r="BP47" s="54">
        <v>510</v>
      </c>
      <c r="BQ47" s="54">
        <v>4986</v>
      </c>
      <c r="BR47" s="55">
        <v>100</v>
      </c>
      <c r="BS47" s="71">
        <v>0</v>
      </c>
      <c r="BT47" s="71">
        <v>0</v>
      </c>
      <c r="BU47" s="194">
        <v>0</v>
      </c>
      <c r="BV47" s="83" t="s">
        <v>1090</v>
      </c>
      <c r="BW47" s="54">
        <v>510</v>
      </c>
      <c r="BX47" s="63"/>
      <c r="BY47" s="56">
        <f t="shared" si="9"/>
        <v>0</v>
      </c>
      <c r="BZ47" s="64"/>
      <c r="CA47" s="64"/>
      <c r="CB47" s="43"/>
      <c r="CC47" s="54">
        <v>510</v>
      </c>
      <c r="CD47" s="63"/>
      <c r="CE47" s="65">
        <f t="shared" si="10"/>
        <v>0</v>
      </c>
      <c r="CF47" s="64"/>
      <c r="CG47" s="64"/>
      <c r="CH47" s="43"/>
      <c r="CI47" s="54">
        <v>5100</v>
      </c>
      <c r="CJ47" s="54">
        <f>U47+AG47+AM47+AS47+AY47+BE47+BK47+BQ47+BX47+CD47</f>
        <v>44368</v>
      </c>
      <c r="CK47" s="186">
        <v>1</v>
      </c>
      <c r="CL47" s="75" t="s">
        <v>303</v>
      </c>
    </row>
    <row r="48" spans="1:90" ht="265.5" customHeight="1">
      <c r="A48" s="299"/>
      <c r="B48" s="225"/>
      <c r="C48" s="47">
        <v>31</v>
      </c>
      <c r="D48" s="43" t="s">
        <v>304</v>
      </c>
      <c r="E48" s="48"/>
      <c r="F48" s="48" t="s">
        <v>26</v>
      </c>
      <c r="G48" s="48" t="s">
        <v>26</v>
      </c>
      <c r="H48" s="49" t="s">
        <v>112</v>
      </c>
      <c r="I48" s="50">
        <v>2697</v>
      </c>
      <c r="J48" s="51">
        <v>2967</v>
      </c>
      <c r="K48" s="51">
        <v>2697</v>
      </c>
      <c r="L48" s="51">
        <v>2697</v>
      </c>
      <c r="M48" s="51">
        <v>2697</v>
      </c>
      <c r="N48" s="51">
        <v>2697</v>
      </c>
      <c r="O48" s="51">
        <v>2697</v>
      </c>
      <c r="P48" s="51">
        <v>0</v>
      </c>
      <c r="Q48" s="51">
        <v>269</v>
      </c>
      <c r="R48" s="51">
        <v>269</v>
      </c>
      <c r="S48" s="52">
        <v>269</v>
      </c>
      <c r="T48" s="53">
        <v>2697</v>
      </c>
      <c r="U48" s="54">
        <v>3376</v>
      </c>
      <c r="V48" s="58">
        <f t="shared" si="1"/>
        <v>125.17612161661104</v>
      </c>
      <c r="W48" s="60">
        <v>9066466051.4200001</v>
      </c>
      <c r="X48" s="60">
        <v>8412628529</v>
      </c>
      <c r="Y48" s="43" t="s">
        <v>305</v>
      </c>
      <c r="Z48" s="54">
        <v>2967</v>
      </c>
      <c r="AA48" s="54">
        <v>3671</v>
      </c>
      <c r="AB48" s="58">
        <f t="shared" si="2"/>
        <v>123.72767104819684</v>
      </c>
      <c r="AC48" s="229"/>
      <c r="AD48" s="229"/>
      <c r="AE48" s="43" t="s">
        <v>306</v>
      </c>
      <c r="AF48" s="54">
        <v>2697</v>
      </c>
      <c r="AG48" s="54"/>
      <c r="AH48" s="56">
        <f t="shared" si="3"/>
        <v>0</v>
      </c>
      <c r="AI48" s="60">
        <v>1020000000</v>
      </c>
      <c r="AJ48" s="60">
        <v>994920199</v>
      </c>
      <c r="AK48" s="43" t="s">
        <v>307</v>
      </c>
      <c r="AL48" s="54">
        <v>2697</v>
      </c>
      <c r="AM48" s="54">
        <v>2286</v>
      </c>
      <c r="AN48" s="58">
        <f t="shared" si="4"/>
        <v>84.76084538375973</v>
      </c>
      <c r="AO48" s="60">
        <v>1398920199</v>
      </c>
      <c r="AP48" s="60">
        <v>994920199</v>
      </c>
      <c r="AQ48" s="43" t="s">
        <v>308</v>
      </c>
      <c r="AR48" s="54">
        <v>2697</v>
      </c>
      <c r="AS48" s="54">
        <v>3013</v>
      </c>
      <c r="AT48" s="73">
        <f t="shared" si="5"/>
        <v>111.71672228401928</v>
      </c>
      <c r="AU48" s="60">
        <v>9409603557</v>
      </c>
      <c r="AV48" s="60">
        <v>7425530603</v>
      </c>
      <c r="AW48" s="43" t="s">
        <v>309</v>
      </c>
      <c r="AX48" s="54">
        <v>2697</v>
      </c>
      <c r="AY48" s="54">
        <v>3000</v>
      </c>
      <c r="AZ48" s="73">
        <f t="shared" si="6"/>
        <v>111.23470522803115</v>
      </c>
      <c r="BA48" s="60">
        <v>1200000000</v>
      </c>
      <c r="BB48" s="60"/>
      <c r="BC48" s="43" t="s">
        <v>310</v>
      </c>
      <c r="BD48" s="54">
        <v>2697</v>
      </c>
      <c r="BE48" s="54">
        <v>0</v>
      </c>
      <c r="BF48" s="56">
        <f t="shared" si="7"/>
        <v>0</v>
      </c>
      <c r="BG48" s="60">
        <v>0</v>
      </c>
      <c r="BH48" s="60">
        <v>0</v>
      </c>
      <c r="BI48" s="43" t="s">
        <v>311</v>
      </c>
      <c r="BJ48" s="54">
        <v>0</v>
      </c>
      <c r="BK48" s="54">
        <v>0</v>
      </c>
      <c r="BL48" s="56">
        <v>100</v>
      </c>
      <c r="BM48" s="59">
        <v>0</v>
      </c>
      <c r="BN48" s="59">
        <v>0</v>
      </c>
      <c r="BO48" s="61" t="s">
        <v>312</v>
      </c>
      <c r="BP48" s="54">
        <v>269</v>
      </c>
      <c r="BQ48" s="54">
        <v>2516</v>
      </c>
      <c r="BR48" s="55">
        <v>100</v>
      </c>
      <c r="BS48" s="71">
        <v>482000000</v>
      </c>
      <c r="BT48" s="71">
        <v>0</v>
      </c>
      <c r="BU48" s="194">
        <v>0</v>
      </c>
      <c r="BV48" s="43" t="s">
        <v>1091</v>
      </c>
      <c r="BW48" s="54">
        <v>2697</v>
      </c>
      <c r="BX48" s="63"/>
      <c r="BY48" s="56">
        <f t="shared" si="9"/>
        <v>0</v>
      </c>
      <c r="BZ48" s="64"/>
      <c r="CA48" s="64"/>
      <c r="CB48" s="43"/>
      <c r="CC48" s="54">
        <v>2697</v>
      </c>
      <c r="CD48" s="63"/>
      <c r="CE48" s="65">
        <f t="shared" si="10"/>
        <v>0</v>
      </c>
      <c r="CF48" s="64"/>
      <c r="CG48" s="64"/>
      <c r="CH48" s="43"/>
      <c r="CI48" s="54">
        <v>2697</v>
      </c>
      <c r="CJ48" s="54">
        <f>U48+AG48+AM48+AS48+AY48+BE48+BK48+BQ48+BX48+CD48</f>
        <v>14191</v>
      </c>
      <c r="CK48" s="186">
        <v>1</v>
      </c>
      <c r="CL48" s="75" t="s">
        <v>313</v>
      </c>
    </row>
    <row r="49" spans="1:90" s="102" customFormat="1" ht="121.5" customHeight="1">
      <c r="A49" s="299"/>
      <c r="B49" s="225"/>
      <c r="C49" s="88">
        <v>32</v>
      </c>
      <c r="D49" s="61" t="s">
        <v>314</v>
      </c>
      <c r="E49" s="89" t="s">
        <v>26</v>
      </c>
      <c r="F49" s="89" t="s">
        <v>26</v>
      </c>
      <c r="G49" s="89" t="s">
        <v>26</v>
      </c>
      <c r="H49" s="90" t="s">
        <v>112</v>
      </c>
      <c r="I49" s="91">
        <v>2874</v>
      </c>
      <c r="J49" s="84">
        <v>1537</v>
      </c>
      <c r="K49" s="84">
        <v>2856</v>
      </c>
      <c r="L49" s="84">
        <v>2856</v>
      </c>
      <c r="M49" s="84">
        <v>2856</v>
      </c>
      <c r="N49" s="84">
        <v>2864</v>
      </c>
      <c r="O49" s="84">
        <v>2856</v>
      </c>
      <c r="P49" s="84">
        <v>2856</v>
      </c>
      <c r="Q49" s="84">
        <v>285</v>
      </c>
      <c r="R49" s="84">
        <v>285</v>
      </c>
      <c r="S49" s="86">
        <v>285</v>
      </c>
      <c r="T49" s="92">
        <v>2874</v>
      </c>
      <c r="U49" s="79">
        <v>1402</v>
      </c>
      <c r="V49" s="93">
        <f t="shared" si="1"/>
        <v>48.782185107863604</v>
      </c>
      <c r="W49" s="94">
        <v>9066466051.4200001</v>
      </c>
      <c r="X49" s="94">
        <v>8412628529</v>
      </c>
      <c r="Y49" s="61" t="s">
        <v>315</v>
      </c>
      <c r="Z49" s="79">
        <v>1537</v>
      </c>
      <c r="AA49" s="79">
        <v>830</v>
      </c>
      <c r="AB49" s="93">
        <f t="shared" si="2"/>
        <v>54.001301236174371</v>
      </c>
      <c r="AC49" s="229"/>
      <c r="AD49" s="229"/>
      <c r="AE49" s="61" t="s">
        <v>316</v>
      </c>
      <c r="AF49" s="79">
        <v>2856</v>
      </c>
      <c r="AG49" s="79">
        <v>2826</v>
      </c>
      <c r="AH49" s="93">
        <f t="shared" si="3"/>
        <v>98.94957983193278</v>
      </c>
      <c r="AI49" s="94">
        <v>1459029622</v>
      </c>
      <c r="AJ49" s="94">
        <v>1448793777</v>
      </c>
      <c r="AK49" s="61" t="s">
        <v>317</v>
      </c>
      <c r="AL49" s="79">
        <v>2856</v>
      </c>
      <c r="AM49" s="79">
        <v>2175</v>
      </c>
      <c r="AN49" s="93">
        <f t="shared" si="4"/>
        <v>76.15546218487394</v>
      </c>
      <c r="AO49" s="94">
        <v>6068145362</v>
      </c>
      <c r="AP49" s="94">
        <v>5511373138</v>
      </c>
      <c r="AQ49" s="61" t="s">
        <v>318</v>
      </c>
      <c r="AR49" s="79">
        <v>2856</v>
      </c>
      <c r="AS49" s="79">
        <v>1588</v>
      </c>
      <c r="AT49" s="93">
        <f t="shared" si="5"/>
        <v>55.602240896358545</v>
      </c>
      <c r="AU49" s="94">
        <v>5803871661</v>
      </c>
      <c r="AV49" s="94">
        <v>4774485643</v>
      </c>
      <c r="AW49" s="61" t="s">
        <v>319</v>
      </c>
      <c r="AX49" s="79">
        <v>2864</v>
      </c>
      <c r="AY49" s="79">
        <v>405</v>
      </c>
      <c r="AZ49" s="93">
        <f t="shared" si="6"/>
        <v>14.141061452513966</v>
      </c>
      <c r="BA49" s="94">
        <v>6437930092</v>
      </c>
      <c r="BB49" s="94">
        <v>5017463173</v>
      </c>
      <c r="BC49" s="61" t="s">
        <v>320</v>
      </c>
      <c r="BD49" s="79">
        <v>2856</v>
      </c>
      <c r="BE49" s="79">
        <v>910</v>
      </c>
      <c r="BF49" s="58">
        <f t="shared" si="7"/>
        <v>31.862745098039213</v>
      </c>
      <c r="BG49" s="94">
        <v>0</v>
      </c>
      <c r="BH49" s="94">
        <v>0</v>
      </c>
      <c r="BI49" s="61" t="s">
        <v>321</v>
      </c>
      <c r="BJ49" s="79">
        <v>2856</v>
      </c>
      <c r="BK49" s="79">
        <v>2856</v>
      </c>
      <c r="BL49" s="95">
        <v>100</v>
      </c>
      <c r="BM49" s="96">
        <v>0</v>
      </c>
      <c r="BN49" s="96">
        <v>0</v>
      </c>
      <c r="BO49" s="61" t="s">
        <v>322</v>
      </c>
      <c r="BP49" s="79">
        <v>285</v>
      </c>
      <c r="BQ49" s="79">
        <v>0</v>
      </c>
      <c r="BR49" s="95">
        <f t="shared" si="0"/>
        <v>0</v>
      </c>
      <c r="BS49" s="97">
        <v>0</v>
      </c>
      <c r="BT49" s="97">
        <v>0</v>
      </c>
      <c r="BU49" s="194">
        <v>0</v>
      </c>
      <c r="BV49" s="98" t="s">
        <v>1092</v>
      </c>
      <c r="BW49" s="79">
        <v>2856</v>
      </c>
      <c r="BX49" s="99"/>
      <c r="BY49" s="95">
        <f t="shared" si="9"/>
        <v>0</v>
      </c>
      <c r="BZ49" s="100"/>
      <c r="CA49" s="100"/>
      <c r="CB49" s="61"/>
      <c r="CC49" s="79">
        <v>2856</v>
      </c>
      <c r="CD49" s="99"/>
      <c r="CE49" s="101">
        <f t="shared" si="10"/>
        <v>0</v>
      </c>
      <c r="CF49" s="100"/>
      <c r="CG49" s="100"/>
      <c r="CH49" s="61"/>
      <c r="CI49" s="79">
        <v>2856</v>
      </c>
      <c r="CJ49" s="79">
        <f>U49+AG49+AM49+AS49+AY49+BE49+BK49+BQ49+BX49+CD49</f>
        <v>12162</v>
      </c>
      <c r="CK49" s="189">
        <v>1</v>
      </c>
      <c r="CL49" s="85" t="s">
        <v>323</v>
      </c>
    </row>
    <row r="50" spans="1:90" ht="105.75" customHeight="1">
      <c r="A50" s="299"/>
      <c r="B50" s="225"/>
      <c r="C50" s="47">
        <v>33</v>
      </c>
      <c r="D50" s="43" t="s">
        <v>324</v>
      </c>
      <c r="E50" s="48" t="s">
        <v>26</v>
      </c>
      <c r="F50" s="48" t="s">
        <v>26</v>
      </c>
      <c r="G50" s="48" t="s">
        <v>26</v>
      </c>
      <c r="H50" s="49" t="s">
        <v>112</v>
      </c>
      <c r="I50" s="50">
        <v>4344</v>
      </c>
      <c r="J50" s="51">
        <v>2253</v>
      </c>
      <c r="K50" s="51">
        <v>4328</v>
      </c>
      <c r="L50" s="51">
        <v>4328</v>
      </c>
      <c r="M50" s="51">
        <v>4328</v>
      </c>
      <c r="N50" s="51">
        <v>4334</v>
      </c>
      <c r="O50" s="51">
        <v>4328</v>
      </c>
      <c r="P50" s="84">
        <v>4328</v>
      </c>
      <c r="Q50" s="51">
        <v>432</v>
      </c>
      <c r="R50" s="51">
        <v>432</v>
      </c>
      <c r="S50" s="52">
        <v>432</v>
      </c>
      <c r="T50" s="53">
        <v>4344</v>
      </c>
      <c r="U50" s="54">
        <v>3111</v>
      </c>
      <c r="V50" s="58">
        <f t="shared" si="1"/>
        <v>71.61602209944752</v>
      </c>
      <c r="W50" s="60">
        <v>9066466051.4200001</v>
      </c>
      <c r="X50" s="60">
        <v>8412628529</v>
      </c>
      <c r="Y50" s="43" t="s">
        <v>325</v>
      </c>
      <c r="Z50" s="54">
        <v>2253</v>
      </c>
      <c r="AA50" s="54">
        <v>1122</v>
      </c>
      <c r="AB50" s="58">
        <f t="shared" si="2"/>
        <v>49.800266311584551</v>
      </c>
      <c r="AC50" s="230"/>
      <c r="AD50" s="230"/>
      <c r="AE50" s="43" t="s">
        <v>326</v>
      </c>
      <c r="AF50" s="54">
        <v>4328</v>
      </c>
      <c r="AG50" s="54">
        <v>2571</v>
      </c>
      <c r="AH50" s="58">
        <f>(AG50/AF50)*100</f>
        <v>59.403881700554528</v>
      </c>
      <c r="AI50" s="60"/>
      <c r="AJ50" s="60"/>
      <c r="AK50" s="43" t="s">
        <v>327</v>
      </c>
      <c r="AL50" s="54">
        <v>4328</v>
      </c>
      <c r="AM50" s="54">
        <v>2438</v>
      </c>
      <c r="AN50" s="58">
        <f t="shared" si="4"/>
        <v>56.330868761552679</v>
      </c>
      <c r="AO50" s="60">
        <v>6068145362</v>
      </c>
      <c r="AP50" s="60">
        <v>5511373138</v>
      </c>
      <c r="AQ50" s="43" t="s">
        <v>328</v>
      </c>
      <c r="AR50" s="54">
        <v>4328</v>
      </c>
      <c r="AS50" s="54">
        <v>2749</v>
      </c>
      <c r="AT50" s="58">
        <f t="shared" si="5"/>
        <v>63.516635859519411</v>
      </c>
      <c r="AU50" s="60">
        <v>5803871661</v>
      </c>
      <c r="AV50" s="60">
        <v>4774485643</v>
      </c>
      <c r="AW50" s="43" t="s">
        <v>329</v>
      </c>
      <c r="AX50" s="54">
        <v>4334</v>
      </c>
      <c r="AY50" s="54"/>
      <c r="AZ50" s="58">
        <f t="shared" si="6"/>
        <v>0</v>
      </c>
      <c r="BA50" s="60">
        <v>6437930092</v>
      </c>
      <c r="BB50" s="60">
        <v>5017463173</v>
      </c>
      <c r="BC50" s="43" t="s">
        <v>330</v>
      </c>
      <c r="BD50" s="54">
        <v>4328</v>
      </c>
      <c r="BE50" s="54">
        <v>2863</v>
      </c>
      <c r="BF50" s="58">
        <f t="shared" si="7"/>
        <v>66.150646950092423</v>
      </c>
      <c r="BG50" s="60">
        <v>0</v>
      </c>
      <c r="BH50" s="60">
        <v>0</v>
      </c>
      <c r="BI50" s="43" t="s">
        <v>331</v>
      </c>
      <c r="BJ50" s="79">
        <v>4328</v>
      </c>
      <c r="BK50" s="79">
        <v>4328</v>
      </c>
      <c r="BL50" s="56">
        <v>100</v>
      </c>
      <c r="BM50" s="59">
        <v>0</v>
      </c>
      <c r="BN50" s="59">
        <v>0</v>
      </c>
      <c r="BO50" s="61" t="s">
        <v>332</v>
      </c>
      <c r="BP50" s="54">
        <v>432</v>
      </c>
      <c r="BQ50" s="54">
        <v>0</v>
      </c>
      <c r="BR50" s="56">
        <f t="shared" si="0"/>
        <v>0</v>
      </c>
      <c r="BS50" s="71">
        <v>0</v>
      </c>
      <c r="BT50" s="71">
        <v>0</v>
      </c>
      <c r="BU50" s="194">
        <v>0</v>
      </c>
      <c r="BV50" s="83" t="s">
        <v>1157</v>
      </c>
      <c r="BW50" s="54">
        <v>4328</v>
      </c>
      <c r="BX50" s="63"/>
      <c r="BY50" s="56">
        <f t="shared" si="9"/>
        <v>0</v>
      </c>
      <c r="BZ50" s="64"/>
      <c r="CA50" s="64"/>
      <c r="CB50" s="43"/>
      <c r="CC50" s="54">
        <v>4328</v>
      </c>
      <c r="CD50" s="63"/>
      <c r="CE50" s="65">
        <f t="shared" si="10"/>
        <v>0</v>
      </c>
      <c r="CF50" s="64"/>
      <c r="CG50" s="64"/>
      <c r="CH50" s="43"/>
      <c r="CI50" s="54">
        <v>4328</v>
      </c>
      <c r="CJ50" s="54">
        <f>U50+AG50+AM50+AS50+AY50+BE50+BK50+BQ50+BX50+CD50</f>
        <v>18060</v>
      </c>
      <c r="CK50" s="186">
        <v>1</v>
      </c>
      <c r="CL50" s="85" t="s">
        <v>333</v>
      </c>
    </row>
    <row r="51" spans="1:90" ht="180.75" customHeight="1">
      <c r="A51" s="299"/>
      <c r="B51" s="226"/>
      <c r="C51" s="47">
        <v>34</v>
      </c>
      <c r="D51" s="43" t="s">
        <v>334</v>
      </c>
      <c r="E51" s="48" t="s">
        <v>26</v>
      </c>
      <c r="F51" s="48" t="s">
        <v>26</v>
      </c>
      <c r="G51" s="48" t="s">
        <v>26</v>
      </c>
      <c r="H51" s="49" t="s">
        <v>112</v>
      </c>
      <c r="I51" s="50">
        <v>1</v>
      </c>
      <c r="J51" s="51">
        <v>1</v>
      </c>
      <c r="K51" s="51">
        <v>1</v>
      </c>
      <c r="L51" s="51">
        <v>1</v>
      </c>
      <c r="M51" s="51">
        <v>1</v>
      </c>
      <c r="N51" s="51">
        <v>1</v>
      </c>
      <c r="O51" s="51">
        <v>1</v>
      </c>
      <c r="P51" s="51">
        <v>1</v>
      </c>
      <c r="Q51" s="51">
        <v>1</v>
      </c>
      <c r="R51" s="51">
        <v>1</v>
      </c>
      <c r="S51" s="52">
        <v>1</v>
      </c>
      <c r="T51" s="53">
        <v>1</v>
      </c>
      <c r="U51" s="54">
        <v>1</v>
      </c>
      <c r="V51" s="58">
        <f t="shared" si="1"/>
        <v>100</v>
      </c>
      <c r="W51" s="60">
        <v>1050005619.33</v>
      </c>
      <c r="X51" s="60">
        <v>1050005619</v>
      </c>
      <c r="Y51" s="43" t="s">
        <v>335</v>
      </c>
      <c r="Z51" s="54">
        <v>1</v>
      </c>
      <c r="AA51" s="54">
        <v>1</v>
      </c>
      <c r="AB51" s="56">
        <f t="shared" si="2"/>
        <v>100</v>
      </c>
      <c r="AC51" s="60">
        <v>1047079382</v>
      </c>
      <c r="AD51" s="60">
        <v>51620000</v>
      </c>
      <c r="AE51" s="43" t="s">
        <v>336</v>
      </c>
      <c r="AF51" s="54">
        <v>1</v>
      </c>
      <c r="AG51" s="54">
        <v>2</v>
      </c>
      <c r="AH51" s="56">
        <f t="shared" si="3"/>
        <v>200</v>
      </c>
      <c r="AI51" s="60"/>
      <c r="AJ51" s="60"/>
      <c r="AK51" s="43" t="s">
        <v>337</v>
      </c>
      <c r="AL51" s="54">
        <v>1</v>
      </c>
      <c r="AM51" s="54">
        <v>2</v>
      </c>
      <c r="AN51" s="56">
        <f t="shared" si="4"/>
        <v>200</v>
      </c>
      <c r="AO51" s="60">
        <v>20000000</v>
      </c>
      <c r="AP51" s="60"/>
      <c r="AQ51" s="43" t="s">
        <v>338</v>
      </c>
      <c r="AR51" s="54">
        <v>1</v>
      </c>
      <c r="AS51" s="54">
        <v>1</v>
      </c>
      <c r="AT51" s="55">
        <f t="shared" si="5"/>
        <v>100</v>
      </c>
      <c r="AU51" s="60">
        <v>14400000</v>
      </c>
      <c r="AV51" s="60">
        <v>0</v>
      </c>
      <c r="AW51" s="43" t="s">
        <v>339</v>
      </c>
      <c r="AX51" s="54">
        <v>1</v>
      </c>
      <c r="AY51" s="54">
        <v>1</v>
      </c>
      <c r="AZ51" s="55">
        <f t="shared" si="6"/>
        <v>100</v>
      </c>
      <c r="BA51" s="60">
        <v>10000000</v>
      </c>
      <c r="BB51" s="60"/>
      <c r="BC51" s="43" t="s">
        <v>340</v>
      </c>
      <c r="BD51" s="54">
        <v>1</v>
      </c>
      <c r="BE51" s="54">
        <v>1</v>
      </c>
      <c r="BF51" s="56">
        <f t="shared" si="7"/>
        <v>100</v>
      </c>
      <c r="BG51" s="60">
        <v>0</v>
      </c>
      <c r="BH51" s="60">
        <v>0</v>
      </c>
      <c r="BI51" s="43" t="s">
        <v>341</v>
      </c>
      <c r="BJ51" s="54">
        <v>1</v>
      </c>
      <c r="BK51" s="54">
        <v>1</v>
      </c>
      <c r="BL51" s="56">
        <f t="shared" si="8"/>
        <v>100</v>
      </c>
      <c r="BM51" s="59">
        <v>0</v>
      </c>
      <c r="BN51" s="59">
        <v>0</v>
      </c>
      <c r="BO51" s="61" t="s">
        <v>342</v>
      </c>
      <c r="BP51" s="54">
        <v>1</v>
      </c>
      <c r="BQ51" s="54">
        <v>1</v>
      </c>
      <c r="BR51" s="56">
        <f t="shared" si="0"/>
        <v>100</v>
      </c>
      <c r="BS51" s="71">
        <v>0</v>
      </c>
      <c r="BT51" s="71">
        <v>0</v>
      </c>
      <c r="BU51" s="194">
        <v>0</v>
      </c>
      <c r="BV51" s="83" t="s">
        <v>1093</v>
      </c>
      <c r="BW51" s="63">
        <v>1</v>
      </c>
      <c r="BX51" s="63"/>
      <c r="BY51" s="56">
        <f t="shared" si="9"/>
        <v>0</v>
      </c>
      <c r="BZ51" s="64"/>
      <c r="CA51" s="64"/>
      <c r="CB51" s="43"/>
      <c r="CC51" s="63">
        <v>1</v>
      </c>
      <c r="CD51" s="63"/>
      <c r="CE51" s="65">
        <f t="shared" si="10"/>
        <v>0</v>
      </c>
      <c r="CF51" s="64"/>
      <c r="CG51" s="64"/>
      <c r="CH51" s="43"/>
      <c r="CI51" s="54">
        <v>1</v>
      </c>
      <c r="CJ51" s="54">
        <v>1</v>
      </c>
      <c r="CK51" s="186">
        <f>CJ51/CI51*100/100</f>
        <v>1</v>
      </c>
      <c r="CL51" s="75" t="s">
        <v>343</v>
      </c>
    </row>
    <row r="52" spans="1:90" ht="308.25" customHeight="1">
      <c r="A52" s="299"/>
      <c r="B52" s="224" t="s">
        <v>344</v>
      </c>
      <c r="C52" s="47">
        <v>35</v>
      </c>
      <c r="D52" s="43" t="s">
        <v>345</v>
      </c>
      <c r="E52" s="48" t="s">
        <v>26</v>
      </c>
      <c r="F52" s="48" t="s">
        <v>26</v>
      </c>
      <c r="G52" s="48" t="s">
        <v>26</v>
      </c>
      <c r="H52" s="49" t="s">
        <v>112</v>
      </c>
      <c r="I52" s="50">
        <v>5</v>
      </c>
      <c r="J52" s="51">
        <v>6</v>
      </c>
      <c r="K52" s="51">
        <v>6</v>
      </c>
      <c r="L52" s="51">
        <v>6</v>
      </c>
      <c r="M52" s="51">
        <v>6</v>
      </c>
      <c r="N52" s="51">
        <v>7</v>
      </c>
      <c r="O52" s="51">
        <v>2</v>
      </c>
      <c r="P52" s="51">
        <v>1</v>
      </c>
      <c r="Q52" s="51">
        <v>6</v>
      </c>
      <c r="R52" s="51">
        <v>6</v>
      </c>
      <c r="S52" s="52">
        <v>6</v>
      </c>
      <c r="T52" s="53">
        <v>5</v>
      </c>
      <c r="U52" s="54">
        <v>6</v>
      </c>
      <c r="V52" s="55">
        <f t="shared" si="1"/>
        <v>120</v>
      </c>
      <c r="W52" s="60">
        <v>250344620.12</v>
      </c>
      <c r="X52" s="60">
        <v>124080000</v>
      </c>
      <c r="Y52" s="43" t="s">
        <v>346</v>
      </c>
      <c r="Z52" s="54">
        <v>6</v>
      </c>
      <c r="AA52" s="54">
        <v>6</v>
      </c>
      <c r="AB52" s="56">
        <f t="shared" si="2"/>
        <v>100</v>
      </c>
      <c r="AC52" s="60">
        <v>62631490.039999999</v>
      </c>
      <c r="AD52" s="60">
        <v>51301490</v>
      </c>
      <c r="AE52" s="43" t="s">
        <v>347</v>
      </c>
      <c r="AF52" s="54">
        <v>6</v>
      </c>
      <c r="AG52" s="54">
        <v>6</v>
      </c>
      <c r="AH52" s="56">
        <f t="shared" si="3"/>
        <v>100</v>
      </c>
      <c r="AI52" s="228">
        <v>15000000</v>
      </c>
      <c r="AJ52" s="228"/>
      <c r="AK52" s="224" t="s">
        <v>348</v>
      </c>
      <c r="AL52" s="54">
        <v>6</v>
      </c>
      <c r="AM52" s="54">
        <v>22</v>
      </c>
      <c r="AN52" s="67">
        <f t="shared" si="4"/>
        <v>366.66666666666663</v>
      </c>
      <c r="AO52" s="60">
        <v>0</v>
      </c>
      <c r="AP52" s="60">
        <v>0</v>
      </c>
      <c r="AQ52" s="224" t="s">
        <v>349</v>
      </c>
      <c r="AR52" s="54">
        <v>6</v>
      </c>
      <c r="AS52" s="54">
        <v>4</v>
      </c>
      <c r="AT52" s="55">
        <f t="shared" si="5"/>
        <v>66.666666666666657</v>
      </c>
      <c r="AU52" s="228">
        <v>112100000</v>
      </c>
      <c r="AV52" s="228">
        <v>107638100</v>
      </c>
      <c r="AW52" s="246" t="s">
        <v>350</v>
      </c>
      <c r="AX52" s="54">
        <v>7</v>
      </c>
      <c r="AY52" s="54">
        <v>6</v>
      </c>
      <c r="AZ52" s="55">
        <f t="shared" si="6"/>
        <v>85.714285714285708</v>
      </c>
      <c r="BA52" s="228">
        <v>123575000</v>
      </c>
      <c r="BB52" s="228">
        <v>90736000</v>
      </c>
      <c r="BC52" s="246" t="s">
        <v>351</v>
      </c>
      <c r="BD52" s="54">
        <v>2</v>
      </c>
      <c r="BE52" s="54">
        <v>2</v>
      </c>
      <c r="BF52" s="55">
        <f t="shared" si="7"/>
        <v>100</v>
      </c>
      <c r="BG52" s="60">
        <v>0</v>
      </c>
      <c r="BH52" s="60">
        <v>0</v>
      </c>
      <c r="BI52" s="43" t="s">
        <v>352</v>
      </c>
      <c r="BJ52" s="54">
        <v>1</v>
      </c>
      <c r="BK52" s="54">
        <v>1</v>
      </c>
      <c r="BL52" s="55">
        <f t="shared" si="8"/>
        <v>100</v>
      </c>
      <c r="BM52" s="59">
        <v>0</v>
      </c>
      <c r="BN52" s="59">
        <v>0</v>
      </c>
      <c r="BO52" s="61" t="s">
        <v>353</v>
      </c>
      <c r="BP52" s="54">
        <v>6</v>
      </c>
      <c r="BQ52" s="54">
        <v>5</v>
      </c>
      <c r="BR52" s="55">
        <f t="shared" si="0"/>
        <v>83.333333333333343</v>
      </c>
      <c r="BS52" s="71">
        <v>0</v>
      </c>
      <c r="BT52" s="71">
        <v>0</v>
      </c>
      <c r="BU52" s="194">
        <v>0</v>
      </c>
      <c r="BV52" s="103" t="s">
        <v>1158</v>
      </c>
      <c r="BW52" s="63">
        <v>6</v>
      </c>
      <c r="BX52" s="63"/>
      <c r="BY52" s="56">
        <f t="shared" si="9"/>
        <v>0</v>
      </c>
      <c r="BZ52" s="64"/>
      <c r="CA52" s="64"/>
      <c r="CB52" s="43"/>
      <c r="CC52" s="63">
        <v>6</v>
      </c>
      <c r="CD52" s="63"/>
      <c r="CE52" s="65">
        <f t="shared" si="10"/>
        <v>0</v>
      </c>
      <c r="CF52" s="64"/>
      <c r="CG52" s="64"/>
      <c r="CH52" s="43"/>
      <c r="CI52" s="54">
        <v>6</v>
      </c>
      <c r="CJ52" s="54">
        <f t="shared" ref="CJ52:CJ57" si="17">(U52+AG52+AM52+AS52+AY52+BE52+BK52+BQ52+BX52+CD52)/8</f>
        <v>6.5</v>
      </c>
      <c r="CK52" s="186">
        <v>1</v>
      </c>
      <c r="CL52" s="75" t="s">
        <v>354</v>
      </c>
    </row>
    <row r="53" spans="1:90" ht="171.75" customHeight="1">
      <c r="A53" s="299"/>
      <c r="B53" s="226"/>
      <c r="C53" s="47">
        <v>36</v>
      </c>
      <c r="D53" s="43" t="s">
        <v>355</v>
      </c>
      <c r="E53" s="48" t="s">
        <v>26</v>
      </c>
      <c r="F53" s="48" t="s">
        <v>26</v>
      </c>
      <c r="G53" s="48" t="s">
        <v>26</v>
      </c>
      <c r="H53" s="49" t="s">
        <v>112</v>
      </c>
      <c r="I53" s="50">
        <v>53</v>
      </c>
      <c r="J53" s="51">
        <v>54</v>
      </c>
      <c r="K53" s="51">
        <v>54</v>
      </c>
      <c r="L53" s="51">
        <v>54</v>
      </c>
      <c r="M53" s="51">
        <v>54</v>
      </c>
      <c r="N53" s="51">
        <v>54</v>
      </c>
      <c r="O53" s="51">
        <v>54</v>
      </c>
      <c r="P53" s="51">
        <v>54</v>
      </c>
      <c r="Q53" s="51">
        <v>54</v>
      </c>
      <c r="R53" s="51">
        <v>54</v>
      </c>
      <c r="S53" s="52">
        <v>54</v>
      </c>
      <c r="T53" s="53">
        <v>53</v>
      </c>
      <c r="U53" s="54">
        <v>54</v>
      </c>
      <c r="V53" s="58">
        <f t="shared" si="1"/>
        <v>101.88679245283019</v>
      </c>
      <c r="W53" s="60">
        <v>224000000</v>
      </c>
      <c r="X53" s="60">
        <v>224000000</v>
      </c>
      <c r="Y53" s="43" t="s">
        <v>356</v>
      </c>
      <c r="Z53" s="54">
        <v>54</v>
      </c>
      <c r="AA53" s="54">
        <v>54</v>
      </c>
      <c r="AB53" s="56">
        <f t="shared" si="2"/>
        <v>100</v>
      </c>
      <c r="AC53" s="60">
        <v>290000000</v>
      </c>
      <c r="AD53" s="60">
        <v>3200000</v>
      </c>
      <c r="AE53" s="43" t="s">
        <v>357</v>
      </c>
      <c r="AF53" s="54">
        <v>54</v>
      </c>
      <c r="AG53" s="54">
        <v>4</v>
      </c>
      <c r="AH53" s="58">
        <f t="shared" si="3"/>
        <v>7.4074074074074066</v>
      </c>
      <c r="AI53" s="230"/>
      <c r="AJ53" s="230"/>
      <c r="AK53" s="226"/>
      <c r="AL53" s="54">
        <v>54</v>
      </c>
      <c r="AM53" s="54">
        <v>52</v>
      </c>
      <c r="AN53" s="58">
        <f t="shared" si="4"/>
        <v>96.296296296296291</v>
      </c>
      <c r="AO53" s="60">
        <v>0</v>
      </c>
      <c r="AP53" s="60">
        <v>0</v>
      </c>
      <c r="AQ53" s="226"/>
      <c r="AR53" s="54">
        <v>54</v>
      </c>
      <c r="AS53" s="54">
        <v>54</v>
      </c>
      <c r="AT53" s="56">
        <f t="shared" si="5"/>
        <v>100</v>
      </c>
      <c r="AU53" s="230"/>
      <c r="AV53" s="230"/>
      <c r="AW53" s="232"/>
      <c r="AX53" s="54">
        <v>54</v>
      </c>
      <c r="AY53" s="54">
        <v>54</v>
      </c>
      <c r="AZ53" s="56">
        <f t="shared" si="6"/>
        <v>100</v>
      </c>
      <c r="BA53" s="230"/>
      <c r="BB53" s="230"/>
      <c r="BC53" s="232"/>
      <c r="BD53" s="54">
        <v>54</v>
      </c>
      <c r="BE53" s="54">
        <v>54</v>
      </c>
      <c r="BF53" s="56">
        <v>100</v>
      </c>
      <c r="BG53" s="60">
        <v>0</v>
      </c>
      <c r="BH53" s="60">
        <v>0</v>
      </c>
      <c r="BI53" s="43" t="s">
        <v>358</v>
      </c>
      <c r="BJ53" s="54">
        <v>54</v>
      </c>
      <c r="BK53" s="54">
        <v>54</v>
      </c>
      <c r="BL53" s="56">
        <v>100</v>
      </c>
      <c r="BM53" s="59">
        <v>0</v>
      </c>
      <c r="BN53" s="59">
        <v>0</v>
      </c>
      <c r="BO53" s="61" t="s">
        <v>359</v>
      </c>
      <c r="BP53" s="54">
        <v>54</v>
      </c>
      <c r="BQ53" s="54">
        <v>54</v>
      </c>
      <c r="BR53" s="56">
        <f t="shared" si="0"/>
        <v>100</v>
      </c>
      <c r="BS53" s="71">
        <v>0</v>
      </c>
      <c r="BT53" s="71">
        <v>0</v>
      </c>
      <c r="BU53" s="194">
        <v>0</v>
      </c>
      <c r="BV53" s="43" t="s">
        <v>1094</v>
      </c>
      <c r="BW53" s="54">
        <v>54</v>
      </c>
      <c r="BX53" s="63"/>
      <c r="BY53" s="56">
        <f t="shared" si="9"/>
        <v>0</v>
      </c>
      <c r="BZ53" s="64"/>
      <c r="CA53" s="64"/>
      <c r="CB53" s="43"/>
      <c r="CC53" s="54">
        <v>54</v>
      </c>
      <c r="CD53" s="63"/>
      <c r="CE53" s="65">
        <f t="shared" si="10"/>
        <v>0</v>
      </c>
      <c r="CF53" s="64"/>
      <c r="CG53" s="64"/>
      <c r="CH53" s="43"/>
      <c r="CI53" s="54">
        <v>54</v>
      </c>
      <c r="CJ53" s="54">
        <f t="shared" si="17"/>
        <v>47.5</v>
      </c>
      <c r="CK53" s="186">
        <f t="shared" ref="CK53:CK64" si="18">CJ53/CI53*100/100</f>
        <v>0.87962962962962965</v>
      </c>
      <c r="CL53" s="104" t="s">
        <v>360</v>
      </c>
    </row>
    <row r="54" spans="1:90" ht="409.5" customHeight="1">
      <c r="A54" s="299"/>
      <c r="B54" s="224" t="s">
        <v>361</v>
      </c>
      <c r="C54" s="47">
        <v>37</v>
      </c>
      <c r="D54" s="43" t="s">
        <v>362</v>
      </c>
      <c r="E54" s="48" t="s">
        <v>26</v>
      </c>
      <c r="F54" s="48" t="s">
        <v>26</v>
      </c>
      <c r="G54" s="48" t="s">
        <v>26</v>
      </c>
      <c r="H54" s="49" t="s">
        <v>112</v>
      </c>
      <c r="I54" s="50">
        <v>1</v>
      </c>
      <c r="J54" s="51">
        <v>1</v>
      </c>
      <c r="K54" s="51">
        <v>9</v>
      </c>
      <c r="L54" s="51">
        <v>11</v>
      </c>
      <c r="M54" s="51">
        <v>11</v>
      </c>
      <c r="N54" s="51">
        <v>1</v>
      </c>
      <c r="O54" s="51">
        <v>1</v>
      </c>
      <c r="P54" s="51">
        <v>1</v>
      </c>
      <c r="Q54" s="51">
        <v>1</v>
      </c>
      <c r="R54" s="51">
        <v>1</v>
      </c>
      <c r="S54" s="52">
        <v>1</v>
      </c>
      <c r="T54" s="53">
        <v>1</v>
      </c>
      <c r="U54" s="54">
        <v>1</v>
      </c>
      <c r="V54" s="58">
        <f t="shared" si="1"/>
        <v>100</v>
      </c>
      <c r="W54" s="60">
        <v>250344620.12</v>
      </c>
      <c r="X54" s="60">
        <v>124080000</v>
      </c>
      <c r="Y54" s="43" t="s">
        <v>363</v>
      </c>
      <c r="Z54" s="54">
        <v>1</v>
      </c>
      <c r="AA54" s="54">
        <v>1</v>
      </c>
      <c r="AB54" s="56">
        <f t="shared" si="2"/>
        <v>100</v>
      </c>
      <c r="AC54" s="60">
        <v>62631490.039999999</v>
      </c>
      <c r="AD54" s="60">
        <v>51301490</v>
      </c>
      <c r="AE54" s="43" t="s">
        <v>364</v>
      </c>
      <c r="AF54" s="54">
        <v>9</v>
      </c>
      <c r="AG54" s="54">
        <v>9</v>
      </c>
      <c r="AH54" s="56">
        <f t="shared" si="3"/>
        <v>100</v>
      </c>
      <c r="AI54" s="60">
        <v>130000000</v>
      </c>
      <c r="AJ54" s="60">
        <v>104123000</v>
      </c>
      <c r="AK54" s="43" t="s">
        <v>365</v>
      </c>
      <c r="AL54" s="54">
        <v>11</v>
      </c>
      <c r="AM54" s="54">
        <v>15</v>
      </c>
      <c r="AN54" s="58">
        <f t="shared" si="4"/>
        <v>136.36363636363635</v>
      </c>
      <c r="AO54" s="60">
        <v>159104816</v>
      </c>
      <c r="AP54" s="60">
        <v>151904816</v>
      </c>
      <c r="AQ54" s="43" t="s">
        <v>366</v>
      </c>
      <c r="AR54" s="54">
        <v>11</v>
      </c>
      <c r="AS54" s="54">
        <v>11</v>
      </c>
      <c r="AT54" s="56">
        <f t="shared" si="5"/>
        <v>100</v>
      </c>
      <c r="AU54" s="60">
        <v>232365345</v>
      </c>
      <c r="AV54" s="60">
        <v>180200000</v>
      </c>
      <c r="AW54" s="43" t="s">
        <v>367</v>
      </c>
      <c r="AX54" s="54">
        <v>1</v>
      </c>
      <c r="AY54" s="54">
        <v>1</v>
      </c>
      <c r="AZ54" s="56">
        <f t="shared" si="6"/>
        <v>100</v>
      </c>
      <c r="BA54" s="60">
        <v>9924250</v>
      </c>
      <c r="BB54" s="60">
        <v>9924250</v>
      </c>
      <c r="BC54" s="43" t="s">
        <v>368</v>
      </c>
      <c r="BD54" s="54">
        <v>1</v>
      </c>
      <c r="BE54" s="54">
        <v>1</v>
      </c>
      <c r="BF54" s="56">
        <f t="shared" si="7"/>
        <v>100</v>
      </c>
      <c r="BG54" s="60">
        <v>0</v>
      </c>
      <c r="BH54" s="60">
        <v>0</v>
      </c>
      <c r="BI54" s="43" t="s">
        <v>369</v>
      </c>
      <c r="BJ54" s="54">
        <v>1</v>
      </c>
      <c r="BK54" s="54">
        <v>1</v>
      </c>
      <c r="BL54" s="56">
        <f t="shared" si="8"/>
        <v>100</v>
      </c>
      <c r="BM54" s="59">
        <v>0</v>
      </c>
      <c r="BN54" s="59">
        <v>0</v>
      </c>
      <c r="BO54" s="61" t="s">
        <v>370</v>
      </c>
      <c r="BP54" s="54">
        <v>1</v>
      </c>
      <c r="BQ54" s="54">
        <v>1</v>
      </c>
      <c r="BR54" s="56">
        <f t="shared" si="0"/>
        <v>100</v>
      </c>
      <c r="BS54" s="80">
        <f>10000000+5000000</f>
        <v>15000000</v>
      </c>
      <c r="BT54" s="81">
        <v>2885000</v>
      </c>
      <c r="BU54" s="195">
        <f>BT54/BS54*100</f>
        <v>19.233333333333334</v>
      </c>
      <c r="BV54" s="43" t="s">
        <v>1095</v>
      </c>
      <c r="BW54" s="63">
        <v>1</v>
      </c>
      <c r="BX54" s="63"/>
      <c r="BY54" s="56">
        <f t="shared" si="9"/>
        <v>0</v>
      </c>
      <c r="BZ54" s="64"/>
      <c r="CA54" s="64"/>
      <c r="CB54" s="43"/>
      <c r="CC54" s="63">
        <v>1</v>
      </c>
      <c r="CD54" s="63"/>
      <c r="CE54" s="65">
        <f t="shared" si="10"/>
        <v>0</v>
      </c>
      <c r="CF54" s="64"/>
      <c r="CG54" s="64"/>
      <c r="CH54" s="43"/>
      <c r="CI54" s="54">
        <v>1</v>
      </c>
      <c r="CJ54" s="54">
        <f t="shared" si="17"/>
        <v>5</v>
      </c>
      <c r="CK54" s="186">
        <v>1</v>
      </c>
      <c r="CL54" s="75" t="s">
        <v>371</v>
      </c>
    </row>
    <row r="55" spans="1:90" ht="188.25" customHeight="1">
      <c r="A55" s="299"/>
      <c r="B55" s="225"/>
      <c r="C55" s="47">
        <v>38</v>
      </c>
      <c r="D55" s="43" t="s">
        <v>372</v>
      </c>
      <c r="E55" s="48" t="s">
        <v>26</v>
      </c>
      <c r="F55" s="48" t="s">
        <v>26</v>
      </c>
      <c r="G55" s="48" t="s">
        <v>26</v>
      </c>
      <c r="H55" s="49" t="s">
        <v>112</v>
      </c>
      <c r="I55" s="50">
        <v>1</v>
      </c>
      <c r="J55" s="51">
        <v>1</v>
      </c>
      <c r="K55" s="51">
        <v>3</v>
      </c>
      <c r="L55" s="51">
        <v>4</v>
      </c>
      <c r="M55" s="51">
        <v>4</v>
      </c>
      <c r="N55" s="51">
        <v>1</v>
      </c>
      <c r="O55" s="51">
        <v>1</v>
      </c>
      <c r="P55" s="51">
        <v>1</v>
      </c>
      <c r="Q55" s="51">
        <v>1</v>
      </c>
      <c r="R55" s="51">
        <v>1</v>
      </c>
      <c r="S55" s="52">
        <v>1</v>
      </c>
      <c r="T55" s="53">
        <v>1</v>
      </c>
      <c r="U55" s="54">
        <v>1</v>
      </c>
      <c r="V55" s="58">
        <f t="shared" si="1"/>
        <v>100</v>
      </c>
      <c r="W55" s="60">
        <v>250344620.12</v>
      </c>
      <c r="X55" s="60">
        <v>124080000</v>
      </c>
      <c r="Y55" s="43" t="s">
        <v>373</v>
      </c>
      <c r="Z55" s="54">
        <v>1</v>
      </c>
      <c r="AA55" s="54">
        <v>1</v>
      </c>
      <c r="AB55" s="56">
        <f t="shared" si="2"/>
        <v>100</v>
      </c>
      <c r="AC55" s="60">
        <v>62631490.039999999</v>
      </c>
      <c r="AD55" s="60">
        <v>51301490</v>
      </c>
      <c r="AE55" s="43" t="s">
        <v>374</v>
      </c>
      <c r="AF55" s="54">
        <v>3</v>
      </c>
      <c r="AG55" s="54">
        <v>3</v>
      </c>
      <c r="AH55" s="56">
        <f t="shared" si="3"/>
        <v>100</v>
      </c>
      <c r="AI55" s="60">
        <v>230000000</v>
      </c>
      <c r="AJ55" s="60">
        <v>109789100</v>
      </c>
      <c r="AK55" s="43" t="s">
        <v>375</v>
      </c>
      <c r="AL55" s="54">
        <v>4</v>
      </c>
      <c r="AM55" s="54">
        <v>11</v>
      </c>
      <c r="AN55" s="56">
        <f t="shared" si="4"/>
        <v>275</v>
      </c>
      <c r="AO55" s="60">
        <v>40000000</v>
      </c>
      <c r="AP55" s="60">
        <v>35000000</v>
      </c>
      <c r="AQ55" s="43" t="s">
        <v>376</v>
      </c>
      <c r="AR55" s="54">
        <v>4</v>
      </c>
      <c r="AS55" s="54">
        <v>11</v>
      </c>
      <c r="AT55" s="56">
        <f t="shared" si="5"/>
        <v>275</v>
      </c>
      <c r="AU55" s="60">
        <v>40000000</v>
      </c>
      <c r="AV55" s="60">
        <v>20537932</v>
      </c>
      <c r="AW55" s="43" t="s">
        <v>377</v>
      </c>
      <c r="AX55" s="54">
        <v>1</v>
      </c>
      <c r="AY55" s="54">
        <v>1</v>
      </c>
      <c r="AZ55" s="56">
        <f t="shared" si="6"/>
        <v>100</v>
      </c>
      <c r="BA55" s="60">
        <v>29875000</v>
      </c>
      <c r="BB55" s="60">
        <v>0</v>
      </c>
      <c r="BC55" s="43" t="s">
        <v>378</v>
      </c>
      <c r="BD55" s="54">
        <v>1</v>
      </c>
      <c r="BE55" s="54">
        <v>1</v>
      </c>
      <c r="BF55" s="56">
        <f t="shared" si="7"/>
        <v>100</v>
      </c>
      <c r="BG55" s="60">
        <v>0</v>
      </c>
      <c r="BH55" s="60">
        <v>0</v>
      </c>
      <c r="BI55" s="43" t="s">
        <v>379</v>
      </c>
      <c r="BJ55" s="54">
        <v>1</v>
      </c>
      <c r="BK55" s="54">
        <v>1</v>
      </c>
      <c r="BL55" s="56">
        <f t="shared" si="8"/>
        <v>100</v>
      </c>
      <c r="BM55" s="59">
        <v>0</v>
      </c>
      <c r="BN55" s="59">
        <v>0</v>
      </c>
      <c r="BO55" s="61" t="s">
        <v>380</v>
      </c>
      <c r="BP55" s="54">
        <v>1</v>
      </c>
      <c r="BQ55" s="54">
        <v>0</v>
      </c>
      <c r="BR55" s="56">
        <f t="shared" si="0"/>
        <v>0</v>
      </c>
      <c r="BS55" s="80">
        <v>6675000</v>
      </c>
      <c r="BT55" s="81">
        <v>4450000</v>
      </c>
      <c r="BU55" s="195">
        <f>BT55/BS55*100</f>
        <v>66.666666666666657</v>
      </c>
      <c r="BV55" s="43" t="s">
        <v>1096</v>
      </c>
      <c r="BW55" s="63">
        <v>1</v>
      </c>
      <c r="BX55" s="63"/>
      <c r="BY55" s="56">
        <f t="shared" si="9"/>
        <v>0</v>
      </c>
      <c r="BZ55" s="64"/>
      <c r="CA55" s="64"/>
      <c r="CB55" s="43"/>
      <c r="CC55" s="63">
        <v>1</v>
      </c>
      <c r="CD55" s="63"/>
      <c r="CE55" s="65">
        <f t="shared" si="10"/>
        <v>0</v>
      </c>
      <c r="CF55" s="64"/>
      <c r="CG55" s="64"/>
      <c r="CH55" s="43"/>
      <c r="CI55" s="54">
        <v>1</v>
      </c>
      <c r="CJ55" s="54">
        <f t="shared" si="17"/>
        <v>3.625</v>
      </c>
      <c r="CK55" s="186">
        <v>1</v>
      </c>
      <c r="CL55" s="75" t="s">
        <v>381</v>
      </c>
    </row>
    <row r="56" spans="1:90" ht="142.5" customHeight="1">
      <c r="A56" s="299"/>
      <c r="B56" s="225"/>
      <c r="C56" s="47">
        <v>39</v>
      </c>
      <c r="D56" s="43" t="s">
        <v>382</v>
      </c>
      <c r="E56" s="48" t="s">
        <v>26</v>
      </c>
      <c r="F56" s="48" t="s">
        <v>26</v>
      </c>
      <c r="G56" s="48" t="s">
        <v>26</v>
      </c>
      <c r="H56" s="49" t="s">
        <v>112</v>
      </c>
      <c r="I56" s="50">
        <v>1</v>
      </c>
      <c r="J56" s="51">
        <v>1</v>
      </c>
      <c r="K56" s="51">
        <v>11</v>
      </c>
      <c r="L56" s="51">
        <v>11</v>
      </c>
      <c r="M56" s="51">
        <v>11</v>
      </c>
      <c r="N56" s="51">
        <v>1</v>
      </c>
      <c r="O56" s="51">
        <v>1</v>
      </c>
      <c r="P56" s="51">
        <v>1</v>
      </c>
      <c r="Q56" s="51">
        <v>1</v>
      </c>
      <c r="R56" s="51">
        <v>1</v>
      </c>
      <c r="S56" s="52">
        <v>1</v>
      </c>
      <c r="T56" s="53">
        <v>1</v>
      </c>
      <c r="U56" s="54">
        <v>1</v>
      </c>
      <c r="V56" s="58">
        <f t="shared" si="1"/>
        <v>100</v>
      </c>
      <c r="W56" s="60">
        <v>2502450453.6500001</v>
      </c>
      <c r="X56" s="60">
        <v>1519093331</v>
      </c>
      <c r="Y56" s="43" t="s">
        <v>383</v>
      </c>
      <c r="Z56" s="54">
        <v>1</v>
      </c>
      <c r="AA56" s="54">
        <v>1</v>
      </c>
      <c r="AB56" s="56">
        <f t="shared" si="2"/>
        <v>100</v>
      </c>
      <c r="AC56" s="60">
        <v>2804103122.6500001</v>
      </c>
      <c r="AD56" s="60">
        <v>1334000</v>
      </c>
      <c r="AE56" s="43" t="s">
        <v>384</v>
      </c>
      <c r="AF56" s="54">
        <v>11</v>
      </c>
      <c r="AG56" s="54">
        <v>11</v>
      </c>
      <c r="AH56" s="56">
        <f t="shared" si="3"/>
        <v>100</v>
      </c>
      <c r="AI56" s="60">
        <v>20000000</v>
      </c>
      <c r="AJ56" s="60">
        <v>0</v>
      </c>
      <c r="AK56" s="43" t="s">
        <v>385</v>
      </c>
      <c r="AL56" s="54">
        <v>11</v>
      </c>
      <c r="AM56" s="54">
        <v>11</v>
      </c>
      <c r="AN56" s="56">
        <f t="shared" si="4"/>
        <v>100</v>
      </c>
      <c r="AO56" s="60">
        <v>21400000</v>
      </c>
      <c r="AP56" s="60">
        <v>20000000</v>
      </c>
      <c r="AQ56" s="43" t="s">
        <v>386</v>
      </c>
      <c r="AR56" s="54">
        <v>11</v>
      </c>
      <c r="AS56" s="54">
        <v>11</v>
      </c>
      <c r="AT56" s="56">
        <f t="shared" si="5"/>
        <v>100</v>
      </c>
      <c r="AU56" s="60">
        <v>10000000</v>
      </c>
      <c r="AV56" s="60">
        <v>10000000</v>
      </c>
      <c r="AW56" s="43" t="s">
        <v>387</v>
      </c>
      <c r="AX56" s="54">
        <v>1</v>
      </c>
      <c r="AY56" s="54">
        <v>1</v>
      </c>
      <c r="AZ56" s="56">
        <f t="shared" si="6"/>
        <v>100</v>
      </c>
      <c r="BA56" s="60">
        <v>9937000</v>
      </c>
      <c r="BB56" s="60">
        <v>0</v>
      </c>
      <c r="BC56" s="43" t="s">
        <v>388</v>
      </c>
      <c r="BD56" s="54">
        <v>1</v>
      </c>
      <c r="BE56" s="54">
        <v>1</v>
      </c>
      <c r="BF56" s="56">
        <f t="shared" si="7"/>
        <v>100</v>
      </c>
      <c r="BG56" s="60">
        <v>297340573</v>
      </c>
      <c r="BH56" s="60">
        <v>297340573</v>
      </c>
      <c r="BI56" s="43" t="s">
        <v>389</v>
      </c>
      <c r="BJ56" s="54">
        <v>1</v>
      </c>
      <c r="BK56" s="54">
        <v>1</v>
      </c>
      <c r="BL56" s="56">
        <f t="shared" si="8"/>
        <v>100</v>
      </c>
      <c r="BM56" s="59">
        <v>0</v>
      </c>
      <c r="BN56" s="59">
        <v>0</v>
      </c>
      <c r="BO56" s="61" t="s">
        <v>390</v>
      </c>
      <c r="BP56" s="54">
        <v>1</v>
      </c>
      <c r="BQ56" s="54">
        <v>0</v>
      </c>
      <c r="BR56" s="56">
        <f t="shared" si="0"/>
        <v>0</v>
      </c>
      <c r="BS56" s="71">
        <v>0</v>
      </c>
      <c r="BT56" s="71">
        <v>0</v>
      </c>
      <c r="BU56" s="195">
        <v>0</v>
      </c>
      <c r="BV56" s="43" t="s">
        <v>1097</v>
      </c>
      <c r="BW56" s="63">
        <v>1</v>
      </c>
      <c r="BX56" s="63"/>
      <c r="BY56" s="56">
        <f t="shared" si="9"/>
        <v>0</v>
      </c>
      <c r="BZ56" s="64"/>
      <c r="CA56" s="64"/>
      <c r="CB56" s="43"/>
      <c r="CC56" s="63">
        <v>1</v>
      </c>
      <c r="CD56" s="63"/>
      <c r="CE56" s="65">
        <f t="shared" si="10"/>
        <v>0</v>
      </c>
      <c r="CF56" s="64"/>
      <c r="CG56" s="64"/>
      <c r="CH56" s="43"/>
      <c r="CI56" s="54">
        <v>1</v>
      </c>
      <c r="CJ56" s="54">
        <f t="shared" si="17"/>
        <v>4.625</v>
      </c>
      <c r="CK56" s="186">
        <v>1</v>
      </c>
      <c r="CL56" s="75" t="s">
        <v>391</v>
      </c>
    </row>
    <row r="57" spans="1:90" ht="299.25" customHeight="1">
      <c r="A57" s="299"/>
      <c r="B57" s="226"/>
      <c r="C57" s="47">
        <v>40</v>
      </c>
      <c r="D57" s="43" t="s">
        <v>392</v>
      </c>
      <c r="E57" s="48" t="s">
        <v>26</v>
      </c>
      <c r="F57" s="48" t="s">
        <v>26</v>
      </c>
      <c r="G57" s="48" t="s">
        <v>26</v>
      </c>
      <c r="H57" s="49" t="s">
        <v>112</v>
      </c>
      <c r="I57" s="50">
        <v>1</v>
      </c>
      <c r="J57" s="51">
        <v>1</v>
      </c>
      <c r="K57" s="51">
        <v>11</v>
      </c>
      <c r="L57" s="51">
        <v>11</v>
      </c>
      <c r="M57" s="51">
        <v>11</v>
      </c>
      <c r="N57" s="51">
        <v>1</v>
      </c>
      <c r="O57" s="51">
        <v>1</v>
      </c>
      <c r="P57" s="51">
        <v>1</v>
      </c>
      <c r="Q57" s="51">
        <v>1</v>
      </c>
      <c r="R57" s="51">
        <v>1</v>
      </c>
      <c r="S57" s="52">
        <v>1</v>
      </c>
      <c r="T57" s="53">
        <v>1</v>
      </c>
      <c r="U57" s="54">
        <v>1</v>
      </c>
      <c r="V57" s="58">
        <f t="shared" si="1"/>
        <v>100</v>
      </c>
      <c r="W57" s="60">
        <v>112750000</v>
      </c>
      <c r="X57" s="60">
        <v>112749999</v>
      </c>
      <c r="Y57" s="43" t="s">
        <v>393</v>
      </c>
      <c r="Z57" s="54">
        <v>1</v>
      </c>
      <c r="AA57" s="54">
        <v>1</v>
      </c>
      <c r="AB57" s="56">
        <f t="shared" si="2"/>
        <v>100</v>
      </c>
      <c r="AC57" s="60">
        <v>120000000</v>
      </c>
      <c r="AD57" s="60">
        <v>0</v>
      </c>
      <c r="AE57" s="43" t="s">
        <v>394</v>
      </c>
      <c r="AF57" s="54">
        <v>11</v>
      </c>
      <c r="AG57" s="54">
        <v>11</v>
      </c>
      <c r="AH57" s="56">
        <f t="shared" si="3"/>
        <v>100</v>
      </c>
      <c r="AI57" s="60">
        <v>17500000</v>
      </c>
      <c r="AJ57" s="60">
        <v>17500000</v>
      </c>
      <c r="AK57" s="43" t="s">
        <v>395</v>
      </c>
      <c r="AL57" s="54">
        <v>11</v>
      </c>
      <c r="AM57" s="54">
        <v>20</v>
      </c>
      <c r="AN57" s="58">
        <f t="shared" si="4"/>
        <v>181.81818181818181</v>
      </c>
      <c r="AO57" s="60">
        <v>20600000</v>
      </c>
      <c r="AP57" s="60">
        <v>0</v>
      </c>
      <c r="AQ57" s="43" t="s">
        <v>396</v>
      </c>
      <c r="AR57" s="54">
        <v>11</v>
      </c>
      <c r="AS57" s="54">
        <v>11</v>
      </c>
      <c r="AT57" s="56">
        <f t="shared" si="5"/>
        <v>100</v>
      </c>
      <c r="AU57" s="60">
        <v>0</v>
      </c>
      <c r="AV57" s="60">
        <v>0</v>
      </c>
      <c r="AW57" s="43" t="s">
        <v>397</v>
      </c>
      <c r="AX57" s="54">
        <v>1</v>
      </c>
      <c r="AY57" s="54">
        <v>1</v>
      </c>
      <c r="AZ57" s="56">
        <f t="shared" si="6"/>
        <v>100</v>
      </c>
      <c r="BA57" s="60">
        <v>0</v>
      </c>
      <c r="BB57" s="60">
        <v>0</v>
      </c>
      <c r="BC57" s="43" t="s">
        <v>252</v>
      </c>
      <c r="BD57" s="54">
        <v>1</v>
      </c>
      <c r="BE57" s="54">
        <v>1</v>
      </c>
      <c r="BF57" s="56">
        <f t="shared" si="7"/>
        <v>100</v>
      </c>
      <c r="BG57" s="60">
        <v>0</v>
      </c>
      <c r="BH57" s="60">
        <v>0</v>
      </c>
      <c r="BI57" s="43" t="s">
        <v>398</v>
      </c>
      <c r="BJ57" s="54">
        <v>1</v>
      </c>
      <c r="BK57" s="54">
        <v>0</v>
      </c>
      <c r="BL57" s="56">
        <f t="shared" si="8"/>
        <v>0</v>
      </c>
      <c r="BM57" s="59">
        <v>0</v>
      </c>
      <c r="BN57" s="59">
        <v>0</v>
      </c>
      <c r="BO57" s="61" t="s">
        <v>399</v>
      </c>
      <c r="BP57" s="54">
        <v>1</v>
      </c>
      <c r="BQ57" s="54">
        <v>1</v>
      </c>
      <c r="BR57" s="56">
        <f t="shared" si="0"/>
        <v>100</v>
      </c>
      <c r="BS57" s="80">
        <v>5000000</v>
      </c>
      <c r="BT57" s="71">
        <v>0</v>
      </c>
      <c r="BU57" s="195">
        <f t="shared" ref="BU57:BU116" si="19">BT57/BS57*100</f>
        <v>0</v>
      </c>
      <c r="BV57" s="83" t="s">
        <v>400</v>
      </c>
      <c r="BW57" s="63">
        <v>1</v>
      </c>
      <c r="BX57" s="63"/>
      <c r="BY57" s="56">
        <f t="shared" si="9"/>
        <v>0</v>
      </c>
      <c r="BZ57" s="64"/>
      <c r="CA57" s="64"/>
      <c r="CB57" s="43"/>
      <c r="CC57" s="63">
        <v>1</v>
      </c>
      <c r="CD57" s="63"/>
      <c r="CE57" s="65">
        <f t="shared" si="10"/>
        <v>0</v>
      </c>
      <c r="CF57" s="64"/>
      <c r="CG57" s="64"/>
      <c r="CH57" s="43"/>
      <c r="CI57" s="54">
        <v>1</v>
      </c>
      <c r="CJ57" s="54">
        <f t="shared" si="17"/>
        <v>5.75</v>
      </c>
      <c r="CK57" s="186">
        <v>1</v>
      </c>
      <c r="CL57" s="75" t="s">
        <v>401</v>
      </c>
    </row>
    <row r="58" spans="1:90" ht="149.25" customHeight="1">
      <c r="A58" s="299"/>
      <c r="B58" s="68" t="s">
        <v>402</v>
      </c>
      <c r="C58" s="76">
        <v>41</v>
      </c>
      <c r="D58" s="68" t="s">
        <v>403</v>
      </c>
      <c r="E58" s="48" t="s">
        <v>26</v>
      </c>
      <c r="F58" s="48" t="s">
        <v>26</v>
      </c>
      <c r="G58" s="48" t="s">
        <v>26</v>
      </c>
      <c r="H58" s="49" t="s">
        <v>112</v>
      </c>
      <c r="I58" s="105">
        <v>3.5</v>
      </c>
      <c r="J58" s="51">
        <v>4</v>
      </c>
      <c r="K58" s="51">
        <v>1</v>
      </c>
      <c r="L58" s="51">
        <v>1</v>
      </c>
      <c r="M58" s="51">
        <v>1</v>
      </c>
      <c r="N58" s="51">
        <v>7</v>
      </c>
      <c r="O58" s="51">
        <v>8</v>
      </c>
      <c r="P58" s="51">
        <v>8</v>
      </c>
      <c r="Q58" s="51">
        <v>8</v>
      </c>
      <c r="R58" s="51">
        <v>8</v>
      </c>
      <c r="S58" s="52">
        <v>8</v>
      </c>
      <c r="T58" s="106">
        <v>3.5</v>
      </c>
      <c r="U58" s="54">
        <v>4</v>
      </c>
      <c r="V58" s="73">
        <f>(U58/T58)*100</f>
        <v>114.28571428571428</v>
      </c>
      <c r="W58" s="60">
        <v>1050005619.33</v>
      </c>
      <c r="X58" s="60">
        <v>1050005619.33</v>
      </c>
      <c r="Y58" s="43" t="s">
        <v>404</v>
      </c>
      <c r="Z58" s="54">
        <v>4</v>
      </c>
      <c r="AA58" s="54">
        <v>3</v>
      </c>
      <c r="AB58" s="56">
        <f t="shared" si="2"/>
        <v>75</v>
      </c>
      <c r="AC58" s="60">
        <v>1047079382</v>
      </c>
      <c r="AD58" s="60">
        <v>51620000</v>
      </c>
      <c r="AE58" s="43" t="s">
        <v>405</v>
      </c>
      <c r="AF58" s="54">
        <v>1</v>
      </c>
      <c r="AG58" s="54">
        <v>1</v>
      </c>
      <c r="AH58" s="56">
        <f t="shared" si="3"/>
        <v>100</v>
      </c>
      <c r="AI58" s="60">
        <v>50000000</v>
      </c>
      <c r="AJ58" s="60">
        <v>7986000</v>
      </c>
      <c r="AK58" s="43" t="s">
        <v>406</v>
      </c>
      <c r="AL58" s="54">
        <v>1</v>
      </c>
      <c r="AM58" s="54">
        <v>1</v>
      </c>
      <c r="AN58" s="56">
        <f t="shared" si="4"/>
        <v>100</v>
      </c>
      <c r="AO58" s="60">
        <v>10000000</v>
      </c>
      <c r="AP58" s="60">
        <v>0</v>
      </c>
      <c r="AQ58" s="43" t="s">
        <v>407</v>
      </c>
      <c r="AR58" s="54">
        <v>1</v>
      </c>
      <c r="AS58" s="54">
        <v>1</v>
      </c>
      <c r="AT58" s="56">
        <f t="shared" si="5"/>
        <v>100</v>
      </c>
      <c r="AU58" s="60">
        <v>7200000</v>
      </c>
      <c r="AV58" s="60">
        <v>0</v>
      </c>
      <c r="AW58" s="43" t="s">
        <v>408</v>
      </c>
      <c r="AX58" s="54">
        <v>7</v>
      </c>
      <c r="AY58" s="54">
        <v>11</v>
      </c>
      <c r="AZ58" s="73">
        <f t="shared" si="6"/>
        <v>157.14285714285714</v>
      </c>
      <c r="BA58" s="60">
        <v>1011580689</v>
      </c>
      <c r="BB58" s="60">
        <v>15900000</v>
      </c>
      <c r="BC58" s="43" t="s">
        <v>409</v>
      </c>
      <c r="BD58" s="54">
        <v>8</v>
      </c>
      <c r="BE58" s="54">
        <v>1</v>
      </c>
      <c r="BF58" s="56">
        <f t="shared" si="7"/>
        <v>12.5</v>
      </c>
      <c r="BG58" s="60">
        <v>0</v>
      </c>
      <c r="BH58" s="60">
        <v>0</v>
      </c>
      <c r="BI58" s="43" t="s">
        <v>410</v>
      </c>
      <c r="BJ58" s="54">
        <v>8</v>
      </c>
      <c r="BK58" s="54">
        <v>8</v>
      </c>
      <c r="BL58" s="56">
        <f t="shared" si="8"/>
        <v>100</v>
      </c>
      <c r="BM58" s="59">
        <v>0</v>
      </c>
      <c r="BN58" s="59">
        <v>0</v>
      </c>
      <c r="BO58" s="61" t="s">
        <v>411</v>
      </c>
      <c r="BP58" s="54">
        <v>8</v>
      </c>
      <c r="BQ58" s="54">
        <v>0</v>
      </c>
      <c r="BR58" s="56">
        <f t="shared" si="0"/>
        <v>0</v>
      </c>
      <c r="BS58" s="71">
        <v>0</v>
      </c>
      <c r="BT58" s="71">
        <v>0</v>
      </c>
      <c r="BU58" s="195">
        <v>0</v>
      </c>
      <c r="BV58" s="7" t="s">
        <v>1098</v>
      </c>
      <c r="BW58" s="63">
        <v>8</v>
      </c>
      <c r="BX58" s="63"/>
      <c r="BY58" s="56">
        <f t="shared" si="9"/>
        <v>0</v>
      </c>
      <c r="BZ58" s="64"/>
      <c r="CA58" s="64"/>
      <c r="CB58" s="43"/>
      <c r="CC58" s="63">
        <v>8</v>
      </c>
      <c r="CD58" s="63"/>
      <c r="CE58" s="65">
        <f t="shared" si="10"/>
        <v>0</v>
      </c>
      <c r="CF58" s="64"/>
      <c r="CG58" s="64"/>
      <c r="CH58" s="43"/>
      <c r="CI58" s="54">
        <v>8</v>
      </c>
      <c r="CJ58" s="79">
        <f>U58+AG58+AM58+AS58+AY58+BE58+BK58+BQ58+BX58+CD58</f>
        <v>27</v>
      </c>
      <c r="CK58" s="186">
        <v>1</v>
      </c>
      <c r="CL58" s="75" t="s">
        <v>412</v>
      </c>
    </row>
    <row r="59" spans="1:90" ht="170.25" customHeight="1">
      <c r="A59" s="299"/>
      <c r="B59" s="224" t="s">
        <v>413</v>
      </c>
      <c r="C59" s="47">
        <v>42</v>
      </c>
      <c r="D59" s="43" t="s">
        <v>414</v>
      </c>
      <c r="E59" s="48" t="s">
        <v>26</v>
      </c>
      <c r="F59" s="48"/>
      <c r="G59" s="48"/>
      <c r="H59" s="49" t="s">
        <v>112</v>
      </c>
      <c r="I59" s="50">
        <v>8</v>
      </c>
      <c r="J59" s="51">
        <v>12</v>
      </c>
      <c r="K59" s="51">
        <v>1</v>
      </c>
      <c r="L59" s="51">
        <v>1</v>
      </c>
      <c r="M59" s="51">
        <v>1</v>
      </c>
      <c r="N59" s="51">
        <v>9</v>
      </c>
      <c r="O59" s="51">
        <v>12</v>
      </c>
      <c r="P59" s="51">
        <v>12</v>
      </c>
      <c r="Q59" s="51">
        <v>12</v>
      </c>
      <c r="R59" s="51">
        <v>12</v>
      </c>
      <c r="S59" s="52">
        <v>12</v>
      </c>
      <c r="T59" s="53">
        <v>8</v>
      </c>
      <c r="U59" s="54">
        <v>8</v>
      </c>
      <c r="V59" s="58">
        <f t="shared" si="1"/>
        <v>100</v>
      </c>
      <c r="W59" s="60">
        <v>3000000</v>
      </c>
      <c r="X59" s="60">
        <v>3000000</v>
      </c>
      <c r="Y59" s="43" t="s">
        <v>415</v>
      </c>
      <c r="Z59" s="54">
        <v>12</v>
      </c>
      <c r="AA59" s="54">
        <v>8</v>
      </c>
      <c r="AB59" s="58">
        <f t="shared" si="2"/>
        <v>66.666666666666657</v>
      </c>
      <c r="AC59" s="60">
        <v>66500000</v>
      </c>
      <c r="AD59" s="60"/>
      <c r="AE59" s="43" t="s">
        <v>416</v>
      </c>
      <c r="AF59" s="54">
        <v>1</v>
      </c>
      <c r="AG59" s="54">
        <v>1</v>
      </c>
      <c r="AH59" s="56">
        <f t="shared" si="3"/>
        <v>100</v>
      </c>
      <c r="AI59" s="60">
        <v>40000000</v>
      </c>
      <c r="AJ59" s="60">
        <v>0</v>
      </c>
      <c r="AK59" s="43" t="s">
        <v>233</v>
      </c>
      <c r="AL59" s="54">
        <v>1</v>
      </c>
      <c r="AM59" s="54">
        <v>1</v>
      </c>
      <c r="AN59" s="56">
        <f t="shared" si="4"/>
        <v>100</v>
      </c>
      <c r="AO59" s="60">
        <v>40000000</v>
      </c>
      <c r="AP59" s="60">
        <v>0</v>
      </c>
      <c r="AQ59" s="43" t="s">
        <v>417</v>
      </c>
      <c r="AR59" s="54">
        <v>1</v>
      </c>
      <c r="AS59" s="54">
        <v>1</v>
      </c>
      <c r="AT59" s="56">
        <f t="shared" si="5"/>
        <v>100</v>
      </c>
      <c r="AU59" s="60">
        <v>29000000</v>
      </c>
      <c r="AV59" s="60">
        <v>0</v>
      </c>
      <c r="AW59" s="43" t="s">
        <v>418</v>
      </c>
      <c r="AX59" s="54">
        <v>9</v>
      </c>
      <c r="AY59" s="54"/>
      <c r="AZ59" s="56">
        <f t="shared" si="6"/>
        <v>0</v>
      </c>
      <c r="BA59" s="60">
        <v>30000000</v>
      </c>
      <c r="BB59" s="60">
        <v>21000000</v>
      </c>
      <c r="BC59" s="43" t="s">
        <v>419</v>
      </c>
      <c r="BD59" s="54">
        <v>12</v>
      </c>
      <c r="BE59" s="54">
        <v>12</v>
      </c>
      <c r="BF59" s="56">
        <f t="shared" si="7"/>
        <v>100</v>
      </c>
      <c r="BG59" s="60">
        <v>0</v>
      </c>
      <c r="BH59" s="60">
        <v>0</v>
      </c>
      <c r="BI59" s="43" t="s">
        <v>420</v>
      </c>
      <c r="BJ59" s="54">
        <v>12</v>
      </c>
      <c r="BK59" s="54">
        <v>12</v>
      </c>
      <c r="BL59" s="56">
        <f t="shared" si="8"/>
        <v>100</v>
      </c>
      <c r="BM59" s="59">
        <v>0</v>
      </c>
      <c r="BN59" s="59">
        <v>0</v>
      </c>
      <c r="BO59" s="61" t="s">
        <v>421</v>
      </c>
      <c r="BP59" s="54">
        <v>12</v>
      </c>
      <c r="BQ59" s="54">
        <v>0</v>
      </c>
      <c r="BR59" s="56">
        <f t="shared" si="0"/>
        <v>0</v>
      </c>
      <c r="BS59" s="71">
        <v>0</v>
      </c>
      <c r="BT59" s="71">
        <v>0</v>
      </c>
      <c r="BU59" s="195">
        <v>0</v>
      </c>
      <c r="BV59" s="83" t="s">
        <v>1159</v>
      </c>
      <c r="BW59" s="63">
        <v>12</v>
      </c>
      <c r="BX59" s="63"/>
      <c r="BY59" s="56">
        <f t="shared" si="9"/>
        <v>0</v>
      </c>
      <c r="BZ59" s="64"/>
      <c r="CA59" s="64"/>
      <c r="CB59" s="43"/>
      <c r="CC59" s="63">
        <v>12</v>
      </c>
      <c r="CD59" s="63"/>
      <c r="CE59" s="65">
        <f t="shared" si="10"/>
        <v>0</v>
      </c>
      <c r="CF59" s="64"/>
      <c r="CG59" s="64"/>
      <c r="CH59" s="43"/>
      <c r="CI59" s="54">
        <v>12</v>
      </c>
      <c r="CJ59" s="79">
        <f>U59+AG59+AM59+AS59+AY59+BE59+BK59+BQ59+BX59+CD59</f>
        <v>35</v>
      </c>
      <c r="CK59" s="186">
        <v>1</v>
      </c>
      <c r="CL59" s="75" t="s">
        <v>422</v>
      </c>
    </row>
    <row r="60" spans="1:90" ht="228.75" customHeight="1">
      <c r="A60" s="299"/>
      <c r="B60" s="226"/>
      <c r="C60" s="47">
        <v>43</v>
      </c>
      <c r="D60" s="43" t="s">
        <v>423</v>
      </c>
      <c r="E60" s="48" t="s">
        <v>26</v>
      </c>
      <c r="F60" s="48"/>
      <c r="G60" s="48"/>
      <c r="H60" s="49" t="s">
        <v>112</v>
      </c>
      <c r="I60" s="50">
        <v>36</v>
      </c>
      <c r="J60" s="51">
        <v>50</v>
      </c>
      <c r="K60" s="51">
        <v>55</v>
      </c>
      <c r="L60" s="51">
        <v>55</v>
      </c>
      <c r="M60" s="51">
        <v>55</v>
      </c>
      <c r="N60" s="51">
        <v>70</v>
      </c>
      <c r="O60" s="51">
        <v>120</v>
      </c>
      <c r="P60" s="51">
        <v>120</v>
      </c>
      <c r="Q60" s="51">
        <v>12</v>
      </c>
      <c r="R60" s="51">
        <v>12</v>
      </c>
      <c r="S60" s="52">
        <v>12</v>
      </c>
      <c r="T60" s="53">
        <v>36</v>
      </c>
      <c r="U60" s="54">
        <v>86</v>
      </c>
      <c r="V60" s="67">
        <f t="shared" si="1"/>
        <v>238.88888888888889</v>
      </c>
      <c r="W60" s="60">
        <v>3000000</v>
      </c>
      <c r="X60" s="60">
        <v>3000000</v>
      </c>
      <c r="Y60" s="43" t="s">
        <v>424</v>
      </c>
      <c r="Z60" s="54">
        <v>50</v>
      </c>
      <c r="AA60" s="54">
        <v>5</v>
      </c>
      <c r="AB60" s="56">
        <f t="shared" si="2"/>
        <v>10</v>
      </c>
      <c r="AC60" s="60">
        <v>66500000</v>
      </c>
      <c r="AD60" s="60"/>
      <c r="AE60" s="43" t="s">
        <v>425</v>
      </c>
      <c r="AF60" s="54">
        <v>55</v>
      </c>
      <c r="AG60" s="54">
        <v>123</v>
      </c>
      <c r="AH60" s="73">
        <f t="shared" si="3"/>
        <v>223.63636363636363</v>
      </c>
      <c r="AI60" s="60"/>
      <c r="AJ60" s="60"/>
      <c r="AK60" s="43" t="s">
        <v>426</v>
      </c>
      <c r="AL60" s="54">
        <v>55</v>
      </c>
      <c r="AM60" s="54">
        <v>125</v>
      </c>
      <c r="AN60" s="73">
        <f t="shared" si="4"/>
        <v>227.27272727272728</v>
      </c>
      <c r="AO60" s="60">
        <v>0</v>
      </c>
      <c r="AP60" s="60">
        <v>0</v>
      </c>
      <c r="AQ60" s="43" t="s">
        <v>427</v>
      </c>
      <c r="AR60" s="54">
        <v>55</v>
      </c>
      <c r="AS60" s="54">
        <v>96</v>
      </c>
      <c r="AT60" s="73">
        <f t="shared" si="5"/>
        <v>174.54545454545453</v>
      </c>
      <c r="AU60" s="60">
        <v>15800000</v>
      </c>
      <c r="AV60" s="60">
        <v>10700000</v>
      </c>
      <c r="AW60" s="43" t="s">
        <v>397</v>
      </c>
      <c r="AX60" s="54">
        <v>70</v>
      </c>
      <c r="AY60" s="54"/>
      <c r="AZ60" s="56">
        <f t="shared" si="6"/>
        <v>0</v>
      </c>
      <c r="BA60" s="60">
        <v>0</v>
      </c>
      <c r="BB60" s="60">
        <v>0</v>
      </c>
      <c r="BC60" s="43" t="s">
        <v>428</v>
      </c>
      <c r="BD60" s="54">
        <v>120</v>
      </c>
      <c r="BE60" s="54">
        <v>120</v>
      </c>
      <c r="BF60" s="56">
        <f t="shared" si="7"/>
        <v>100</v>
      </c>
      <c r="BG60" s="60">
        <v>297340573</v>
      </c>
      <c r="BH60" s="60">
        <v>297340573</v>
      </c>
      <c r="BI60" s="43" t="s">
        <v>429</v>
      </c>
      <c r="BJ60" s="54">
        <v>120</v>
      </c>
      <c r="BK60" s="54">
        <v>120</v>
      </c>
      <c r="BL60" s="56">
        <v>100</v>
      </c>
      <c r="BM60" s="59">
        <v>0</v>
      </c>
      <c r="BN60" s="59">
        <v>0</v>
      </c>
      <c r="BO60" s="61" t="s">
        <v>430</v>
      </c>
      <c r="BP60" s="54">
        <v>12</v>
      </c>
      <c r="BQ60" s="54">
        <v>0</v>
      </c>
      <c r="BR60" s="56">
        <f t="shared" si="0"/>
        <v>0</v>
      </c>
      <c r="BS60" s="71">
        <v>0</v>
      </c>
      <c r="BT60" s="71">
        <v>0</v>
      </c>
      <c r="BU60" s="195">
        <v>0</v>
      </c>
      <c r="BV60" s="43" t="s">
        <v>1099</v>
      </c>
      <c r="BW60" s="63">
        <v>120</v>
      </c>
      <c r="BX60" s="63"/>
      <c r="BY60" s="56">
        <f t="shared" si="9"/>
        <v>0</v>
      </c>
      <c r="BZ60" s="64"/>
      <c r="CA60" s="64"/>
      <c r="CB60" s="43"/>
      <c r="CC60" s="63">
        <v>120</v>
      </c>
      <c r="CD60" s="63"/>
      <c r="CE60" s="65">
        <f t="shared" si="10"/>
        <v>0</v>
      </c>
      <c r="CF60" s="64"/>
      <c r="CG60" s="64"/>
      <c r="CH60" s="43"/>
      <c r="CI60" s="54">
        <v>120</v>
      </c>
      <c r="CJ60" s="79">
        <f>U60+AG60+AM60+AS60+AY60+BE60+BK60+BQ60+BX60+CD60</f>
        <v>670</v>
      </c>
      <c r="CK60" s="186">
        <v>1</v>
      </c>
      <c r="CL60" s="75" t="s">
        <v>431</v>
      </c>
    </row>
    <row r="61" spans="1:90" ht="409.5" customHeight="1">
      <c r="A61" s="299"/>
      <c r="B61" s="224" t="s">
        <v>432</v>
      </c>
      <c r="C61" s="47">
        <v>44</v>
      </c>
      <c r="D61" s="43" t="s">
        <v>433</v>
      </c>
      <c r="E61" s="48" t="s">
        <v>26</v>
      </c>
      <c r="F61" s="48" t="s">
        <v>26</v>
      </c>
      <c r="G61" s="48" t="s">
        <v>26</v>
      </c>
      <c r="H61" s="49" t="s">
        <v>112</v>
      </c>
      <c r="I61" s="50">
        <v>86</v>
      </c>
      <c r="J61" s="51">
        <v>100</v>
      </c>
      <c r="K61" s="51">
        <v>113</v>
      </c>
      <c r="L61" s="51">
        <v>113</v>
      </c>
      <c r="M61" s="51">
        <v>113</v>
      </c>
      <c r="N61" s="51">
        <v>108</v>
      </c>
      <c r="O61" s="51">
        <v>1</v>
      </c>
      <c r="P61" s="51">
        <v>15</v>
      </c>
      <c r="Q61" s="51">
        <v>1</v>
      </c>
      <c r="R61" s="51">
        <v>1</v>
      </c>
      <c r="S61" s="52">
        <v>1</v>
      </c>
      <c r="T61" s="53">
        <v>86</v>
      </c>
      <c r="U61" s="54">
        <v>86</v>
      </c>
      <c r="V61" s="55">
        <f t="shared" si="1"/>
        <v>100</v>
      </c>
      <c r="W61" s="60">
        <v>96574236631.539993</v>
      </c>
      <c r="X61" s="60">
        <v>96204545021</v>
      </c>
      <c r="Y61" s="43" t="s">
        <v>434</v>
      </c>
      <c r="Z61" s="54">
        <v>100</v>
      </c>
      <c r="AA61" s="54">
        <v>14</v>
      </c>
      <c r="AB61" s="56">
        <f t="shared" si="2"/>
        <v>14.000000000000002</v>
      </c>
      <c r="AC61" s="60">
        <v>102615366837.64999</v>
      </c>
      <c r="AD61" s="60">
        <v>34798043724</v>
      </c>
      <c r="AE61" s="43" t="s">
        <v>435</v>
      </c>
      <c r="AF61" s="54">
        <v>113</v>
      </c>
      <c r="AG61" s="54">
        <v>131</v>
      </c>
      <c r="AH61" s="55">
        <f t="shared" si="3"/>
        <v>115.92920353982301</v>
      </c>
      <c r="AI61" s="60">
        <v>230000000</v>
      </c>
      <c r="AJ61" s="60">
        <v>109789100</v>
      </c>
      <c r="AK61" s="43" t="s">
        <v>436</v>
      </c>
      <c r="AL61" s="54">
        <v>113</v>
      </c>
      <c r="AM61" s="54">
        <v>113</v>
      </c>
      <c r="AN61" s="56">
        <f t="shared" si="4"/>
        <v>100</v>
      </c>
      <c r="AO61" s="60">
        <v>50000000</v>
      </c>
      <c r="AP61" s="60">
        <v>45000000</v>
      </c>
      <c r="AQ61" s="43" t="s">
        <v>437</v>
      </c>
      <c r="AR61" s="54">
        <v>113</v>
      </c>
      <c r="AS61" s="54">
        <v>51</v>
      </c>
      <c r="AT61" s="58">
        <f t="shared" si="5"/>
        <v>45.132743362831853</v>
      </c>
      <c r="AU61" s="60">
        <v>40000000</v>
      </c>
      <c r="AV61" s="60">
        <v>20537932</v>
      </c>
      <c r="AW61" s="43" t="s">
        <v>438</v>
      </c>
      <c r="AX61" s="54">
        <v>108</v>
      </c>
      <c r="AY61" s="54">
        <v>110</v>
      </c>
      <c r="AZ61" s="55">
        <f t="shared" si="6"/>
        <v>101.85185185185186</v>
      </c>
      <c r="BA61" s="60">
        <v>29875000</v>
      </c>
      <c r="BB61" s="60">
        <v>0</v>
      </c>
      <c r="BC61" s="43" t="s">
        <v>439</v>
      </c>
      <c r="BD61" s="54">
        <v>1</v>
      </c>
      <c r="BE61" s="54">
        <v>1</v>
      </c>
      <c r="BF61" s="55">
        <f t="shared" si="7"/>
        <v>100</v>
      </c>
      <c r="BG61" s="60">
        <v>2705524</v>
      </c>
      <c r="BH61" s="60">
        <v>2705524</v>
      </c>
      <c r="BI61" s="43" t="s">
        <v>440</v>
      </c>
      <c r="BJ61" s="54">
        <v>15</v>
      </c>
      <c r="BK61" s="54">
        <v>16</v>
      </c>
      <c r="BL61" s="67">
        <v>100</v>
      </c>
      <c r="BM61" s="59">
        <v>239901500</v>
      </c>
      <c r="BN61" s="59">
        <v>239901500</v>
      </c>
      <c r="BO61" s="61" t="s">
        <v>441</v>
      </c>
      <c r="BP61" s="54">
        <v>1</v>
      </c>
      <c r="BQ61" s="54">
        <v>9</v>
      </c>
      <c r="BR61" s="55">
        <v>100</v>
      </c>
      <c r="BS61" s="107">
        <f>3902276899+221400000</f>
        <v>4123676899</v>
      </c>
      <c r="BT61" s="107">
        <f>328778600+638141900+44800000</f>
        <v>1011720500</v>
      </c>
      <c r="BU61" s="195">
        <f t="shared" si="19"/>
        <v>24.5344270363506</v>
      </c>
      <c r="BV61" s="83" t="s">
        <v>442</v>
      </c>
      <c r="BW61" s="63"/>
      <c r="BX61" s="63"/>
      <c r="BY61" s="56" t="e">
        <f t="shared" si="9"/>
        <v>#DIV/0!</v>
      </c>
      <c r="BZ61" s="64"/>
      <c r="CA61" s="64"/>
      <c r="CB61" s="43"/>
      <c r="CC61" s="63"/>
      <c r="CD61" s="63"/>
      <c r="CE61" s="65" t="e">
        <f t="shared" si="10"/>
        <v>#DIV/0!</v>
      </c>
      <c r="CF61" s="64"/>
      <c r="CG61" s="64"/>
      <c r="CH61" s="43"/>
      <c r="CI61" s="54">
        <v>113</v>
      </c>
      <c r="CJ61" s="79">
        <f>U61+AG61+AM61+AS61+AY61+BE61+BK61+BQ61+BX61+CD61</f>
        <v>517</v>
      </c>
      <c r="CK61" s="186">
        <v>1</v>
      </c>
      <c r="CL61" s="75" t="s">
        <v>443</v>
      </c>
    </row>
    <row r="62" spans="1:90" ht="114">
      <c r="A62" s="299"/>
      <c r="B62" s="226"/>
      <c r="C62" s="47">
        <v>45</v>
      </c>
      <c r="D62" s="43" t="s">
        <v>444</v>
      </c>
      <c r="E62" s="48" t="s">
        <v>26</v>
      </c>
      <c r="F62" s="48" t="s">
        <v>26</v>
      </c>
      <c r="G62" s="48" t="s">
        <v>26</v>
      </c>
      <c r="H62" s="49" t="s">
        <v>445</v>
      </c>
      <c r="I62" s="50">
        <v>41</v>
      </c>
      <c r="J62" s="51">
        <v>14</v>
      </c>
      <c r="K62" s="51">
        <v>0</v>
      </c>
      <c r="L62" s="51">
        <v>2</v>
      </c>
      <c r="M62" s="51">
        <v>2</v>
      </c>
      <c r="N62" s="51">
        <v>18</v>
      </c>
      <c r="O62" s="51">
        <v>1</v>
      </c>
      <c r="P62" s="51">
        <v>21</v>
      </c>
      <c r="Q62" s="51">
        <v>2</v>
      </c>
      <c r="R62" s="51">
        <v>2</v>
      </c>
      <c r="S62" s="52">
        <v>2</v>
      </c>
      <c r="T62" s="53">
        <v>41</v>
      </c>
      <c r="U62" s="54">
        <v>26</v>
      </c>
      <c r="V62" s="58">
        <f t="shared" si="1"/>
        <v>63.414634146341463</v>
      </c>
      <c r="W62" s="60">
        <v>8588026625.6199999</v>
      </c>
      <c r="X62" s="60">
        <v>2579447204.6999998</v>
      </c>
      <c r="Y62" s="43" t="s">
        <v>446</v>
      </c>
      <c r="Z62" s="54">
        <v>14</v>
      </c>
      <c r="AA62" s="54">
        <v>7</v>
      </c>
      <c r="AB62" s="56">
        <f t="shared" si="2"/>
        <v>50</v>
      </c>
      <c r="AC62" s="228">
        <v>8509191267.1199999</v>
      </c>
      <c r="AD62" s="228">
        <v>1076538345.1300001</v>
      </c>
      <c r="AE62" s="224" t="s">
        <v>447</v>
      </c>
      <c r="AF62" s="54">
        <v>0</v>
      </c>
      <c r="AG62" s="54">
        <v>0</v>
      </c>
      <c r="AH62" s="56" t="e">
        <f t="shared" si="3"/>
        <v>#DIV/0!</v>
      </c>
      <c r="AI62" s="60">
        <v>0</v>
      </c>
      <c r="AJ62" s="60">
        <v>0</v>
      </c>
      <c r="AK62" s="43" t="s">
        <v>448</v>
      </c>
      <c r="AL62" s="54">
        <v>2</v>
      </c>
      <c r="AM62" s="54">
        <v>2</v>
      </c>
      <c r="AN62" s="56">
        <f t="shared" si="4"/>
        <v>100</v>
      </c>
      <c r="AO62" s="60">
        <v>350000000</v>
      </c>
      <c r="AP62" s="60">
        <v>342436036</v>
      </c>
      <c r="AQ62" s="43" t="s">
        <v>449</v>
      </c>
      <c r="AR62" s="54">
        <v>2</v>
      </c>
      <c r="AS62" s="54">
        <v>38</v>
      </c>
      <c r="AT62" s="56">
        <f t="shared" si="5"/>
        <v>1900</v>
      </c>
      <c r="AU62" s="228">
        <v>6475695347</v>
      </c>
      <c r="AV62" s="228">
        <v>4386761023</v>
      </c>
      <c r="AW62" s="246" t="s">
        <v>450</v>
      </c>
      <c r="AX62" s="54">
        <v>18</v>
      </c>
      <c r="AY62" s="54">
        <v>20</v>
      </c>
      <c r="AZ62" s="58">
        <f t="shared" si="6"/>
        <v>111.11111111111111</v>
      </c>
      <c r="BA62" s="228">
        <v>4506255081</v>
      </c>
      <c r="BB62" s="228">
        <v>356505266</v>
      </c>
      <c r="BC62" s="246" t="s">
        <v>451</v>
      </c>
      <c r="BD62" s="54">
        <v>1</v>
      </c>
      <c r="BE62" s="54">
        <v>0</v>
      </c>
      <c r="BF62" s="56">
        <f t="shared" si="7"/>
        <v>0</v>
      </c>
      <c r="BG62" s="60">
        <v>0</v>
      </c>
      <c r="BH62" s="60">
        <v>0</v>
      </c>
      <c r="BI62" s="43" t="s">
        <v>34</v>
      </c>
      <c r="BJ62" s="54">
        <v>21</v>
      </c>
      <c r="BK62" s="54">
        <v>86</v>
      </c>
      <c r="BL62" s="67">
        <v>100</v>
      </c>
      <c r="BM62" s="59">
        <v>0</v>
      </c>
      <c r="BN62" s="59">
        <v>0</v>
      </c>
      <c r="BO62" s="61" t="s">
        <v>452</v>
      </c>
      <c r="BP62" s="54">
        <v>2</v>
      </c>
      <c r="BQ62" s="54">
        <v>0</v>
      </c>
      <c r="BR62" s="56">
        <f t="shared" si="0"/>
        <v>0</v>
      </c>
      <c r="BS62" s="71">
        <v>0</v>
      </c>
      <c r="BT62" s="71">
        <v>0</v>
      </c>
      <c r="BU62" s="195">
        <v>0</v>
      </c>
      <c r="BV62" s="43" t="s">
        <v>1160</v>
      </c>
      <c r="BW62" s="63"/>
      <c r="BX62" s="63"/>
      <c r="BY62" s="56" t="e">
        <f t="shared" si="9"/>
        <v>#DIV/0!</v>
      </c>
      <c r="BZ62" s="64"/>
      <c r="CA62" s="64"/>
      <c r="CB62" s="43"/>
      <c r="CC62" s="63"/>
      <c r="CD62" s="63"/>
      <c r="CE62" s="65" t="e">
        <f t="shared" si="10"/>
        <v>#DIV/0!</v>
      </c>
      <c r="CF62" s="64"/>
      <c r="CG62" s="64"/>
      <c r="CH62" s="43"/>
      <c r="CI62" s="54">
        <v>21</v>
      </c>
      <c r="CJ62" s="54">
        <f>U62+AG62+AM62+AS62+AY62+BE62+BK62+BQ62+BX62+CD62</f>
        <v>172</v>
      </c>
      <c r="CK62" s="186">
        <v>1</v>
      </c>
      <c r="CL62" s="75" t="s">
        <v>453</v>
      </c>
    </row>
    <row r="63" spans="1:90" ht="409.5">
      <c r="A63" s="299"/>
      <c r="B63" s="224" t="s">
        <v>454</v>
      </c>
      <c r="C63" s="47">
        <v>46</v>
      </c>
      <c r="D63" s="43" t="s">
        <v>455</v>
      </c>
      <c r="E63" s="48" t="s">
        <v>26</v>
      </c>
      <c r="F63" s="48" t="s">
        <v>26</v>
      </c>
      <c r="G63" s="48" t="s">
        <v>26</v>
      </c>
      <c r="H63" s="49" t="s">
        <v>445</v>
      </c>
      <c r="I63" s="50">
        <v>41</v>
      </c>
      <c r="J63" s="51">
        <v>48</v>
      </c>
      <c r="K63" s="51">
        <v>12</v>
      </c>
      <c r="L63" s="51">
        <v>68</v>
      </c>
      <c r="M63" s="51">
        <v>68</v>
      </c>
      <c r="N63" s="51">
        <v>72</v>
      </c>
      <c r="O63" s="51">
        <v>5</v>
      </c>
      <c r="P63" s="51">
        <v>2</v>
      </c>
      <c r="Q63" s="51">
        <v>1</v>
      </c>
      <c r="R63" s="51">
        <v>1</v>
      </c>
      <c r="S63" s="52">
        <v>1</v>
      </c>
      <c r="T63" s="53">
        <v>41</v>
      </c>
      <c r="U63" s="54">
        <v>26</v>
      </c>
      <c r="V63" s="58">
        <f t="shared" si="1"/>
        <v>63.414634146341463</v>
      </c>
      <c r="W63" s="60">
        <v>8588026625.6199999</v>
      </c>
      <c r="X63" s="60">
        <v>2579447204.6999998</v>
      </c>
      <c r="Y63" s="43" t="s">
        <v>446</v>
      </c>
      <c r="Z63" s="54">
        <v>48</v>
      </c>
      <c r="AA63" s="54">
        <v>7</v>
      </c>
      <c r="AB63" s="58">
        <f t="shared" si="2"/>
        <v>14.583333333333334</v>
      </c>
      <c r="AC63" s="229"/>
      <c r="AD63" s="229"/>
      <c r="AE63" s="225"/>
      <c r="AF63" s="54">
        <v>12</v>
      </c>
      <c r="AG63" s="54">
        <v>45</v>
      </c>
      <c r="AH63" s="56">
        <f t="shared" si="3"/>
        <v>375</v>
      </c>
      <c r="AI63" s="60">
        <v>74683904</v>
      </c>
      <c r="AJ63" s="60">
        <v>54164000</v>
      </c>
      <c r="AK63" s="43" t="s">
        <v>456</v>
      </c>
      <c r="AL63" s="54">
        <v>68</v>
      </c>
      <c r="AM63" s="54">
        <v>26</v>
      </c>
      <c r="AN63" s="58">
        <f t="shared" si="4"/>
        <v>38.235294117647058</v>
      </c>
      <c r="AO63" s="228">
        <v>7767233451</v>
      </c>
      <c r="AP63" s="228">
        <v>4821208623</v>
      </c>
      <c r="AQ63" s="43" t="s">
        <v>457</v>
      </c>
      <c r="AR63" s="54">
        <v>68</v>
      </c>
      <c r="AS63" s="54">
        <v>101</v>
      </c>
      <c r="AT63" s="56">
        <f t="shared" si="5"/>
        <v>148.52941176470588</v>
      </c>
      <c r="AU63" s="229"/>
      <c r="AV63" s="229"/>
      <c r="AW63" s="231"/>
      <c r="AX63" s="54">
        <v>72</v>
      </c>
      <c r="AY63" s="54">
        <v>110</v>
      </c>
      <c r="AZ63" s="58">
        <f t="shared" si="6"/>
        <v>152.77777777777777</v>
      </c>
      <c r="BA63" s="229"/>
      <c r="BB63" s="229"/>
      <c r="BC63" s="231"/>
      <c r="BD63" s="54">
        <v>5</v>
      </c>
      <c r="BE63" s="54">
        <v>5</v>
      </c>
      <c r="BF63" s="56">
        <f t="shared" si="7"/>
        <v>100</v>
      </c>
      <c r="BG63" s="60">
        <v>103958465</v>
      </c>
      <c r="BH63" s="60">
        <v>103958465</v>
      </c>
      <c r="BI63" s="43" t="s">
        <v>458</v>
      </c>
      <c r="BJ63" s="54">
        <v>2</v>
      </c>
      <c r="BK63" s="54">
        <v>7</v>
      </c>
      <c r="BL63" s="69">
        <f t="shared" si="8"/>
        <v>350</v>
      </c>
      <c r="BM63" s="59">
        <v>9700000</v>
      </c>
      <c r="BN63" s="59">
        <v>9700000</v>
      </c>
      <c r="BO63" s="61" t="s">
        <v>459</v>
      </c>
      <c r="BP63" s="54">
        <v>1</v>
      </c>
      <c r="BQ63" s="54">
        <v>0</v>
      </c>
      <c r="BR63" s="56">
        <f t="shared" si="0"/>
        <v>0</v>
      </c>
      <c r="BS63" s="71">
        <v>0</v>
      </c>
      <c r="BT63" s="71">
        <v>0</v>
      </c>
      <c r="BU63" s="195">
        <v>0</v>
      </c>
      <c r="BV63" s="43" t="s">
        <v>1161</v>
      </c>
      <c r="BW63" s="63"/>
      <c r="BX63" s="63"/>
      <c r="BY63" s="56" t="e">
        <f t="shared" si="9"/>
        <v>#DIV/0!</v>
      </c>
      <c r="BZ63" s="64"/>
      <c r="CA63" s="64"/>
      <c r="CB63" s="43"/>
      <c r="CC63" s="63"/>
      <c r="CD63" s="63"/>
      <c r="CE63" s="65" t="e">
        <f t="shared" si="10"/>
        <v>#DIV/0!</v>
      </c>
      <c r="CF63" s="64"/>
      <c r="CG63" s="64"/>
      <c r="CH63" s="43"/>
      <c r="CI63" s="54">
        <v>107</v>
      </c>
      <c r="CJ63" s="54">
        <f>(U63+AG63+AM63+AS63+AY63+BE63+BK63+BQ63+BX63+CD63)</f>
        <v>320</v>
      </c>
      <c r="CK63" s="186">
        <v>1</v>
      </c>
      <c r="CL63" s="75" t="s">
        <v>460</v>
      </c>
    </row>
    <row r="64" spans="1:90" ht="409.5">
      <c r="A64" s="299"/>
      <c r="B64" s="225"/>
      <c r="C64" s="47">
        <v>47</v>
      </c>
      <c r="D64" s="43" t="s">
        <v>461</v>
      </c>
      <c r="E64" s="48"/>
      <c r="F64" s="48" t="s">
        <v>26</v>
      </c>
      <c r="G64" s="48" t="s">
        <v>26</v>
      </c>
      <c r="H64" s="49" t="s">
        <v>445</v>
      </c>
      <c r="I64" s="50">
        <v>2</v>
      </c>
      <c r="J64" s="51">
        <v>3</v>
      </c>
      <c r="K64" s="51">
        <v>1</v>
      </c>
      <c r="L64" s="51">
        <v>2</v>
      </c>
      <c r="M64" s="51">
        <v>1</v>
      </c>
      <c r="N64" s="51">
        <v>7</v>
      </c>
      <c r="O64" s="51">
        <v>0</v>
      </c>
      <c r="P64" s="51">
        <v>0</v>
      </c>
      <c r="Q64" s="51">
        <v>1</v>
      </c>
      <c r="R64" s="51">
        <v>1</v>
      </c>
      <c r="S64" s="52">
        <v>1</v>
      </c>
      <c r="T64" s="53">
        <v>2</v>
      </c>
      <c r="U64" s="54">
        <v>2</v>
      </c>
      <c r="V64" s="58">
        <f t="shared" si="1"/>
        <v>100</v>
      </c>
      <c r="W64" s="60">
        <v>8588026625.6199999</v>
      </c>
      <c r="X64" s="60">
        <v>2579447204.6999998</v>
      </c>
      <c r="Y64" s="43" t="s">
        <v>462</v>
      </c>
      <c r="Z64" s="54">
        <v>3</v>
      </c>
      <c r="AA64" s="54">
        <v>0</v>
      </c>
      <c r="AB64" s="56">
        <f t="shared" si="2"/>
        <v>0</v>
      </c>
      <c r="AC64" s="230"/>
      <c r="AD64" s="230"/>
      <c r="AE64" s="226"/>
      <c r="AF64" s="54">
        <v>1</v>
      </c>
      <c r="AG64" s="54">
        <v>0</v>
      </c>
      <c r="AH64" s="56">
        <f t="shared" si="3"/>
        <v>0</v>
      </c>
      <c r="AI64" s="60"/>
      <c r="AJ64" s="60"/>
      <c r="AK64" s="43" t="s">
        <v>463</v>
      </c>
      <c r="AL64" s="54">
        <v>2</v>
      </c>
      <c r="AM64" s="54">
        <v>0.3</v>
      </c>
      <c r="AN64" s="56">
        <f t="shared" si="4"/>
        <v>15</v>
      </c>
      <c r="AO64" s="230"/>
      <c r="AP64" s="230"/>
      <c r="AQ64" s="43" t="s">
        <v>464</v>
      </c>
      <c r="AR64" s="54">
        <v>1</v>
      </c>
      <c r="AS64" s="54">
        <v>2</v>
      </c>
      <c r="AT64" s="56">
        <f t="shared" si="5"/>
        <v>200</v>
      </c>
      <c r="AU64" s="229"/>
      <c r="AV64" s="229"/>
      <c r="AW64" s="231"/>
      <c r="AX64" s="54">
        <v>7</v>
      </c>
      <c r="AY64" s="54">
        <v>0</v>
      </c>
      <c r="AZ64" s="56">
        <f t="shared" si="6"/>
        <v>0</v>
      </c>
      <c r="BA64" s="229"/>
      <c r="BB64" s="229"/>
      <c r="BC64" s="231"/>
      <c r="BD64" s="54">
        <v>0</v>
      </c>
      <c r="BE64" s="54">
        <v>0</v>
      </c>
      <c r="BF64" s="56">
        <v>0</v>
      </c>
      <c r="BG64" s="60">
        <v>0</v>
      </c>
      <c r="BH64" s="60">
        <v>0</v>
      </c>
      <c r="BI64" s="43" t="s">
        <v>465</v>
      </c>
      <c r="BJ64" s="54">
        <v>0</v>
      </c>
      <c r="BK64" s="54">
        <v>0</v>
      </c>
      <c r="BL64" s="56">
        <v>0</v>
      </c>
      <c r="BM64" s="59">
        <v>0</v>
      </c>
      <c r="BN64" s="59">
        <v>0</v>
      </c>
      <c r="BO64" s="61" t="s">
        <v>466</v>
      </c>
      <c r="BP64" s="54">
        <v>1</v>
      </c>
      <c r="BQ64" s="54">
        <v>0</v>
      </c>
      <c r="BR64" s="56">
        <f t="shared" si="0"/>
        <v>0</v>
      </c>
      <c r="BS64" s="71">
        <v>0</v>
      </c>
      <c r="BT64" s="71">
        <v>0</v>
      </c>
      <c r="BU64" s="195">
        <v>0</v>
      </c>
      <c r="BV64" s="43" t="s">
        <v>1162</v>
      </c>
      <c r="BW64" s="63">
        <v>0</v>
      </c>
      <c r="BX64" s="63"/>
      <c r="BY64" s="56" t="e">
        <f t="shared" si="9"/>
        <v>#DIV/0!</v>
      </c>
      <c r="BZ64" s="64"/>
      <c r="CA64" s="64"/>
      <c r="CB64" s="43"/>
      <c r="CC64" s="63">
        <v>0</v>
      </c>
      <c r="CD64" s="63"/>
      <c r="CE64" s="65" t="e">
        <f t="shared" si="10"/>
        <v>#DIV/0!</v>
      </c>
      <c r="CF64" s="64"/>
      <c r="CG64" s="64"/>
      <c r="CH64" s="43"/>
      <c r="CI64" s="54">
        <v>7</v>
      </c>
      <c r="CJ64" s="79">
        <f>U64+AG64+AM64+AS64+AY64+BE64+BK64+BQ64+BX64+CD64</f>
        <v>4.3</v>
      </c>
      <c r="CK64" s="186">
        <f t="shared" si="18"/>
        <v>0.61428571428571421</v>
      </c>
      <c r="CL64" s="43" t="s">
        <v>467</v>
      </c>
    </row>
    <row r="65" spans="1:90" ht="409.5">
      <c r="A65" s="299"/>
      <c r="B65" s="226"/>
      <c r="C65" s="47">
        <v>48</v>
      </c>
      <c r="D65" s="43" t="s">
        <v>468</v>
      </c>
      <c r="E65" s="48"/>
      <c r="F65" s="48" t="s">
        <v>26</v>
      </c>
      <c r="G65" s="48" t="s">
        <v>26</v>
      </c>
      <c r="H65" s="49" t="s">
        <v>445</v>
      </c>
      <c r="I65" s="50">
        <v>1</v>
      </c>
      <c r="J65" s="51">
        <v>1</v>
      </c>
      <c r="K65" s="51">
        <v>1</v>
      </c>
      <c r="L65" s="51">
        <v>1</v>
      </c>
      <c r="M65" s="51">
        <v>2</v>
      </c>
      <c r="N65" s="51">
        <v>7</v>
      </c>
      <c r="O65" s="51">
        <v>1</v>
      </c>
      <c r="P65" s="51">
        <v>0</v>
      </c>
      <c r="Q65" s="51">
        <v>1</v>
      </c>
      <c r="R65" s="51">
        <v>1</v>
      </c>
      <c r="S65" s="52">
        <v>1</v>
      </c>
      <c r="T65" s="53">
        <v>1</v>
      </c>
      <c r="U65" s="54">
        <v>27</v>
      </c>
      <c r="V65" s="58">
        <f t="shared" si="1"/>
        <v>2700</v>
      </c>
      <c r="W65" s="60">
        <v>5093780619.6499996</v>
      </c>
      <c r="X65" s="60">
        <v>2851810250.0300002</v>
      </c>
      <c r="Y65" s="43" t="s">
        <v>469</v>
      </c>
      <c r="Z65" s="54">
        <v>1</v>
      </c>
      <c r="AA65" s="54">
        <v>3</v>
      </c>
      <c r="AB65" s="56">
        <f t="shared" si="2"/>
        <v>300</v>
      </c>
      <c r="AC65" s="60">
        <v>4261132052</v>
      </c>
      <c r="AD65" s="60">
        <v>2054357203.26</v>
      </c>
      <c r="AE65" s="43" t="s">
        <v>470</v>
      </c>
      <c r="AF65" s="54">
        <v>1</v>
      </c>
      <c r="AG65" s="54">
        <v>1</v>
      </c>
      <c r="AH65" s="56">
        <f t="shared" si="3"/>
        <v>100</v>
      </c>
      <c r="AI65" s="60"/>
      <c r="AJ65" s="60"/>
      <c r="AK65" s="43" t="s">
        <v>471</v>
      </c>
      <c r="AL65" s="54">
        <v>1</v>
      </c>
      <c r="AM65" s="54">
        <v>1</v>
      </c>
      <c r="AN65" s="56">
        <f t="shared" si="4"/>
        <v>100</v>
      </c>
      <c r="AO65" s="60">
        <v>350000000</v>
      </c>
      <c r="AP65" s="60">
        <v>342436036</v>
      </c>
      <c r="AQ65" s="43" t="s">
        <v>472</v>
      </c>
      <c r="AR65" s="54">
        <v>2</v>
      </c>
      <c r="AS65" s="54">
        <v>2</v>
      </c>
      <c r="AT65" s="56">
        <f t="shared" si="5"/>
        <v>100</v>
      </c>
      <c r="AU65" s="230"/>
      <c r="AV65" s="230"/>
      <c r="AW65" s="232"/>
      <c r="AX65" s="54">
        <v>7</v>
      </c>
      <c r="AY65" s="54">
        <v>0</v>
      </c>
      <c r="AZ65" s="56">
        <f t="shared" si="6"/>
        <v>0</v>
      </c>
      <c r="BA65" s="230"/>
      <c r="BB65" s="230"/>
      <c r="BC65" s="232"/>
      <c r="BD65" s="54">
        <v>1</v>
      </c>
      <c r="BE65" s="54">
        <v>0</v>
      </c>
      <c r="BF65" s="56">
        <f t="shared" si="7"/>
        <v>0</v>
      </c>
      <c r="BG65" s="60">
        <v>0</v>
      </c>
      <c r="BH65" s="60">
        <v>0</v>
      </c>
      <c r="BI65" s="43" t="s">
        <v>34</v>
      </c>
      <c r="BJ65" s="54">
        <v>0</v>
      </c>
      <c r="BK65" s="54">
        <v>0</v>
      </c>
      <c r="BL65" s="56">
        <v>100</v>
      </c>
      <c r="BM65" s="59">
        <v>0</v>
      </c>
      <c r="BN65" s="59">
        <v>0</v>
      </c>
      <c r="BO65" s="61" t="s">
        <v>473</v>
      </c>
      <c r="BP65" s="54">
        <v>1</v>
      </c>
      <c r="BQ65" s="54">
        <v>0</v>
      </c>
      <c r="BR65" s="56">
        <f>(BQ65/BP65)*100</f>
        <v>0</v>
      </c>
      <c r="BS65" s="71">
        <v>0</v>
      </c>
      <c r="BT65" s="71">
        <v>0</v>
      </c>
      <c r="BU65" s="195">
        <v>0</v>
      </c>
      <c r="BV65" s="43" t="s">
        <v>1163</v>
      </c>
      <c r="BW65" s="63">
        <v>0</v>
      </c>
      <c r="BX65" s="63"/>
      <c r="BY65" s="56" t="e">
        <f t="shared" si="9"/>
        <v>#DIV/0!</v>
      </c>
      <c r="BZ65" s="64"/>
      <c r="CA65" s="64"/>
      <c r="CB65" s="43"/>
      <c r="CC65" s="63">
        <v>0</v>
      </c>
      <c r="CD65" s="63"/>
      <c r="CE65" s="65" t="e">
        <f t="shared" si="10"/>
        <v>#DIV/0!</v>
      </c>
      <c r="CF65" s="64"/>
      <c r="CG65" s="64"/>
      <c r="CH65" s="43"/>
      <c r="CI65" s="54">
        <v>11</v>
      </c>
      <c r="CJ65" s="54">
        <f>U65+AG65+AM65+AS65+AY65+BE65+BK65+BQ65+BX65+CD65</f>
        <v>31</v>
      </c>
      <c r="CK65" s="186">
        <v>1</v>
      </c>
      <c r="CL65" s="75" t="s">
        <v>474</v>
      </c>
    </row>
    <row r="66" spans="1:90" ht="409.5" customHeight="1">
      <c r="A66" s="299"/>
      <c r="B66" s="224" t="s">
        <v>475</v>
      </c>
      <c r="C66" s="47">
        <v>49</v>
      </c>
      <c r="D66" s="43" t="s">
        <v>476</v>
      </c>
      <c r="E66" s="48" t="s">
        <v>26</v>
      </c>
      <c r="F66" s="48" t="s">
        <v>26</v>
      </c>
      <c r="G66" s="48" t="s">
        <v>26</v>
      </c>
      <c r="H66" s="49" t="s">
        <v>477</v>
      </c>
      <c r="I66" s="50">
        <v>4</v>
      </c>
      <c r="J66" s="51">
        <v>4</v>
      </c>
      <c r="K66" s="51">
        <v>1</v>
      </c>
      <c r="L66" s="51">
        <v>1</v>
      </c>
      <c r="M66" s="51">
        <v>1</v>
      </c>
      <c r="N66" s="51">
        <v>1</v>
      </c>
      <c r="O66" s="51">
        <v>1</v>
      </c>
      <c r="P66" s="51">
        <v>1</v>
      </c>
      <c r="Q66" s="51">
        <v>1</v>
      </c>
      <c r="R66" s="51">
        <v>1</v>
      </c>
      <c r="S66" s="52">
        <v>1</v>
      </c>
      <c r="T66" s="53">
        <v>4</v>
      </c>
      <c r="U66" s="54">
        <v>4</v>
      </c>
      <c r="V66" s="58">
        <f t="shared" si="1"/>
        <v>100</v>
      </c>
      <c r="W66" s="60">
        <v>405343852.87</v>
      </c>
      <c r="X66" s="60">
        <v>170226355</v>
      </c>
      <c r="Y66" s="43" t="s">
        <v>478</v>
      </c>
      <c r="Z66" s="54">
        <v>4</v>
      </c>
      <c r="AA66" s="108">
        <v>1.2</v>
      </c>
      <c r="AB66" s="56">
        <f t="shared" si="2"/>
        <v>30</v>
      </c>
      <c r="AC66" s="60">
        <v>223751315.88999999</v>
      </c>
      <c r="AD66" s="60">
        <v>88636060</v>
      </c>
      <c r="AE66" s="43" t="s">
        <v>479</v>
      </c>
      <c r="AF66" s="54">
        <v>1</v>
      </c>
      <c r="AG66" s="54">
        <v>1</v>
      </c>
      <c r="AH66" s="56">
        <f t="shared" si="3"/>
        <v>100</v>
      </c>
      <c r="AI66" s="228">
        <v>187431667</v>
      </c>
      <c r="AJ66" s="228">
        <v>154620667</v>
      </c>
      <c r="AK66" s="43" t="s">
        <v>480</v>
      </c>
      <c r="AL66" s="54">
        <v>1</v>
      </c>
      <c r="AM66" s="54">
        <v>1</v>
      </c>
      <c r="AN66" s="56">
        <f t="shared" si="4"/>
        <v>100</v>
      </c>
      <c r="AO66" s="228">
        <v>265263043</v>
      </c>
      <c r="AP66" s="228">
        <v>227044000</v>
      </c>
      <c r="AQ66" s="224" t="s">
        <v>481</v>
      </c>
      <c r="AR66" s="54">
        <v>1</v>
      </c>
      <c r="AS66" s="54">
        <v>1</v>
      </c>
      <c r="AT66" s="56">
        <f t="shared" si="5"/>
        <v>100</v>
      </c>
      <c r="AU66" s="60">
        <v>198380733</v>
      </c>
      <c r="AV66" s="60">
        <v>198380733</v>
      </c>
      <c r="AW66" s="224" t="s">
        <v>482</v>
      </c>
      <c r="AX66" s="54">
        <v>1</v>
      </c>
      <c r="AY66" s="54">
        <v>1</v>
      </c>
      <c r="AZ66" s="56">
        <f t="shared" si="6"/>
        <v>100</v>
      </c>
      <c r="BA66" s="228">
        <v>103516000</v>
      </c>
      <c r="BB66" s="228">
        <v>44780000</v>
      </c>
      <c r="BC66" s="246" t="s">
        <v>483</v>
      </c>
      <c r="BD66" s="54">
        <v>1</v>
      </c>
      <c r="BE66" s="54">
        <v>1</v>
      </c>
      <c r="BF66" s="56">
        <f t="shared" si="7"/>
        <v>100</v>
      </c>
      <c r="BG66" s="60">
        <v>110000000</v>
      </c>
      <c r="BH66" s="60">
        <v>46725000</v>
      </c>
      <c r="BI66" s="43" t="s">
        <v>484</v>
      </c>
      <c r="BJ66" s="54">
        <v>1</v>
      </c>
      <c r="BK66" s="54">
        <v>1</v>
      </c>
      <c r="BL66" s="56">
        <f t="shared" si="8"/>
        <v>100</v>
      </c>
      <c r="BM66" s="59">
        <v>11540000</v>
      </c>
      <c r="BN66" s="59">
        <v>11540000</v>
      </c>
      <c r="BO66" s="61" t="s">
        <v>485</v>
      </c>
      <c r="BP66" s="54">
        <v>1</v>
      </c>
      <c r="BQ66" s="54">
        <v>0.1</v>
      </c>
      <c r="BR66" s="56">
        <v>0</v>
      </c>
      <c r="BS66" s="71">
        <v>62000000</v>
      </c>
      <c r="BT66" s="71">
        <v>9000000</v>
      </c>
      <c r="BU66" s="195">
        <f t="shared" si="19"/>
        <v>14.516129032258066</v>
      </c>
      <c r="BV66" s="109" t="s">
        <v>1100</v>
      </c>
      <c r="BW66" s="63">
        <v>1</v>
      </c>
      <c r="BX66" s="63"/>
      <c r="BY66" s="56">
        <f t="shared" si="9"/>
        <v>0</v>
      </c>
      <c r="BZ66" s="64"/>
      <c r="CA66" s="64"/>
      <c r="CB66" s="43"/>
      <c r="CC66" s="63">
        <v>1</v>
      </c>
      <c r="CD66" s="63"/>
      <c r="CE66" s="65">
        <f t="shared" si="10"/>
        <v>0</v>
      </c>
      <c r="CF66" s="64"/>
      <c r="CG66" s="64"/>
      <c r="CH66" s="43"/>
      <c r="CI66" s="54">
        <v>1</v>
      </c>
      <c r="CJ66" s="54">
        <f>(U66+AG66+AM66+AS66+AY66+BE66+BK66+BQ66+BX66+CD66)/8</f>
        <v>1.2625</v>
      </c>
      <c r="CK66" s="186">
        <v>1</v>
      </c>
      <c r="CL66" s="75" t="s">
        <v>486</v>
      </c>
    </row>
    <row r="67" spans="1:90" ht="409.5" customHeight="1">
      <c r="A67" s="299"/>
      <c r="B67" s="226"/>
      <c r="C67" s="47">
        <v>50</v>
      </c>
      <c r="D67" s="43" t="s">
        <v>487</v>
      </c>
      <c r="E67" s="48" t="s">
        <v>26</v>
      </c>
      <c r="F67" s="48" t="s">
        <v>26</v>
      </c>
      <c r="G67" s="48" t="s">
        <v>26</v>
      </c>
      <c r="H67" s="49" t="s">
        <v>477</v>
      </c>
      <c r="I67" s="50">
        <v>19</v>
      </c>
      <c r="J67" s="51">
        <v>20</v>
      </c>
      <c r="K67" s="51">
        <v>4</v>
      </c>
      <c r="L67" s="51">
        <v>2</v>
      </c>
      <c r="M67" s="51">
        <v>2</v>
      </c>
      <c r="N67" s="51">
        <v>20</v>
      </c>
      <c r="O67" s="51">
        <v>20</v>
      </c>
      <c r="P67" s="51">
        <v>3</v>
      </c>
      <c r="Q67" s="51">
        <v>2</v>
      </c>
      <c r="R67" s="51">
        <v>2</v>
      </c>
      <c r="S67" s="52">
        <v>2</v>
      </c>
      <c r="T67" s="53">
        <v>19</v>
      </c>
      <c r="U67" s="54">
        <v>13</v>
      </c>
      <c r="V67" s="58">
        <f t="shared" si="1"/>
        <v>68.421052631578945</v>
      </c>
      <c r="W67" s="60">
        <v>405343852.87</v>
      </c>
      <c r="X67" s="60">
        <v>170226355</v>
      </c>
      <c r="Y67" s="43" t="s">
        <v>488</v>
      </c>
      <c r="Z67" s="54">
        <v>20</v>
      </c>
      <c r="AA67" s="54">
        <v>13</v>
      </c>
      <c r="AB67" s="56">
        <f t="shared" si="2"/>
        <v>65</v>
      </c>
      <c r="AC67" s="60">
        <v>223751315.88999999</v>
      </c>
      <c r="AD67" s="60">
        <v>88636060</v>
      </c>
      <c r="AE67" s="43" t="s">
        <v>489</v>
      </c>
      <c r="AF67" s="54">
        <v>4</v>
      </c>
      <c r="AG67" s="54">
        <v>5</v>
      </c>
      <c r="AH67" s="69">
        <f t="shared" si="3"/>
        <v>125</v>
      </c>
      <c r="AI67" s="230"/>
      <c r="AJ67" s="230"/>
      <c r="AK67" s="43" t="s">
        <v>490</v>
      </c>
      <c r="AL67" s="54">
        <v>2</v>
      </c>
      <c r="AM67" s="54">
        <v>2</v>
      </c>
      <c r="AN67" s="56">
        <f t="shared" si="4"/>
        <v>100</v>
      </c>
      <c r="AO67" s="230"/>
      <c r="AP67" s="230"/>
      <c r="AQ67" s="226"/>
      <c r="AR67" s="54">
        <v>2</v>
      </c>
      <c r="AS67" s="54">
        <v>13</v>
      </c>
      <c r="AT67" s="69">
        <f t="shared" si="5"/>
        <v>650</v>
      </c>
      <c r="AU67" s="60">
        <v>198380733</v>
      </c>
      <c r="AV67" s="60">
        <v>198380733</v>
      </c>
      <c r="AW67" s="226"/>
      <c r="AX67" s="54">
        <v>20</v>
      </c>
      <c r="AY67" s="54">
        <v>17</v>
      </c>
      <c r="AZ67" s="56">
        <f t="shared" si="6"/>
        <v>85</v>
      </c>
      <c r="BA67" s="230"/>
      <c r="BB67" s="230"/>
      <c r="BC67" s="232"/>
      <c r="BD67" s="54">
        <v>20</v>
      </c>
      <c r="BE67" s="54">
        <v>12</v>
      </c>
      <c r="BF67" s="56">
        <f t="shared" si="7"/>
        <v>60</v>
      </c>
      <c r="BG67" s="60">
        <v>0</v>
      </c>
      <c r="BH67" s="60">
        <v>0</v>
      </c>
      <c r="BI67" s="43" t="s">
        <v>491</v>
      </c>
      <c r="BJ67" s="54">
        <v>3</v>
      </c>
      <c r="BK67" s="54">
        <v>20</v>
      </c>
      <c r="BL67" s="56">
        <v>100</v>
      </c>
      <c r="BM67" s="59">
        <v>2885000</v>
      </c>
      <c r="BN67" s="59">
        <v>2885000</v>
      </c>
      <c r="BO67" s="61" t="s">
        <v>492</v>
      </c>
      <c r="BP67" s="54">
        <v>20</v>
      </c>
      <c r="BQ67" s="54">
        <v>0</v>
      </c>
      <c r="BR67" s="56">
        <f t="shared" si="0"/>
        <v>0</v>
      </c>
      <c r="BS67" s="71">
        <v>43275000</v>
      </c>
      <c r="BT67" s="71">
        <v>8655000</v>
      </c>
      <c r="BU67" s="195">
        <f t="shared" si="19"/>
        <v>20</v>
      </c>
      <c r="BV67" s="43" t="s">
        <v>1102</v>
      </c>
      <c r="BW67" s="63">
        <v>20</v>
      </c>
      <c r="BX67" s="63"/>
      <c r="BY67" s="56">
        <f t="shared" si="9"/>
        <v>0</v>
      </c>
      <c r="BZ67" s="64"/>
      <c r="CA67" s="64"/>
      <c r="CB67" s="43"/>
      <c r="CC67" s="63">
        <v>20</v>
      </c>
      <c r="CD67" s="63"/>
      <c r="CE67" s="65">
        <f t="shared" si="10"/>
        <v>0</v>
      </c>
      <c r="CF67" s="64"/>
      <c r="CG67" s="64"/>
      <c r="CH67" s="43"/>
      <c r="CI67" s="54">
        <v>20</v>
      </c>
      <c r="CJ67" s="79">
        <f>U67+AG67+AM67+AS67+AY67+BE67+BK67+BQ67+BX67+CD67</f>
        <v>82</v>
      </c>
      <c r="CK67" s="186">
        <v>1</v>
      </c>
      <c r="CL67" s="75" t="s">
        <v>493</v>
      </c>
    </row>
    <row r="68" spans="1:90" ht="171">
      <c r="A68" s="299"/>
      <c r="B68" s="43" t="s">
        <v>494</v>
      </c>
      <c r="C68" s="47">
        <v>51</v>
      </c>
      <c r="D68" s="43" t="s">
        <v>495</v>
      </c>
      <c r="E68" s="48" t="s">
        <v>26</v>
      </c>
      <c r="F68" s="48" t="s">
        <v>26</v>
      </c>
      <c r="G68" s="48" t="s">
        <v>26</v>
      </c>
      <c r="H68" s="49" t="s">
        <v>187</v>
      </c>
      <c r="I68" s="50">
        <v>1</v>
      </c>
      <c r="J68" s="51">
        <v>1</v>
      </c>
      <c r="K68" s="51">
        <v>1</v>
      </c>
      <c r="L68" s="51">
        <v>1</v>
      </c>
      <c r="M68" s="51">
        <v>1</v>
      </c>
      <c r="N68" s="51">
        <v>1</v>
      </c>
      <c r="O68" s="51">
        <v>1</v>
      </c>
      <c r="P68" s="51">
        <v>1</v>
      </c>
      <c r="Q68" s="51">
        <v>1</v>
      </c>
      <c r="R68" s="51">
        <v>1</v>
      </c>
      <c r="S68" s="52">
        <v>1</v>
      </c>
      <c r="T68" s="53">
        <v>1</v>
      </c>
      <c r="U68" s="54">
        <v>2</v>
      </c>
      <c r="V68" s="58">
        <f t="shared" si="1"/>
        <v>200</v>
      </c>
      <c r="W68" s="228">
        <v>1975548044</v>
      </c>
      <c r="X68" s="228">
        <v>1975548044</v>
      </c>
      <c r="Y68" s="224" t="s">
        <v>496</v>
      </c>
      <c r="Z68" s="54">
        <v>1</v>
      </c>
      <c r="AA68" s="54">
        <v>1</v>
      </c>
      <c r="AB68" s="56">
        <f t="shared" si="2"/>
        <v>100</v>
      </c>
      <c r="AC68" s="228">
        <v>1299100000</v>
      </c>
      <c r="AD68" s="228">
        <v>544879064</v>
      </c>
      <c r="AE68" s="224" t="s">
        <v>497</v>
      </c>
      <c r="AF68" s="54">
        <v>1</v>
      </c>
      <c r="AG68" s="54">
        <v>1</v>
      </c>
      <c r="AH68" s="56">
        <f t="shared" si="3"/>
        <v>100</v>
      </c>
      <c r="AI68" s="228">
        <v>60000000</v>
      </c>
      <c r="AJ68" s="228">
        <v>51070635</v>
      </c>
      <c r="AK68" s="246" t="s">
        <v>498</v>
      </c>
      <c r="AL68" s="54">
        <v>1</v>
      </c>
      <c r="AM68" s="54">
        <v>1</v>
      </c>
      <c r="AN68" s="56">
        <f t="shared" si="4"/>
        <v>100</v>
      </c>
      <c r="AO68" s="228">
        <v>200000000</v>
      </c>
      <c r="AP68" s="228">
        <v>199970000</v>
      </c>
      <c r="AQ68" s="224" t="s">
        <v>499</v>
      </c>
      <c r="AR68" s="54">
        <v>1</v>
      </c>
      <c r="AS68" s="54">
        <v>1</v>
      </c>
      <c r="AT68" s="56">
        <f t="shared" si="5"/>
        <v>100</v>
      </c>
      <c r="AU68" s="228">
        <v>45000000</v>
      </c>
      <c r="AV68" s="228">
        <v>45000000</v>
      </c>
      <c r="AW68" s="246" t="s">
        <v>500</v>
      </c>
      <c r="AX68" s="54">
        <v>1</v>
      </c>
      <c r="AY68" s="54">
        <v>0.8</v>
      </c>
      <c r="AZ68" s="56">
        <f t="shared" si="6"/>
        <v>80</v>
      </c>
      <c r="BA68" s="228">
        <v>64050000</v>
      </c>
      <c r="BB68" s="228">
        <v>17764000</v>
      </c>
      <c r="BC68" s="246" t="s">
        <v>501</v>
      </c>
      <c r="BD68" s="54">
        <v>1</v>
      </c>
      <c r="BE68" s="54">
        <v>1</v>
      </c>
      <c r="BF68" s="56">
        <f t="shared" si="7"/>
        <v>100</v>
      </c>
      <c r="BG68" s="60">
        <v>9333333</v>
      </c>
      <c r="BH68" s="60">
        <v>9333333</v>
      </c>
      <c r="BI68" s="43" t="s">
        <v>502</v>
      </c>
      <c r="BJ68" s="54">
        <v>1</v>
      </c>
      <c r="BK68" s="54">
        <v>1</v>
      </c>
      <c r="BL68" s="56">
        <f t="shared" si="8"/>
        <v>100</v>
      </c>
      <c r="BM68" s="59">
        <f>40102667+103275000</f>
        <v>143377667</v>
      </c>
      <c r="BN68" s="59">
        <f>76500*150</f>
        <v>11475000</v>
      </c>
      <c r="BO68" s="61" t="s">
        <v>503</v>
      </c>
      <c r="BP68" s="54">
        <v>1</v>
      </c>
      <c r="BQ68" s="54">
        <v>1</v>
      </c>
      <c r="BR68" s="56">
        <f t="shared" si="0"/>
        <v>100</v>
      </c>
      <c r="BS68" s="71">
        <v>25000000</v>
      </c>
      <c r="BT68" s="71">
        <v>19061500</v>
      </c>
      <c r="BU68" s="195">
        <f t="shared" si="19"/>
        <v>76.246000000000009</v>
      </c>
      <c r="BV68" s="43" t="s">
        <v>1101</v>
      </c>
      <c r="BW68" s="63">
        <v>1</v>
      </c>
      <c r="BX68" s="63"/>
      <c r="BY68" s="56">
        <f t="shared" si="9"/>
        <v>0</v>
      </c>
      <c r="BZ68" s="64"/>
      <c r="CA68" s="64"/>
      <c r="CB68" s="43"/>
      <c r="CC68" s="63">
        <v>1</v>
      </c>
      <c r="CD68" s="63"/>
      <c r="CE68" s="65">
        <f t="shared" si="10"/>
        <v>0</v>
      </c>
      <c r="CF68" s="64"/>
      <c r="CG68" s="64"/>
      <c r="CH68" s="43"/>
      <c r="CI68" s="54">
        <v>1</v>
      </c>
      <c r="CJ68" s="204">
        <f>(U68+AG68+AM68+AS68+AY68+BE68+BK68+BQ68+BX68+CD68)/8</f>
        <v>1.1000000000000001</v>
      </c>
      <c r="CK68" s="186">
        <v>1</v>
      </c>
      <c r="CL68" s="75" t="s">
        <v>504</v>
      </c>
    </row>
    <row r="69" spans="1:90" ht="223.5" customHeight="1">
      <c r="A69" s="299"/>
      <c r="B69" s="43" t="s">
        <v>505</v>
      </c>
      <c r="C69" s="47">
        <v>52</v>
      </c>
      <c r="D69" s="43" t="s">
        <v>506</v>
      </c>
      <c r="E69" s="48" t="s">
        <v>26</v>
      </c>
      <c r="F69" s="48" t="s">
        <v>26</v>
      </c>
      <c r="G69" s="48" t="s">
        <v>26</v>
      </c>
      <c r="H69" s="49" t="s">
        <v>187</v>
      </c>
      <c r="I69" s="50">
        <v>1</v>
      </c>
      <c r="J69" s="51">
        <v>1</v>
      </c>
      <c r="K69" s="51">
        <v>1</v>
      </c>
      <c r="L69" s="51">
        <v>1</v>
      </c>
      <c r="M69" s="51">
        <v>1</v>
      </c>
      <c r="N69" s="51">
        <v>1</v>
      </c>
      <c r="O69" s="51">
        <v>1</v>
      </c>
      <c r="P69" s="51">
        <v>1</v>
      </c>
      <c r="Q69" s="51">
        <v>1</v>
      </c>
      <c r="R69" s="51">
        <v>1</v>
      </c>
      <c r="S69" s="52">
        <v>1</v>
      </c>
      <c r="T69" s="53">
        <v>1</v>
      </c>
      <c r="U69" s="54">
        <v>2</v>
      </c>
      <c r="V69" s="58">
        <f t="shared" si="1"/>
        <v>200</v>
      </c>
      <c r="W69" s="229"/>
      <c r="X69" s="229"/>
      <c r="Y69" s="225"/>
      <c r="Z69" s="54">
        <v>1</v>
      </c>
      <c r="AA69" s="54">
        <v>1</v>
      </c>
      <c r="AB69" s="56">
        <f t="shared" si="2"/>
        <v>100</v>
      </c>
      <c r="AC69" s="229"/>
      <c r="AD69" s="229"/>
      <c r="AE69" s="225"/>
      <c r="AF69" s="54">
        <v>1</v>
      </c>
      <c r="AG69" s="54">
        <v>1</v>
      </c>
      <c r="AH69" s="56">
        <f t="shared" si="3"/>
        <v>100</v>
      </c>
      <c r="AI69" s="229"/>
      <c r="AJ69" s="229"/>
      <c r="AK69" s="231"/>
      <c r="AL69" s="54">
        <v>1</v>
      </c>
      <c r="AM69" s="54">
        <v>1</v>
      </c>
      <c r="AN69" s="56">
        <f t="shared" si="4"/>
        <v>100</v>
      </c>
      <c r="AO69" s="229"/>
      <c r="AP69" s="229"/>
      <c r="AQ69" s="225"/>
      <c r="AR69" s="54">
        <v>1</v>
      </c>
      <c r="AS69" s="54">
        <v>1</v>
      </c>
      <c r="AT69" s="56">
        <f t="shared" si="5"/>
        <v>100</v>
      </c>
      <c r="AU69" s="229"/>
      <c r="AV69" s="229"/>
      <c r="AW69" s="231"/>
      <c r="AX69" s="54">
        <v>1</v>
      </c>
      <c r="AY69" s="54">
        <v>0.8</v>
      </c>
      <c r="AZ69" s="56">
        <f t="shared" si="6"/>
        <v>80</v>
      </c>
      <c r="BA69" s="229"/>
      <c r="BB69" s="229"/>
      <c r="BC69" s="231"/>
      <c r="BD69" s="54">
        <v>1</v>
      </c>
      <c r="BE69" s="54">
        <v>1</v>
      </c>
      <c r="BF69" s="56">
        <f t="shared" si="7"/>
        <v>100</v>
      </c>
      <c r="BG69" s="60">
        <v>9333333</v>
      </c>
      <c r="BH69" s="60">
        <v>9333333</v>
      </c>
      <c r="BI69" s="43" t="s">
        <v>507</v>
      </c>
      <c r="BJ69" s="54">
        <v>1</v>
      </c>
      <c r="BK69" s="54">
        <v>1</v>
      </c>
      <c r="BL69" s="56">
        <f t="shared" si="8"/>
        <v>100</v>
      </c>
      <c r="BM69" s="59" t="s">
        <v>508</v>
      </c>
      <c r="BN69" s="59" t="s">
        <v>508</v>
      </c>
      <c r="BO69" s="61" t="s">
        <v>509</v>
      </c>
      <c r="BP69" s="54">
        <v>1</v>
      </c>
      <c r="BQ69" s="54">
        <v>1</v>
      </c>
      <c r="BR69" s="56">
        <f t="shared" si="0"/>
        <v>100</v>
      </c>
      <c r="BS69" s="71">
        <v>0</v>
      </c>
      <c r="BT69" s="71">
        <v>0</v>
      </c>
      <c r="BU69" s="195">
        <v>0</v>
      </c>
      <c r="BV69" s="43" t="s">
        <v>1142</v>
      </c>
      <c r="BW69" s="63">
        <v>1</v>
      </c>
      <c r="BX69" s="63"/>
      <c r="BY69" s="56">
        <f t="shared" si="9"/>
        <v>0</v>
      </c>
      <c r="BZ69" s="64"/>
      <c r="CA69" s="64"/>
      <c r="CB69" s="43"/>
      <c r="CC69" s="63">
        <v>1</v>
      </c>
      <c r="CD69" s="63"/>
      <c r="CE69" s="65">
        <f t="shared" si="10"/>
        <v>0</v>
      </c>
      <c r="CF69" s="64"/>
      <c r="CG69" s="64"/>
      <c r="CH69" s="43"/>
      <c r="CI69" s="54">
        <v>1</v>
      </c>
      <c r="CJ69" s="204">
        <f>(U69+AG69+AM69+AS69+AY69+BE69+BK69+BQ69+BX69+CD69)/8</f>
        <v>1.1000000000000001</v>
      </c>
      <c r="CK69" s="186">
        <v>1</v>
      </c>
      <c r="CL69" s="75" t="s">
        <v>510</v>
      </c>
    </row>
    <row r="70" spans="1:90" ht="210.75" customHeight="1">
      <c r="A70" s="299"/>
      <c r="B70" s="43" t="s">
        <v>511</v>
      </c>
      <c r="C70" s="47"/>
      <c r="D70" s="43" t="s">
        <v>506</v>
      </c>
      <c r="E70" s="48" t="s">
        <v>26</v>
      </c>
      <c r="F70" s="48" t="s">
        <v>26</v>
      </c>
      <c r="G70" s="48" t="s">
        <v>26</v>
      </c>
      <c r="H70" s="49" t="s">
        <v>187</v>
      </c>
      <c r="I70" s="50">
        <v>1</v>
      </c>
      <c r="J70" s="51">
        <v>1</v>
      </c>
      <c r="K70" s="51">
        <v>1</v>
      </c>
      <c r="L70" s="51">
        <v>1</v>
      </c>
      <c r="M70" s="51">
        <v>1</v>
      </c>
      <c r="N70" s="51">
        <v>1</v>
      </c>
      <c r="O70" s="51">
        <v>1</v>
      </c>
      <c r="P70" s="51">
        <v>1</v>
      </c>
      <c r="Q70" s="51">
        <v>1</v>
      </c>
      <c r="R70" s="51">
        <v>1</v>
      </c>
      <c r="S70" s="52">
        <v>1</v>
      </c>
      <c r="T70" s="53">
        <v>1</v>
      </c>
      <c r="U70" s="54">
        <v>2</v>
      </c>
      <c r="V70" s="58">
        <f t="shared" si="1"/>
        <v>200</v>
      </c>
      <c r="W70" s="230"/>
      <c r="X70" s="230"/>
      <c r="Y70" s="226"/>
      <c r="Z70" s="54">
        <v>1</v>
      </c>
      <c r="AA70" s="54">
        <v>1</v>
      </c>
      <c r="AB70" s="56">
        <f t="shared" si="2"/>
        <v>100</v>
      </c>
      <c r="AC70" s="230"/>
      <c r="AD70" s="230"/>
      <c r="AE70" s="226"/>
      <c r="AF70" s="54">
        <v>1</v>
      </c>
      <c r="AG70" s="54">
        <v>1</v>
      </c>
      <c r="AH70" s="56">
        <f t="shared" si="3"/>
        <v>100</v>
      </c>
      <c r="AI70" s="230"/>
      <c r="AJ70" s="230"/>
      <c r="AK70" s="232"/>
      <c r="AL70" s="54">
        <v>1</v>
      </c>
      <c r="AM70" s="54">
        <v>1</v>
      </c>
      <c r="AN70" s="56">
        <f t="shared" si="4"/>
        <v>100</v>
      </c>
      <c r="AO70" s="230"/>
      <c r="AP70" s="230"/>
      <c r="AQ70" s="226"/>
      <c r="AR70" s="54">
        <v>1</v>
      </c>
      <c r="AS70" s="54">
        <v>1</v>
      </c>
      <c r="AT70" s="56">
        <f t="shared" si="5"/>
        <v>100</v>
      </c>
      <c r="AU70" s="230"/>
      <c r="AV70" s="230"/>
      <c r="AW70" s="232"/>
      <c r="AX70" s="54">
        <v>1</v>
      </c>
      <c r="AY70" s="54">
        <v>0.8</v>
      </c>
      <c r="AZ70" s="56">
        <f t="shared" si="6"/>
        <v>80</v>
      </c>
      <c r="BA70" s="230"/>
      <c r="BB70" s="230"/>
      <c r="BC70" s="232"/>
      <c r="BD70" s="54">
        <v>1</v>
      </c>
      <c r="BE70" s="54">
        <v>1</v>
      </c>
      <c r="BF70" s="56">
        <f t="shared" si="7"/>
        <v>100</v>
      </c>
      <c r="BG70" s="60">
        <v>8960000</v>
      </c>
      <c r="BH70" s="60">
        <v>8960000</v>
      </c>
      <c r="BI70" s="43" t="s">
        <v>512</v>
      </c>
      <c r="BJ70" s="54">
        <v>1</v>
      </c>
      <c r="BK70" s="54">
        <v>1</v>
      </c>
      <c r="BL70" s="56">
        <f>(BK70/BJ70)*100</f>
        <v>100</v>
      </c>
      <c r="BM70" s="60"/>
      <c r="BN70" s="60"/>
      <c r="BO70" s="43" t="s">
        <v>509</v>
      </c>
      <c r="BP70" s="54">
        <v>1</v>
      </c>
      <c r="BQ70" s="54">
        <v>1</v>
      </c>
      <c r="BR70" s="56">
        <f t="shared" si="0"/>
        <v>100</v>
      </c>
      <c r="BS70" s="71">
        <v>0</v>
      </c>
      <c r="BT70" s="71">
        <v>0</v>
      </c>
      <c r="BU70" s="195">
        <v>0</v>
      </c>
      <c r="BV70" s="43" t="s">
        <v>1143</v>
      </c>
      <c r="BW70" s="63">
        <v>1</v>
      </c>
      <c r="BX70" s="63"/>
      <c r="BY70" s="56">
        <f t="shared" si="9"/>
        <v>0</v>
      </c>
      <c r="BZ70" s="64"/>
      <c r="CA70" s="64"/>
      <c r="CB70" s="43"/>
      <c r="CC70" s="63">
        <v>1</v>
      </c>
      <c r="CD70" s="63"/>
      <c r="CE70" s="65">
        <f t="shared" si="10"/>
        <v>0</v>
      </c>
      <c r="CF70" s="64"/>
      <c r="CG70" s="64"/>
      <c r="CH70" s="43"/>
      <c r="CI70" s="54">
        <v>1</v>
      </c>
      <c r="CJ70" s="204">
        <f>(U70+AG70+AM70+AS70+AY70+BE70+BK70+BQ70+BX70+CD70)/8</f>
        <v>1.1000000000000001</v>
      </c>
      <c r="CK70" s="186">
        <v>1</v>
      </c>
      <c r="CL70" s="75" t="s">
        <v>513</v>
      </c>
    </row>
    <row r="71" spans="1:90" ht="207" customHeight="1">
      <c r="A71" s="299"/>
      <c r="B71" s="224" t="s">
        <v>514</v>
      </c>
      <c r="C71" s="47">
        <v>53</v>
      </c>
      <c r="D71" s="43" t="s">
        <v>515</v>
      </c>
      <c r="E71" s="48" t="s">
        <v>26</v>
      </c>
      <c r="F71" s="48" t="s">
        <v>26</v>
      </c>
      <c r="G71" s="48" t="s">
        <v>26</v>
      </c>
      <c r="H71" s="49" t="s">
        <v>187</v>
      </c>
      <c r="I71" s="50">
        <v>1</v>
      </c>
      <c r="J71" s="51">
        <v>1</v>
      </c>
      <c r="K71" s="51">
        <v>1</v>
      </c>
      <c r="L71" s="51">
        <v>1</v>
      </c>
      <c r="M71" s="51">
        <v>1</v>
      </c>
      <c r="N71" s="51">
        <v>1</v>
      </c>
      <c r="O71" s="51">
        <v>1</v>
      </c>
      <c r="P71" s="51">
        <v>1</v>
      </c>
      <c r="Q71" s="112">
        <v>3.5000000000000003E-2</v>
      </c>
      <c r="R71" s="112">
        <v>3.5000000000000003E-2</v>
      </c>
      <c r="S71" s="113">
        <v>3.5000000000000003E-2</v>
      </c>
      <c r="T71" s="53">
        <v>1</v>
      </c>
      <c r="U71" s="54">
        <v>1</v>
      </c>
      <c r="V71" s="58">
        <f t="shared" si="1"/>
        <v>100</v>
      </c>
      <c r="W71" s="228">
        <v>48683333</v>
      </c>
      <c r="X71" s="228">
        <v>48683333</v>
      </c>
      <c r="Y71" s="224" t="s">
        <v>516</v>
      </c>
      <c r="Z71" s="54">
        <v>1</v>
      </c>
      <c r="AA71" s="54">
        <v>1</v>
      </c>
      <c r="AB71" s="56">
        <f t="shared" si="2"/>
        <v>100</v>
      </c>
      <c r="AC71" s="228">
        <v>27500000</v>
      </c>
      <c r="AD71" s="228">
        <v>18088333</v>
      </c>
      <c r="AE71" s="224" t="s">
        <v>517</v>
      </c>
      <c r="AF71" s="54">
        <v>1</v>
      </c>
      <c r="AG71" s="54">
        <v>1</v>
      </c>
      <c r="AH71" s="56">
        <f t="shared" si="3"/>
        <v>100</v>
      </c>
      <c r="AI71" s="228">
        <v>16500000</v>
      </c>
      <c r="AJ71" s="228">
        <v>16500000</v>
      </c>
      <c r="AK71" s="246" t="s">
        <v>518</v>
      </c>
      <c r="AL71" s="54">
        <v>1</v>
      </c>
      <c r="AM71" s="54">
        <v>1</v>
      </c>
      <c r="AN71" s="56">
        <f t="shared" si="4"/>
        <v>100</v>
      </c>
      <c r="AO71" s="228">
        <v>27815200</v>
      </c>
      <c r="AP71" s="228">
        <v>27815200</v>
      </c>
      <c r="AQ71" s="224" t="s">
        <v>519</v>
      </c>
      <c r="AR71" s="54">
        <v>1</v>
      </c>
      <c r="AS71" s="54">
        <v>1</v>
      </c>
      <c r="AT71" s="56">
        <f t="shared" si="5"/>
        <v>100</v>
      </c>
      <c r="AU71" s="228">
        <v>40000000</v>
      </c>
      <c r="AV71" s="228">
        <v>40000000</v>
      </c>
      <c r="AW71" s="246" t="s">
        <v>520</v>
      </c>
      <c r="AX71" s="54">
        <v>1</v>
      </c>
      <c r="AY71" s="111">
        <v>0.5</v>
      </c>
      <c r="AZ71" s="56">
        <f t="shared" si="6"/>
        <v>50</v>
      </c>
      <c r="BA71" s="228">
        <v>40000000</v>
      </c>
      <c r="BB71" s="228">
        <v>2160000</v>
      </c>
      <c r="BC71" s="246" t="s">
        <v>521</v>
      </c>
      <c r="BD71" s="54">
        <v>1</v>
      </c>
      <c r="BE71" s="54">
        <v>1</v>
      </c>
      <c r="BF71" s="56">
        <f t="shared" si="7"/>
        <v>100</v>
      </c>
      <c r="BG71" s="60" t="s">
        <v>508</v>
      </c>
      <c r="BH71" s="60" t="s">
        <v>508</v>
      </c>
      <c r="BI71" s="43" t="s">
        <v>507</v>
      </c>
      <c r="BJ71" s="54">
        <v>1</v>
      </c>
      <c r="BK71" s="111">
        <v>0.6</v>
      </c>
      <c r="BL71" s="56">
        <f t="shared" si="8"/>
        <v>60</v>
      </c>
      <c r="BM71" s="59">
        <v>15000000</v>
      </c>
      <c r="BN71" s="59">
        <v>11885000</v>
      </c>
      <c r="BO71" s="61" t="s">
        <v>522</v>
      </c>
      <c r="BP71" s="114">
        <v>3.5000000000000003E-2</v>
      </c>
      <c r="BQ71" s="54">
        <v>0</v>
      </c>
      <c r="BR71" s="56">
        <f t="shared" si="0"/>
        <v>0</v>
      </c>
      <c r="BS71" s="71">
        <v>42000000</v>
      </c>
      <c r="BT71" s="71">
        <v>33125000</v>
      </c>
      <c r="BU71" s="195">
        <f t="shared" si="19"/>
        <v>78.86904761904762</v>
      </c>
      <c r="BV71" s="43" t="s">
        <v>1103</v>
      </c>
      <c r="BW71" s="63"/>
      <c r="BX71" s="63"/>
      <c r="BY71" s="56" t="e">
        <f t="shared" si="9"/>
        <v>#DIV/0!</v>
      </c>
      <c r="BZ71" s="64"/>
      <c r="CA71" s="64"/>
      <c r="CB71" s="43"/>
      <c r="CC71" s="63"/>
      <c r="CD71" s="63"/>
      <c r="CE71" s="65" t="e">
        <f t="shared" si="10"/>
        <v>#DIV/0!</v>
      </c>
      <c r="CF71" s="64"/>
      <c r="CG71" s="64"/>
      <c r="CH71" s="43"/>
      <c r="CI71" s="111">
        <v>3.5</v>
      </c>
      <c r="CJ71" s="204">
        <f>(U71+AG71+AM71+AS71+AY71+BE71+BK71+BQ71+BX71+CD71)/8</f>
        <v>0.76249999999999996</v>
      </c>
      <c r="CK71" s="186">
        <f>CJ71/CI71*100/100</f>
        <v>0.21785714285714286</v>
      </c>
      <c r="CL71" s="75" t="s">
        <v>524</v>
      </c>
    </row>
    <row r="72" spans="1:90" ht="153" customHeight="1">
      <c r="A72" s="299"/>
      <c r="B72" s="226"/>
      <c r="C72" s="47">
        <v>54</v>
      </c>
      <c r="D72" s="43" t="s">
        <v>525</v>
      </c>
      <c r="E72" s="48" t="s">
        <v>26</v>
      </c>
      <c r="F72" s="48" t="s">
        <v>26</v>
      </c>
      <c r="G72" s="48" t="s">
        <v>26</v>
      </c>
      <c r="H72" s="49" t="s">
        <v>187</v>
      </c>
      <c r="I72" s="50">
        <v>1</v>
      </c>
      <c r="J72" s="51">
        <v>1</v>
      </c>
      <c r="K72" s="51">
        <v>1</v>
      </c>
      <c r="L72" s="51">
        <v>1</v>
      </c>
      <c r="M72" s="51">
        <v>1</v>
      </c>
      <c r="N72" s="51">
        <v>1</v>
      </c>
      <c r="O72" s="51">
        <v>1</v>
      </c>
      <c r="P72" s="51">
        <v>1</v>
      </c>
      <c r="Q72" s="112">
        <v>3.5000000000000003E-2</v>
      </c>
      <c r="R72" s="112">
        <v>3.5000000000000003E-2</v>
      </c>
      <c r="S72" s="113">
        <v>3.5000000000000003E-2</v>
      </c>
      <c r="T72" s="53">
        <v>1</v>
      </c>
      <c r="U72" s="54">
        <v>1</v>
      </c>
      <c r="V72" s="58">
        <f t="shared" si="1"/>
        <v>100</v>
      </c>
      <c r="W72" s="230"/>
      <c r="X72" s="230"/>
      <c r="Y72" s="226"/>
      <c r="Z72" s="54">
        <v>1</v>
      </c>
      <c r="AA72" s="54">
        <v>1</v>
      </c>
      <c r="AB72" s="56">
        <f t="shared" si="2"/>
        <v>100</v>
      </c>
      <c r="AC72" s="230"/>
      <c r="AD72" s="230"/>
      <c r="AE72" s="226"/>
      <c r="AF72" s="54">
        <v>1</v>
      </c>
      <c r="AG72" s="54">
        <v>1</v>
      </c>
      <c r="AH72" s="56">
        <f t="shared" si="3"/>
        <v>100</v>
      </c>
      <c r="AI72" s="230"/>
      <c r="AJ72" s="230"/>
      <c r="AK72" s="232"/>
      <c r="AL72" s="54">
        <v>1</v>
      </c>
      <c r="AM72" s="54">
        <v>1</v>
      </c>
      <c r="AN72" s="56">
        <f t="shared" si="4"/>
        <v>100</v>
      </c>
      <c r="AO72" s="230"/>
      <c r="AP72" s="230"/>
      <c r="AQ72" s="226"/>
      <c r="AR72" s="54">
        <v>1</v>
      </c>
      <c r="AS72" s="54">
        <v>1</v>
      </c>
      <c r="AT72" s="56">
        <f t="shared" si="5"/>
        <v>100</v>
      </c>
      <c r="AU72" s="230"/>
      <c r="AV72" s="230"/>
      <c r="AW72" s="232"/>
      <c r="AX72" s="54">
        <v>1</v>
      </c>
      <c r="AY72" s="111">
        <v>0.5</v>
      </c>
      <c r="AZ72" s="56">
        <f t="shared" si="6"/>
        <v>50</v>
      </c>
      <c r="BA72" s="230"/>
      <c r="BB72" s="230"/>
      <c r="BC72" s="232"/>
      <c r="BD72" s="54">
        <v>1</v>
      </c>
      <c r="BE72" s="54">
        <v>1</v>
      </c>
      <c r="BF72" s="56">
        <f t="shared" si="7"/>
        <v>100</v>
      </c>
      <c r="BG72" s="60" t="s">
        <v>508</v>
      </c>
      <c r="BH72" s="60" t="s">
        <v>508</v>
      </c>
      <c r="BI72" s="43" t="s">
        <v>507</v>
      </c>
      <c r="BJ72" s="54">
        <v>1</v>
      </c>
      <c r="BK72" s="111">
        <v>0.6</v>
      </c>
      <c r="BL72" s="55">
        <f t="shared" si="8"/>
        <v>60</v>
      </c>
      <c r="BM72" s="59" t="s">
        <v>508</v>
      </c>
      <c r="BN72" s="59" t="s">
        <v>508</v>
      </c>
      <c r="BO72" s="61" t="s">
        <v>522</v>
      </c>
      <c r="BP72" s="114">
        <v>3.5000000000000003E-2</v>
      </c>
      <c r="BQ72" s="54">
        <v>0</v>
      </c>
      <c r="BR72" s="115">
        <f t="shared" si="0"/>
        <v>0</v>
      </c>
      <c r="BS72" s="71">
        <v>42000000</v>
      </c>
      <c r="BT72" s="71">
        <v>33125000</v>
      </c>
      <c r="BU72" s="195">
        <f t="shared" si="19"/>
        <v>78.86904761904762</v>
      </c>
      <c r="BV72" s="43" t="s">
        <v>523</v>
      </c>
      <c r="BW72" s="63"/>
      <c r="BX72" s="63"/>
      <c r="BY72" s="56" t="e">
        <f t="shared" si="9"/>
        <v>#DIV/0!</v>
      </c>
      <c r="BZ72" s="64"/>
      <c r="CA72" s="64"/>
      <c r="CB72" s="43"/>
      <c r="CC72" s="63"/>
      <c r="CD72" s="63"/>
      <c r="CE72" s="65" t="e">
        <f t="shared" si="10"/>
        <v>#DIV/0!</v>
      </c>
      <c r="CF72" s="64"/>
      <c r="CG72" s="64"/>
      <c r="CH72" s="43"/>
      <c r="CI72" s="111">
        <v>3.5</v>
      </c>
      <c r="CJ72" s="205">
        <f>((BQ72+BK72+BE72+AS72+AM72+AG72+AA72+U72)/8)</f>
        <v>0.82499999999999996</v>
      </c>
      <c r="CK72" s="186">
        <f>CJ72/CI72*100/100</f>
        <v>0.23571428571428568</v>
      </c>
      <c r="CL72" s="43" t="s">
        <v>1062</v>
      </c>
    </row>
    <row r="73" spans="1:90" ht="192" customHeight="1">
      <c r="A73" s="299"/>
      <c r="B73" s="43" t="s">
        <v>526</v>
      </c>
      <c r="C73" s="47">
        <v>55</v>
      </c>
      <c r="D73" s="43" t="s">
        <v>403</v>
      </c>
      <c r="E73" s="48" t="s">
        <v>26</v>
      </c>
      <c r="F73" s="48" t="s">
        <v>26</v>
      </c>
      <c r="G73" s="48" t="s">
        <v>26</v>
      </c>
      <c r="H73" s="49" t="s">
        <v>187</v>
      </c>
      <c r="I73" s="50">
        <v>4</v>
      </c>
      <c r="J73" s="51">
        <v>3</v>
      </c>
      <c r="K73" s="51">
        <v>1</v>
      </c>
      <c r="L73" s="51">
        <v>1</v>
      </c>
      <c r="M73" s="51">
        <v>1</v>
      </c>
      <c r="N73" s="51">
        <v>7</v>
      </c>
      <c r="O73" s="51">
        <v>8</v>
      </c>
      <c r="P73" s="51">
        <v>8</v>
      </c>
      <c r="Q73" s="51">
        <v>8</v>
      </c>
      <c r="R73" s="51">
        <v>8</v>
      </c>
      <c r="S73" s="52">
        <v>8</v>
      </c>
      <c r="T73" s="53">
        <v>4</v>
      </c>
      <c r="U73" s="54">
        <v>6</v>
      </c>
      <c r="V73" s="58">
        <f t="shared" si="1"/>
        <v>150</v>
      </c>
      <c r="W73" s="60">
        <v>1975548044</v>
      </c>
      <c r="X73" s="60">
        <v>1930467106</v>
      </c>
      <c r="Y73" s="43" t="s">
        <v>527</v>
      </c>
      <c r="Z73" s="54">
        <v>3</v>
      </c>
      <c r="AA73" s="54">
        <v>1</v>
      </c>
      <c r="AB73" s="58">
        <f t="shared" si="2"/>
        <v>33.333333333333329</v>
      </c>
      <c r="AC73" s="60">
        <v>1299100000</v>
      </c>
      <c r="AD73" s="60">
        <v>544879064</v>
      </c>
      <c r="AE73" s="43" t="s">
        <v>527</v>
      </c>
      <c r="AF73" s="54">
        <v>1</v>
      </c>
      <c r="AG73" s="54">
        <v>1</v>
      </c>
      <c r="AH73" s="56">
        <f t="shared" si="3"/>
        <v>100</v>
      </c>
      <c r="AI73" s="60">
        <v>1097002022</v>
      </c>
      <c r="AJ73" s="60">
        <v>974131283</v>
      </c>
      <c r="AK73" s="43" t="s">
        <v>528</v>
      </c>
      <c r="AL73" s="54">
        <v>1</v>
      </c>
      <c r="AM73" s="54">
        <v>1</v>
      </c>
      <c r="AN73" s="56">
        <f t="shared" si="4"/>
        <v>100</v>
      </c>
      <c r="AO73" s="60">
        <v>1341180171</v>
      </c>
      <c r="AP73" s="60">
        <v>976986480</v>
      </c>
      <c r="AQ73" s="43" t="s">
        <v>529</v>
      </c>
      <c r="AR73" s="54">
        <v>1</v>
      </c>
      <c r="AS73" s="54">
        <v>1</v>
      </c>
      <c r="AT73" s="56">
        <f t="shared" si="5"/>
        <v>100</v>
      </c>
      <c r="AU73" s="60">
        <v>1396631487</v>
      </c>
      <c r="AV73" s="60">
        <v>945212500</v>
      </c>
      <c r="AW73" s="43" t="s">
        <v>530</v>
      </c>
      <c r="AX73" s="54">
        <v>7</v>
      </c>
      <c r="AY73" s="54">
        <v>11</v>
      </c>
      <c r="AZ73" s="58">
        <f t="shared" si="6"/>
        <v>157.14285714285714</v>
      </c>
      <c r="BA73" s="60">
        <v>1058000000</v>
      </c>
      <c r="BB73" s="60">
        <v>1011580689</v>
      </c>
      <c r="BC73" s="43" t="s">
        <v>531</v>
      </c>
      <c r="BD73" s="54">
        <v>8</v>
      </c>
      <c r="BE73" s="54">
        <v>1</v>
      </c>
      <c r="BF73" s="56">
        <f t="shared" si="7"/>
        <v>12.5</v>
      </c>
      <c r="BG73" s="60">
        <v>0</v>
      </c>
      <c r="BH73" s="60">
        <v>0</v>
      </c>
      <c r="BI73" s="43" t="s">
        <v>410</v>
      </c>
      <c r="BJ73" s="54">
        <v>8</v>
      </c>
      <c r="BK73" s="54">
        <v>8</v>
      </c>
      <c r="BL73" s="56">
        <f t="shared" si="8"/>
        <v>100</v>
      </c>
      <c r="BM73" s="59">
        <v>0</v>
      </c>
      <c r="BN73" s="59">
        <v>0</v>
      </c>
      <c r="BO73" s="61" t="s">
        <v>532</v>
      </c>
      <c r="BP73" s="54">
        <v>8</v>
      </c>
      <c r="BQ73" s="54">
        <v>0</v>
      </c>
      <c r="BR73" s="56">
        <f t="shared" si="0"/>
        <v>0</v>
      </c>
      <c r="BS73" s="71">
        <v>0</v>
      </c>
      <c r="BT73" s="71">
        <v>0</v>
      </c>
      <c r="BU73" s="195">
        <v>0</v>
      </c>
      <c r="BV73" s="43" t="s">
        <v>1105</v>
      </c>
      <c r="BW73" s="63">
        <v>8</v>
      </c>
      <c r="BX73" s="63"/>
      <c r="BY73" s="56">
        <f t="shared" si="9"/>
        <v>0</v>
      </c>
      <c r="BZ73" s="64"/>
      <c r="CA73" s="64"/>
      <c r="CB73" s="43"/>
      <c r="CC73" s="63">
        <v>8</v>
      </c>
      <c r="CD73" s="63"/>
      <c r="CE73" s="65">
        <f t="shared" si="10"/>
        <v>0</v>
      </c>
      <c r="CF73" s="64"/>
      <c r="CG73" s="64"/>
      <c r="CH73" s="43"/>
      <c r="CI73" s="54">
        <v>8</v>
      </c>
      <c r="CJ73" s="54">
        <f>U73+AG73+AM73+AS73+AY73+BE73+BK73+BQ73+BX73+CD73</f>
        <v>29</v>
      </c>
      <c r="CK73" s="186">
        <v>1</v>
      </c>
      <c r="CL73" s="75" t="s">
        <v>533</v>
      </c>
    </row>
    <row r="74" spans="1:90" ht="120.75" customHeight="1">
      <c r="A74" s="299"/>
      <c r="B74" s="224" t="s">
        <v>534</v>
      </c>
      <c r="C74" s="47">
        <v>56</v>
      </c>
      <c r="D74" s="43" t="s">
        <v>535</v>
      </c>
      <c r="E74" s="48" t="s">
        <v>26</v>
      </c>
      <c r="F74" s="48" t="s">
        <v>26</v>
      </c>
      <c r="G74" s="48" t="s">
        <v>26</v>
      </c>
      <c r="H74" s="49" t="s">
        <v>187</v>
      </c>
      <c r="I74" s="50">
        <v>54</v>
      </c>
      <c r="J74" s="51">
        <v>54</v>
      </c>
      <c r="K74" s="51">
        <v>54</v>
      </c>
      <c r="L74" s="51">
        <v>54</v>
      </c>
      <c r="M74" s="51">
        <v>54</v>
      </c>
      <c r="N74" s="51">
        <v>54</v>
      </c>
      <c r="O74" s="51">
        <v>54</v>
      </c>
      <c r="P74" s="51">
        <v>54</v>
      </c>
      <c r="Q74" s="51">
        <v>54</v>
      </c>
      <c r="R74" s="51">
        <v>54</v>
      </c>
      <c r="S74" s="52">
        <v>54</v>
      </c>
      <c r="T74" s="53">
        <v>54</v>
      </c>
      <c r="U74" s="54">
        <v>54</v>
      </c>
      <c r="V74" s="58">
        <f t="shared" si="1"/>
        <v>100</v>
      </c>
      <c r="W74" s="60">
        <v>14500000</v>
      </c>
      <c r="X74" s="60">
        <v>14500000</v>
      </c>
      <c r="Y74" s="43" t="s">
        <v>536</v>
      </c>
      <c r="Z74" s="54">
        <v>54</v>
      </c>
      <c r="AA74" s="54">
        <v>54</v>
      </c>
      <c r="AB74" s="56">
        <f t="shared" si="2"/>
        <v>100</v>
      </c>
      <c r="AC74" s="60">
        <v>13750000</v>
      </c>
      <c r="AD74" s="60">
        <v>5200000</v>
      </c>
      <c r="AE74" s="43" t="s">
        <v>537</v>
      </c>
      <c r="AF74" s="54">
        <v>54</v>
      </c>
      <c r="AG74" s="54">
        <v>54</v>
      </c>
      <c r="AH74" s="56">
        <f t="shared" si="3"/>
        <v>100</v>
      </c>
      <c r="AI74" s="228">
        <v>15000000</v>
      </c>
      <c r="AJ74" s="228">
        <v>0</v>
      </c>
      <c r="AK74" s="246" t="s">
        <v>538</v>
      </c>
      <c r="AL74" s="54">
        <v>54</v>
      </c>
      <c r="AM74" s="54">
        <v>52</v>
      </c>
      <c r="AN74" s="58">
        <f t="shared" si="4"/>
        <v>96.296296296296291</v>
      </c>
      <c r="AO74" s="60">
        <v>0</v>
      </c>
      <c r="AP74" s="60">
        <v>0</v>
      </c>
      <c r="AQ74" s="224" t="s">
        <v>349</v>
      </c>
      <c r="AR74" s="54">
        <v>54</v>
      </c>
      <c r="AS74" s="54">
        <v>54</v>
      </c>
      <c r="AT74" s="56">
        <f t="shared" si="5"/>
        <v>100</v>
      </c>
      <c r="AU74" s="228">
        <v>112100000</v>
      </c>
      <c r="AV74" s="228">
        <v>107638100</v>
      </c>
      <c r="AW74" s="246" t="s">
        <v>539</v>
      </c>
      <c r="AX74" s="54">
        <v>54</v>
      </c>
      <c r="AY74" s="54">
        <v>54</v>
      </c>
      <c r="AZ74" s="56">
        <f t="shared" si="6"/>
        <v>100</v>
      </c>
      <c r="BA74" s="228">
        <v>90736000</v>
      </c>
      <c r="BB74" s="228">
        <v>34026000</v>
      </c>
      <c r="BC74" s="246" t="s">
        <v>540</v>
      </c>
      <c r="BD74" s="54">
        <v>54</v>
      </c>
      <c r="BE74" s="54">
        <v>54</v>
      </c>
      <c r="BF74" s="56">
        <f t="shared" si="7"/>
        <v>100</v>
      </c>
      <c r="BG74" s="60">
        <v>0</v>
      </c>
      <c r="BH74" s="60">
        <v>0</v>
      </c>
      <c r="BI74" s="43" t="s">
        <v>541</v>
      </c>
      <c r="BJ74" s="54">
        <v>54</v>
      </c>
      <c r="BK74" s="54">
        <v>54</v>
      </c>
      <c r="BL74" s="56">
        <f t="shared" si="8"/>
        <v>100</v>
      </c>
      <c r="BM74" s="59">
        <v>0</v>
      </c>
      <c r="BN74" s="59">
        <v>0</v>
      </c>
      <c r="BO74" s="61" t="s">
        <v>542</v>
      </c>
      <c r="BP74" s="54">
        <v>54</v>
      </c>
      <c r="BQ74" s="54">
        <v>54</v>
      </c>
      <c r="BR74" s="56">
        <f t="shared" si="0"/>
        <v>100</v>
      </c>
      <c r="BS74" s="71">
        <v>0</v>
      </c>
      <c r="BT74" s="71">
        <v>0</v>
      </c>
      <c r="BU74" s="195">
        <v>0</v>
      </c>
      <c r="BV74" s="43" t="s">
        <v>1106</v>
      </c>
      <c r="BW74" s="63">
        <v>54</v>
      </c>
      <c r="BX74" s="63"/>
      <c r="BY74" s="56">
        <f t="shared" si="9"/>
        <v>0</v>
      </c>
      <c r="BZ74" s="64"/>
      <c r="CA74" s="64"/>
      <c r="CB74" s="43"/>
      <c r="CC74" s="63">
        <v>54</v>
      </c>
      <c r="CD74" s="63"/>
      <c r="CE74" s="65">
        <f t="shared" si="10"/>
        <v>0</v>
      </c>
      <c r="CF74" s="64"/>
      <c r="CG74" s="64"/>
      <c r="CH74" s="43"/>
      <c r="CI74" s="54">
        <v>54</v>
      </c>
      <c r="CJ74" s="54">
        <f>(U74+AG74+AM74+AS74+AY74+BE74+BK74+BQ74+BX74+CD74)/8</f>
        <v>53.75</v>
      </c>
      <c r="CK74" s="186">
        <f t="shared" ref="CK74:CK76" si="20">CJ74/CI74*100/100</f>
        <v>0.99537037037037035</v>
      </c>
      <c r="CL74" s="43" t="s">
        <v>543</v>
      </c>
    </row>
    <row r="75" spans="1:90" ht="242.25">
      <c r="A75" s="299"/>
      <c r="B75" s="226"/>
      <c r="C75" s="47">
        <v>57</v>
      </c>
      <c r="D75" s="43" t="s">
        <v>544</v>
      </c>
      <c r="E75" s="48" t="s">
        <v>26</v>
      </c>
      <c r="F75" s="48" t="s">
        <v>26</v>
      </c>
      <c r="G75" s="48" t="s">
        <v>26</v>
      </c>
      <c r="H75" s="49" t="s">
        <v>187</v>
      </c>
      <c r="I75" s="50">
        <v>1</v>
      </c>
      <c r="J75" s="51">
        <v>1</v>
      </c>
      <c r="K75" s="51">
        <v>4</v>
      </c>
      <c r="L75" s="51">
        <v>4</v>
      </c>
      <c r="M75" s="51">
        <v>1</v>
      </c>
      <c r="N75" s="51">
        <v>1</v>
      </c>
      <c r="O75" s="51">
        <v>1</v>
      </c>
      <c r="P75" s="51">
        <v>1</v>
      </c>
      <c r="Q75" s="51">
        <v>1</v>
      </c>
      <c r="R75" s="51">
        <v>1</v>
      </c>
      <c r="S75" s="52">
        <v>1</v>
      </c>
      <c r="T75" s="53">
        <v>1</v>
      </c>
      <c r="U75" s="54">
        <v>1</v>
      </c>
      <c r="V75" s="58">
        <f t="shared" si="1"/>
        <v>100</v>
      </c>
      <c r="W75" s="60">
        <v>1975548044</v>
      </c>
      <c r="X75" s="60">
        <v>1930467106</v>
      </c>
      <c r="Y75" s="43" t="s">
        <v>545</v>
      </c>
      <c r="Z75" s="54">
        <v>1</v>
      </c>
      <c r="AA75" s="54">
        <v>1</v>
      </c>
      <c r="AB75" s="56">
        <f t="shared" si="2"/>
        <v>100</v>
      </c>
      <c r="AC75" s="60">
        <v>1299100000</v>
      </c>
      <c r="AD75" s="60">
        <v>544879064</v>
      </c>
      <c r="AE75" s="43" t="s">
        <v>545</v>
      </c>
      <c r="AF75" s="54">
        <v>4</v>
      </c>
      <c r="AG75" s="54">
        <v>4</v>
      </c>
      <c r="AH75" s="56">
        <f>(AG75/AF75)*100</f>
        <v>100</v>
      </c>
      <c r="AI75" s="230"/>
      <c r="AJ75" s="230"/>
      <c r="AK75" s="232"/>
      <c r="AL75" s="54">
        <v>4</v>
      </c>
      <c r="AM75" s="54">
        <v>4</v>
      </c>
      <c r="AN75" s="56">
        <f t="shared" si="4"/>
        <v>100</v>
      </c>
      <c r="AO75" s="60">
        <v>0</v>
      </c>
      <c r="AP75" s="60">
        <v>0</v>
      </c>
      <c r="AQ75" s="226"/>
      <c r="AR75" s="54">
        <v>1</v>
      </c>
      <c r="AS75" s="54">
        <v>1</v>
      </c>
      <c r="AT75" s="56">
        <f t="shared" si="5"/>
        <v>100</v>
      </c>
      <c r="AU75" s="230"/>
      <c r="AV75" s="230"/>
      <c r="AW75" s="232"/>
      <c r="AX75" s="54">
        <v>1</v>
      </c>
      <c r="AY75" s="54">
        <v>1</v>
      </c>
      <c r="AZ75" s="56">
        <f t="shared" si="6"/>
        <v>100</v>
      </c>
      <c r="BA75" s="230"/>
      <c r="BB75" s="230"/>
      <c r="BC75" s="232"/>
      <c r="BD75" s="54">
        <v>1</v>
      </c>
      <c r="BE75" s="54">
        <v>1</v>
      </c>
      <c r="BF75" s="55">
        <f t="shared" si="7"/>
        <v>100</v>
      </c>
      <c r="BG75" s="60" t="s">
        <v>508</v>
      </c>
      <c r="BH75" s="60" t="s">
        <v>508</v>
      </c>
      <c r="BI75" s="43" t="s">
        <v>546</v>
      </c>
      <c r="BJ75" s="54">
        <v>1</v>
      </c>
      <c r="BK75" s="54">
        <v>0</v>
      </c>
      <c r="BL75" s="56">
        <f t="shared" si="8"/>
        <v>0</v>
      </c>
      <c r="BM75" s="59">
        <v>0</v>
      </c>
      <c r="BN75" s="59">
        <v>0</v>
      </c>
      <c r="BO75" s="61" t="s">
        <v>213</v>
      </c>
      <c r="BP75" s="54">
        <v>1</v>
      </c>
      <c r="BQ75" s="54">
        <v>0</v>
      </c>
      <c r="BR75" s="56">
        <f t="shared" si="0"/>
        <v>0</v>
      </c>
      <c r="BS75" s="71">
        <v>0</v>
      </c>
      <c r="BT75" s="71">
        <v>0</v>
      </c>
      <c r="BU75" s="195">
        <v>0</v>
      </c>
      <c r="BV75" s="61" t="s">
        <v>1145</v>
      </c>
      <c r="BW75" s="63">
        <v>1</v>
      </c>
      <c r="BX75" s="63"/>
      <c r="BY75" s="56">
        <f t="shared" si="9"/>
        <v>0</v>
      </c>
      <c r="BZ75" s="64"/>
      <c r="CA75" s="64"/>
      <c r="CB75" s="43"/>
      <c r="CC75" s="63">
        <v>1</v>
      </c>
      <c r="CD75" s="63"/>
      <c r="CE75" s="65">
        <f t="shared" si="10"/>
        <v>0</v>
      </c>
      <c r="CF75" s="64"/>
      <c r="CG75" s="64"/>
      <c r="CH75" s="43"/>
      <c r="CI75" s="54">
        <v>1</v>
      </c>
      <c r="CJ75" s="54">
        <f>(U75+AG75+AM75+AS75+AY75+BE75+BK75+BQ75+BX75+CD75)/8</f>
        <v>1.5</v>
      </c>
      <c r="CK75" s="186">
        <v>1</v>
      </c>
      <c r="CL75" s="75" t="s">
        <v>547</v>
      </c>
    </row>
    <row r="76" spans="1:90" ht="270.75" customHeight="1">
      <c r="A76" s="299"/>
      <c r="B76" s="224" t="s">
        <v>548</v>
      </c>
      <c r="C76" s="47">
        <v>58</v>
      </c>
      <c r="D76" s="43" t="s">
        <v>549</v>
      </c>
      <c r="E76" s="48" t="s">
        <v>26</v>
      </c>
      <c r="F76" s="48" t="s">
        <v>26</v>
      </c>
      <c r="G76" s="48" t="s">
        <v>26</v>
      </c>
      <c r="H76" s="49" t="s">
        <v>550</v>
      </c>
      <c r="I76" s="50">
        <v>275</v>
      </c>
      <c r="J76" s="51">
        <v>275</v>
      </c>
      <c r="K76" s="51">
        <v>3</v>
      </c>
      <c r="L76" s="51">
        <v>3</v>
      </c>
      <c r="M76" s="51">
        <v>3</v>
      </c>
      <c r="N76" s="51">
        <v>310</v>
      </c>
      <c r="O76" s="51">
        <v>12</v>
      </c>
      <c r="P76" s="51">
        <v>12</v>
      </c>
      <c r="Q76" s="51">
        <v>1</v>
      </c>
      <c r="R76" s="51">
        <v>1</v>
      </c>
      <c r="S76" s="52">
        <v>1</v>
      </c>
      <c r="T76" s="53">
        <v>275</v>
      </c>
      <c r="U76" s="54">
        <v>298</v>
      </c>
      <c r="V76" s="58">
        <f t="shared" si="1"/>
        <v>108.36363636363637</v>
      </c>
      <c r="W76" s="60">
        <v>272826718</v>
      </c>
      <c r="X76" s="60">
        <v>272826718</v>
      </c>
      <c r="Y76" s="43" t="s">
        <v>551</v>
      </c>
      <c r="Z76" s="54">
        <v>275</v>
      </c>
      <c r="AA76" s="54">
        <v>150</v>
      </c>
      <c r="AB76" s="58">
        <f t="shared" si="2"/>
        <v>54.54545454545454</v>
      </c>
      <c r="AC76" s="60">
        <v>328250000</v>
      </c>
      <c r="AD76" s="60">
        <v>151100000</v>
      </c>
      <c r="AE76" s="43" t="s">
        <v>552</v>
      </c>
      <c r="AF76" s="54">
        <v>3</v>
      </c>
      <c r="AG76" s="54">
        <v>3</v>
      </c>
      <c r="AH76" s="56">
        <f t="shared" si="3"/>
        <v>100</v>
      </c>
      <c r="AI76" s="228">
        <v>51750000</v>
      </c>
      <c r="AJ76" s="228">
        <v>47228333</v>
      </c>
      <c r="AK76" s="246" t="s">
        <v>553</v>
      </c>
      <c r="AL76" s="54">
        <v>3</v>
      </c>
      <c r="AM76" s="54">
        <v>2</v>
      </c>
      <c r="AN76" s="58">
        <f t="shared" si="4"/>
        <v>66.666666666666657</v>
      </c>
      <c r="AO76" s="228">
        <v>274250000</v>
      </c>
      <c r="AP76" s="228">
        <v>36000000</v>
      </c>
      <c r="AQ76" s="246" t="s">
        <v>554</v>
      </c>
      <c r="AR76" s="54">
        <v>3</v>
      </c>
      <c r="AS76" s="54">
        <v>3</v>
      </c>
      <c r="AT76" s="56">
        <f t="shared" si="5"/>
        <v>100</v>
      </c>
      <c r="AU76" s="228">
        <v>364500000</v>
      </c>
      <c r="AV76" s="228">
        <v>186049737</v>
      </c>
      <c r="AW76" s="246" t="s">
        <v>555</v>
      </c>
      <c r="AX76" s="54">
        <v>310</v>
      </c>
      <c r="AY76" s="54">
        <v>430</v>
      </c>
      <c r="AZ76" s="58">
        <f t="shared" si="6"/>
        <v>138.70967741935485</v>
      </c>
      <c r="BA76" s="228">
        <v>8550000</v>
      </c>
      <c r="BB76" s="228">
        <v>8550000</v>
      </c>
      <c r="BC76" s="246" t="s">
        <v>556</v>
      </c>
      <c r="BD76" s="54">
        <v>12</v>
      </c>
      <c r="BE76" s="54">
        <v>8</v>
      </c>
      <c r="BF76" s="58">
        <f t="shared" si="7"/>
        <v>66.666666666666657</v>
      </c>
      <c r="BG76" s="60">
        <v>97928400</v>
      </c>
      <c r="BH76" s="60">
        <v>27393333</v>
      </c>
      <c r="BI76" s="43" t="s">
        <v>557</v>
      </c>
      <c r="BJ76" s="54">
        <v>12</v>
      </c>
      <c r="BK76" s="54">
        <v>12</v>
      </c>
      <c r="BL76" s="56">
        <f t="shared" si="8"/>
        <v>100</v>
      </c>
      <c r="BM76" s="59" t="s">
        <v>508</v>
      </c>
      <c r="BN76" s="59"/>
      <c r="BO76" s="61" t="s">
        <v>558</v>
      </c>
      <c r="BP76" s="54">
        <v>1</v>
      </c>
      <c r="BQ76" s="54">
        <v>0</v>
      </c>
      <c r="BR76" s="56">
        <f t="shared" si="0"/>
        <v>0</v>
      </c>
      <c r="BS76" s="71">
        <v>0</v>
      </c>
      <c r="BT76" s="71">
        <v>0</v>
      </c>
      <c r="BU76" s="195">
        <v>0</v>
      </c>
      <c r="BV76" s="43" t="s">
        <v>1164</v>
      </c>
      <c r="BW76" s="63">
        <v>1</v>
      </c>
      <c r="BX76" s="63"/>
      <c r="BY76" s="56">
        <f t="shared" si="9"/>
        <v>0</v>
      </c>
      <c r="BZ76" s="64"/>
      <c r="CA76" s="64"/>
      <c r="CB76" s="43"/>
      <c r="CC76" s="63">
        <v>1</v>
      </c>
      <c r="CD76" s="63"/>
      <c r="CE76" s="65">
        <f t="shared" si="10"/>
        <v>0</v>
      </c>
      <c r="CF76" s="64"/>
      <c r="CG76" s="64"/>
      <c r="CH76" s="43"/>
      <c r="CI76" s="54">
        <v>756</v>
      </c>
      <c r="CJ76" s="54">
        <f>U76+AG76+AM76+AS76+AY76+BE76+BK76+BQ76+BX76+CD76</f>
        <v>756</v>
      </c>
      <c r="CK76" s="186">
        <f t="shared" si="20"/>
        <v>1</v>
      </c>
      <c r="CL76" s="104" t="s">
        <v>559</v>
      </c>
    </row>
    <row r="77" spans="1:90" ht="327.75" customHeight="1">
      <c r="A77" s="299"/>
      <c r="B77" s="226"/>
      <c r="C77" s="47">
        <v>59</v>
      </c>
      <c r="D77" s="43" t="s">
        <v>560</v>
      </c>
      <c r="E77" s="48"/>
      <c r="F77" s="48"/>
      <c r="G77" s="48"/>
      <c r="H77" s="49" t="s">
        <v>550</v>
      </c>
      <c r="I77" s="50">
        <v>5</v>
      </c>
      <c r="J77" s="51">
        <v>3</v>
      </c>
      <c r="K77" s="51">
        <v>3</v>
      </c>
      <c r="L77" s="51">
        <v>3</v>
      </c>
      <c r="M77" s="51">
        <v>3</v>
      </c>
      <c r="N77" s="51">
        <v>9</v>
      </c>
      <c r="O77" s="51">
        <v>12</v>
      </c>
      <c r="P77" s="51">
        <v>12</v>
      </c>
      <c r="Q77" s="51">
        <v>12</v>
      </c>
      <c r="R77" s="51">
        <v>12</v>
      </c>
      <c r="S77" s="52">
        <v>12</v>
      </c>
      <c r="T77" s="53">
        <v>5</v>
      </c>
      <c r="U77" s="54">
        <v>5</v>
      </c>
      <c r="V77" s="58">
        <f t="shared" si="1"/>
        <v>100</v>
      </c>
      <c r="W77" s="60">
        <v>272826718</v>
      </c>
      <c r="X77" s="60">
        <v>272826718</v>
      </c>
      <c r="Y77" s="43" t="s">
        <v>561</v>
      </c>
      <c r="Z77" s="54">
        <v>3</v>
      </c>
      <c r="AA77" s="54">
        <v>2</v>
      </c>
      <c r="AB77" s="58">
        <f t="shared" si="2"/>
        <v>66.666666666666657</v>
      </c>
      <c r="AC77" s="60">
        <v>328250000</v>
      </c>
      <c r="AD77" s="60">
        <v>15110000</v>
      </c>
      <c r="AE77" s="43" t="s">
        <v>562</v>
      </c>
      <c r="AF77" s="54">
        <v>3</v>
      </c>
      <c r="AG77" s="54">
        <v>3</v>
      </c>
      <c r="AH77" s="56">
        <f t="shared" si="3"/>
        <v>100</v>
      </c>
      <c r="AI77" s="230"/>
      <c r="AJ77" s="230"/>
      <c r="AK77" s="232"/>
      <c r="AL77" s="54">
        <v>3</v>
      </c>
      <c r="AM77" s="54">
        <v>2</v>
      </c>
      <c r="AN77" s="58">
        <f t="shared" si="4"/>
        <v>66.666666666666657</v>
      </c>
      <c r="AO77" s="230"/>
      <c r="AP77" s="230"/>
      <c r="AQ77" s="232"/>
      <c r="AR77" s="54">
        <v>3</v>
      </c>
      <c r="AS77" s="54">
        <v>3</v>
      </c>
      <c r="AT77" s="56">
        <f t="shared" si="5"/>
        <v>100</v>
      </c>
      <c r="AU77" s="230"/>
      <c r="AV77" s="230"/>
      <c r="AW77" s="232"/>
      <c r="AX77" s="54">
        <v>9</v>
      </c>
      <c r="AY77" s="54">
        <v>6</v>
      </c>
      <c r="AZ77" s="58">
        <f t="shared" si="6"/>
        <v>66.666666666666657</v>
      </c>
      <c r="BA77" s="230"/>
      <c r="BB77" s="230"/>
      <c r="BC77" s="232"/>
      <c r="BD77" s="54">
        <v>12</v>
      </c>
      <c r="BE77" s="54">
        <v>8</v>
      </c>
      <c r="BF77" s="58">
        <f t="shared" si="7"/>
        <v>66.666666666666657</v>
      </c>
      <c r="BG77" s="60">
        <v>14000000</v>
      </c>
      <c r="BH77" s="60">
        <v>14000000</v>
      </c>
      <c r="BI77" s="43" t="s">
        <v>563</v>
      </c>
      <c r="BJ77" s="54">
        <v>12</v>
      </c>
      <c r="BK77" s="54">
        <v>12</v>
      </c>
      <c r="BL77" s="56">
        <f t="shared" si="8"/>
        <v>100</v>
      </c>
      <c r="BM77" s="59" t="s">
        <v>508</v>
      </c>
      <c r="BN77" s="59"/>
      <c r="BO77" s="61" t="s">
        <v>564</v>
      </c>
      <c r="BP77" s="54">
        <v>12</v>
      </c>
      <c r="BQ77" s="54">
        <v>0</v>
      </c>
      <c r="BR77" s="56">
        <f t="shared" si="0"/>
        <v>0</v>
      </c>
      <c r="BS77" s="71">
        <v>11400000</v>
      </c>
      <c r="BT77" s="71">
        <v>11400000</v>
      </c>
      <c r="BU77" s="195">
        <f t="shared" si="19"/>
        <v>100</v>
      </c>
      <c r="BV77" s="43" t="s">
        <v>1069</v>
      </c>
      <c r="BW77" s="63">
        <v>12</v>
      </c>
      <c r="BX77" s="63"/>
      <c r="BY77" s="56">
        <f t="shared" si="9"/>
        <v>0</v>
      </c>
      <c r="BZ77" s="64"/>
      <c r="CA77" s="64"/>
      <c r="CB77" s="43"/>
      <c r="CC77" s="63">
        <v>12</v>
      </c>
      <c r="CD77" s="63"/>
      <c r="CE77" s="65">
        <f t="shared" si="10"/>
        <v>0</v>
      </c>
      <c r="CF77" s="64"/>
      <c r="CG77" s="64"/>
      <c r="CH77" s="43"/>
      <c r="CI77" s="54">
        <v>12</v>
      </c>
      <c r="CJ77" s="54">
        <f>U77+AG77+AM77+AS77+AY77+BE77+BK77+BQ77+BX77+CD77</f>
        <v>39</v>
      </c>
      <c r="CK77" s="186">
        <v>1</v>
      </c>
      <c r="CL77" s="75" t="s">
        <v>565</v>
      </c>
    </row>
    <row r="78" spans="1:90" ht="409.5">
      <c r="A78" s="299"/>
      <c r="B78" s="224" t="s">
        <v>566</v>
      </c>
      <c r="C78" s="47">
        <v>60</v>
      </c>
      <c r="D78" s="43" t="s">
        <v>567</v>
      </c>
      <c r="E78" s="48" t="s">
        <v>26</v>
      </c>
      <c r="F78" s="48" t="s">
        <v>26</v>
      </c>
      <c r="G78" s="48" t="s">
        <v>26</v>
      </c>
      <c r="H78" s="49" t="s">
        <v>445</v>
      </c>
      <c r="I78" s="50">
        <v>31</v>
      </c>
      <c r="J78" s="51">
        <v>31</v>
      </c>
      <c r="K78" s="51">
        <v>4</v>
      </c>
      <c r="L78" s="51">
        <v>20</v>
      </c>
      <c r="M78" s="51">
        <v>20</v>
      </c>
      <c r="N78" s="51">
        <v>67</v>
      </c>
      <c r="O78" s="51">
        <v>3</v>
      </c>
      <c r="P78" s="51">
        <v>3</v>
      </c>
      <c r="Q78" s="51">
        <v>3</v>
      </c>
      <c r="R78" s="51">
        <v>3</v>
      </c>
      <c r="S78" s="52">
        <v>3</v>
      </c>
      <c r="T78" s="53">
        <v>31</v>
      </c>
      <c r="U78" s="54">
        <v>28</v>
      </c>
      <c r="V78" s="58">
        <f t="shared" si="1"/>
        <v>90.322580645161281</v>
      </c>
      <c r="W78" s="60">
        <v>834000617</v>
      </c>
      <c r="X78" s="60">
        <v>761999432.63</v>
      </c>
      <c r="Y78" s="43" t="s">
        <v>568</v>
      </c>
      <c r="Z78" s="54">
        <v>31</v>
      </c>
      <c r="AA78" s="54">
        <v>31</v>
      </c>
      <c r="AB78" s="56">
        <f t="shared" si="2"/>
        <v>100</v>
      </c>
      <c r="AC78" s="60">
        <v>5828044011.1700001</v>
      </c>
      <c r="AD78" s="60">
        <v>21011179</v>
      </c>
      <c r="AE78" s="43" t="s">
        <v>569</v>
      </c>
      <c r="AF78" s="54">
        <v>4</v>
      </c>
      <c r="AG78" s="54">
        <v>10</v>
      </c>
      <c r="AH78" s="56">
        <f t="shared" si="3"/>
        <v>250</v>
      </c>
      <c r="AI78" s="60">
        <v>2350000000</v>
      </c>
      <c r="AJ78" s="60">
        <v>811500000</v>
      </c>
      <c r="AK78" s="43" t="s">
        <v>570</v>
      </c>
      <c r="AL78" s="54">
        <v>20</v>
      </c>
      <c r="AM78" s="54">
        <v>20</v>
      </c>
      <c r="AN78" s="56">
        <f t="shared" si="4"/>
        <v>100</v>
      </c>
      <c r="AO78" s="60">
        <v>1315337096</v>
      </c>
      <c r="AP78" s="60">
        <v>762499502</v>
      </c>
      <c r="AQ78" s="43" t="s">
        <v>571</v>
      </c>
      <c r="AR78" s="54">
        <v>20</v>
      </c>
      <c r="AS78" s="54">
        <v>19</v>
      </c>
      <c r="AT78" s="56">
        <f t="shared" si="5"/>
        <v>95</v>
      </c>
      <c r="AU78" s="60">
        <v>4733843149</v>
      </c>
      <c r="AV78" s="60">
        <v>920753345</v>
      </c>
      <c r="AW78" s="43" t="s">
        <v>572</v>
      </c>
      <c r="AX78" s="54">
        <v>67</v>
      </c>
      <c r="AY78" s="54">
        <v>5</v>
      </c>
      <c r="AZ78" s="58">
        <f t="shared" si="6"/>
        <v>7.4626865671641784</v>
      </c>
      <c r="BA78" s="60">
        <v>3789779030</v>
      </c>
      <c r="BB78" s="60">
        <v>1383904152</v>
      </c>
      <c r="BC78" s="43" t="s">
        <v>573</v>
      </c>
      <c r="BD78" s="54">
        <v>3</v>
      </c>
      <c r="BE78" s="54">
        <v>3</v>
      </c>
      <c r="BF78" s="55">
        <f t="shared" si="7"/>
        <v>100</v>
      </c>
      <c r="BG78" s="60" t="s">
        <v>574</v>
      </c>
      <c r="BH78" s="60" t="s">
        <v>574</v>
      </c>
      <c r="BI78" s="43" t="s">
        <v>575</v>
      </c>
      <c r="BJ78" s="54">
        <v>3</v>
      </c>
      <c r="BK78" s="54">
        <v>4</v>
      </c>
      <c r="BL78" s="67">
        <v>100</v>
      </c>
      <c r="BM78" s="59">
        <v>262794700</v>
      </c>
      <c r="BN78" s="59">
        <v>262794700</v>
      </c>
      <c r="BO78" s="61" t="s">
        <v>576</v>
      </c>
      <c r="BP78" s="54">
        <v>3</v>
      </c>
      <c r="BQ78" s="54">
        <v>6</v>
      </c>
      <c r="BR78" s="55">
        <v>100</v>
      </c>
      <c r="BS78" s="107">
        <v>3934014919</v>
      </c>
      <c r="BT78" s="107">
        <v>309498000</v>
      </c>
      <c r="BU78" s="195">
        <f t="shared" si="19"/>
        <v>7.8672299513971424</v>
      </c>
      <c r="BV78" s="43" t="s">
        <v>577</v>
      </c>
      <c r="BW78" s="63">
        <v>0</v>
      </c>
      <c r="BX78" s="63"/>
      <c r="BY78" s="56" t="e">
        <f t="shared" si="9"/>
        <v>#DIV/0!</v>
      </c>
      <c r="BZ78" s="64"/>
      <c r="CA78" s="64"/>
      <c r="CB78" s="43"/>
      <c r="CC78" s="63">
        <v>0</v>
      </c>
      <c r="CD78" s="63"/>
      <c r="CE78" s="65" t="e">
        <f t="shared" si="10"/>
        <v>#DIV/0!</v>
      </c>
      <c r="CF78" s="64"/>
      <c r="CG78" s="64"/>
      <c r="CH78" s="43"/>
      <c r="CI78" s="54">
        <v>92</v>
      </c>
      <c r="CJ78" s="54">
        <f t="shared" ref="CJ78:CJ83" si="21">U78+AG78+AM78+AS78+AY78+BE78+BK78+BQ78+BX78+CD78</f>
        <v>95</v>
      </c>
      <c r="CK78" s="186">
        <v>1</v>
      </c>
      <c r="CL78" s="43" t="s">
        <v>578</v>
      </c>
    </row>
    <row r="79" spans="1:90" ht="409.5">
      <c r="A79" s="299"/>
      <c r="B79" s="226"/>
      <c r="C79" s="47">
        <v>61</v>
      </c>
      <c r="D79" s="43" t="s">
        <v>579</v>
      </c>
      <c r="E79" s="48" t="s">
        <v>26</v>
      </c>
      <c r="F79" s="48" t="s">
        <v>26</v>
      </c>
      <c r="G79" s="48" t="s">
        <v>26</v>
      </c>
      <c r="H79" s="49" t="s">
        <v>445</v>
      </c>
      <c r="I79" s="50">
        <v>1</v>
      </c>
      <c r="J79" s="51">
        <v>1</v>
      </c>
      <c r="K79" s="51">
        <v>1</v>
      </c>
      <c r="L79" s="51">
        <v>0</v>
      </c>
      <c r="M79" s="51">
        <v>1</v>
      </c>
      <c r="N79" s="51">
        <v>6</v>
      </c>
      <c r="O79" s="51">
        <v>5</v>
      </c>
      <c r="P79" s="51">
        <v>0</v>
      </c>
      <c r="Q79" s="51">
        <v>1</v>
      </c>
      <c r="R79" s="51">
        <v>1</v>
      </c>
      <c r="S79" s="52">
        <v>1</v>
      </c>
      <c r="T79" s="53">
        <v>1</v>
      </c>
      <c r="U79" s="54">
        <v>27</v>
      </c>
      <c r="V79" s="58">
        <f t="shared" ref="V79:V144" si="22">(U79/T79)*100</f>
        <v>2700</v>
      </c>
      <c r="W79" s="60">
        <v>5093780619.6499996</v>
      </c>
      <c r="X79" s="60">
        <v>2851810250.0300002</v>
      </c>
      <c r="Y79" s="43" t="s">
        <v>469</v>
      </c>
      <c r="Z79" s="54">
        <v>1</v>
      </c>
      <c r="AA79" s="54">
        <v>3</v>
      </c>
      <c r="AB79" s="56">
        <f t="shared" si="2"/>
        <v>300</v>
      </c>
      <c r="AC79" s="60">
        <v>4261132052</v>
      </c>
      <c r="AD79" s="60">
        <v>2054357203.26</v>
      </c>
      <c r="AE79" s="43" t="s">
        <v>470</v>
      </c>
      <c r="AF79" s="54">
        <v>1</v>
      </c>
      <c r="AG79" s="54">
        <v>0</v>
      </c>
      <c r="AH79" s="56">
        <f t="shared" si="3"/>
        <v>0</v>
      </c>
      <c r="AI79" s="60">
        <v>30000000</v>
      </c>
      <c r="AJ79" s="60">
        <v>0</v>
      </c>
      <c r="AK79" s="43" t="s">
        <v>580</v>
      </c>
      <c r="AL79" s="54">
        <v>0</v>
      </c>
      <c r="AM79" s="54">
        <v>0</v>
      </c>
      <c r="AN79" s="56">
        <v>0</v>
      </c>
      <c r="AO79" s="60">
        <v>350000000</v>
      </c>
      <c r="AP79" s="60">
        <v>342436036</v>
      </c>
      <c r="AQ79" s="43" t="s">
        <v>581</v>
      </c>
      <c r="AR79" s="54">
        <v>1</v>
      </c>
      <c r="AS79" s="54">
        <v>6</v>
      </c>
      <c r="AT79" s="56">
        <f t="shared" si="5"/>
        <v>600</v>
      </c>
      <c r="AU79" s="60">
        <v>1558594584</v>
      </c>
      <c r="AV79" s="60">
        <v>761447477</v>
      </c>
      <c r="AW79" s="43" t="s">
        <v>582</v>
      </c>
      <c r="AX79" s="54">
        <v>6</v>
      </c>
      <c r="AY79" s="54">
        <v>0</v>
      </c>
      <c r="AZ79" s="56">
        <f t="shared" si="6"/>
        <v>0</v>
      </c>
      <c r="BA79" s="60">
        <v>4506255081</v>
      </c>
      <c r="BB79" s="60">
        <v>356505266</v>
      </c>
      <c r="BC79" s="43" t="s">
        <v>583</v>
      </c>
      <c r="BD79" s="54">
        <v>5</v>
      </c>
      <c r="BE79" s="54">
        <v>5</v>
      </c>
      <c r="BF79" s="56">
        <v>100</v>
      </c>
      <c r="BG79" s="60" t="s">
        <v>508</v>
      </c>
      <c r="BH79" s="60" t="s">
        <v>508</v>
      </c>
      <c r="BI79" s="43" t="s">
        <v>458</v>
      </c>
      <c r="BJ79" s="54">
        <v>0</v>
      </c>
      <c r="BK79" s="54">
        <v>0</v>
      </c>
      <c r="BL79" s="56">
        <v>100</v>
      </c>
      <c r="BM79" s="47">
        <v>0</v>
      </c>
      <c r="BN79" s="47">
        <v>0</v>
      </c>
      <c r="BO79" s="61" t="s">
        <v>473</v>
      </c>
      <c r="BP79" s="54">
        <v>1</v>
      </c>
      <c r="BQ79" s="54">
        <v>0</v>
      </c>
      <c r="BR79" s="56">
        <f t="shared" si="0"/>
        <v>0</v>
      </c>
      <c r="BS79" s="71">
        <v>0</v>
      </c>
      <c r="BT79" s="71">
        <v>0</v>
      </c>
      <c r="BU79" s="195">
        <v>0</v>
      </c>
      <c r="BV79" s="43" t="s">
        <v>1165</v>
      </c>
      <c r="BW79" s="63">
        <v>0</v>
      </c>
      <c r="BX79" s="63"/>
      <c r="BY79" s="56" t="e">
        <f t="shared" si="9"/>
        <v>#DIV/0!</v>
      </c>
      <c r="BZ79" s="64"/>
      <c r="CA79" s="64"/>
      <c r="CB79" s="43"/>
      <c r="CC79" s="63">
        <v>0</v>
      </c>
      <c r="CD79" s="63"/>
      <c r="CE79" s="65" t="e">
        <f t="shared" si="10"/>
        <v>#DIV/0!</v>
      </c>
      <c r="CF79" s="64"/>
      <c r="CG79" s="64"/>
      <c r="CH79" s="43"/>
      <c r="CI79" s="54">
        <v>11</v>
      </c>
      <c r="CJ79" s="54">
        <f t="shared" si="21"/>
        <v>38</v>
      </c>
      <c r="CK79" s="186">
        <v>1</v>
      </c>
      <c r="CL79" s="75" t="s">
        <v>584</v>
      </c>
    </row>
    <row r="80" spans="1:90" ht="409.5">
      <c r="A80" s="299"/>
      <c r="B80" s="224" t="s">
        <v>585</v>
      </c>
      <c r="C80" s="47">
        <v>62</v>
      </c>
      <c r="D80" s="43" t="s">
        <v>586</v>
      </c>
      <c r="E80" s="48" t="s">
        <v>26</v>
      </c>
      <c r="F80" s="48" t="s">
        <v>26</v>
      </c>
      <c r="G80" s="48" t="s">
        <v>26</v>
      </c>
      <c r="H80" s="49" t="s">
        <v>587</v>
      </c>
      <c r="I80" s="50">
        <v>6</v>
      </c>
      <c r="J80" s="51">
        <v>6</v>
      </c>
      <c r="K80" s="51">
        <v>23</v>
      </c>
      <c r="L80" s="51">
        <v>23</v>
      </c>
      <c r="M80" s="51">
        <v>23</v>
      </c>
      <c r="N80" s="51">
        <v>54</v>
      </c>
      <c r="O80" s="51">
        <v>1</v>
      </c>
      <c r="P80" s="51">
        <v>2</v>
      </c>
      <c r="Q80" s="51">
        <v>1</v>
      </c>
      <c r="R80" s="51">
        <v>1</v>
      </c>
      <c r="S80" s="52">
        <v>1</v>
      </c>
      <c r="T80" s="53">
        <v>6</v>
      </c>
      <c r="U80" s="54">
        <v>36</v>
      </c>
      <c r="V80" s="58">
        <f t="shared" si="22"/>
        <v>600</v>
      </c>
      <c r="W80" s="60">
        <v>5000000</v>
      </c>
      <c r="X80" s="60">
        <v>5000000</v>
      </c>
      <c r="Y80" s="43" t="s">
        <v>588</v>
      </c>
      <c r="Z80" s="54">
        <v>6</v>
      </c>
      <c r="AA80" s="54">
        <v>36</v>
      </c>
      <c r="AB80" s="56">
        <f t="shared" si="2"/>
        <v>600</v>
      </c>
      <c r="AC80" s="60">
        <v>5000000</v>
      </c>
      <c r="AD80" s="60">
        <v>5000000</v>
      </c>
      <c r="AE80" s="43" t="s">
        <v>589</v>
      </c>
      <c r="AF80" s="54">
        <v>23</v>
      </c>
      <c r="AG80" s="54">
        <v>23</v>
      </c>
      <c r="AH80" s="56">
        <f t="shared" si="3"/>
        <v>100</v>
      </c>
      <c r="AI80" s="60">
        <v>413175165</v>
      </c>
      <c r="AJ80" s="60">
        <v>311751917</v>
      </c>
      <c r="AK80" s="43" t="s">
        <v>590</v>
      </c>
      <c r="AL80" s="54">
        <v>23</v>
      </c>
      <c r="AM80" s="54">
        <v>12</v>
      </c>
      <c r="AN80" s="58">
        <f t="shared" si="4"/>
        <v>52.173913043478258</v>
      </c>
      <c r="AO80" s="60">
        <v>613589783</v>
      </c>
      <c r="AP80" s="60">
        <v>23526000</v>
      </c>
      <c r="AQ80" s="43" t="s">
        <v>591</v>
      </c>
      <c r="AR80" s="54">
        <v>23</v>
      </c>
      <c r="AS80" s="54">
        <v>23</v>
      </c>
      <c r="AT80" s="56">
        <f t="shared" si="5"/>
        <v>100</v>
      </c>
      <c r="AU80" s="60">
        <v>1174174677</v>
      </c>
      <c r="AV80" s="60">
        <v>110092074</v>
      </c>
      <c r="AW80" s="43" t="s">
        <v>592</v>
      </c>
      <c r="AX80" s="54">
        <v>54</v>
      </c>
      <c r="AY80" s="54">
        <v>54</v>
      </c>
      <c r="AZ80" s="56">
        <f t="shared" si="6"/>
        <v>100</v>
      </c>
      <c r="BA80" s="60">
        <v>348682415</v>
      </c>
      <c r="BB80" s="60">
        <v>94368600</v>
      </c>
      <c r="BC80" s="43" t="s">
        <v>593</v>
      </c>
      <c r="BD80" s="54">
        <v>1</v>
      </c>
      <c r="BE80" s="54">
        <v>1</v>
      </c>
      <c r="BF80" s="55">
        <f t="shared" si="7"/>
        <v>100</v>
      </c>
      <c r="BG80" s="60">
        <v>1481569.25094009</v>
      </c>
      <c r="BH80" s="60">
        <v>1481569.25094009</v>
      </c>
      <c r="BI80" s="43" t="s">
        <v>594</v>
      </c>
      <c r="BJ80" s="54">
        <v>2</v>
      </c>
      <c r="BK80" s="54">
        <v>2</v>
      </c>
      <c r="BL80" s="55">
        <v>100</v>
      </c>
      <c r="BM80" s="59">
        <v>38255000</v>
      </c>
      <c r="BN80" s="59">
        <v>38255000</v>
      </c>
      <c r="BO80" s="61" t="s">
        <v>595</v>
      </c>
      <c r="BP80" s="54">
        <v>1</v>
      </c>
      <c r="BQ80" s="54">
        <v>0</v>
      </c>
      <c r="BR80" s="56">
        <f t="shared" si="0"/>
        <v>0</v>
      </c>
      <c r="BS80" s="71">
        <v>25000000</v>
      </c>
      <c r="BT80" s="71">
        <v>25000000</v>
      </c>
      <c r="BU80" s="195">
        <f t="shared" si="19"/>
        <v>100</v>
      </c>
      <c r="BV80" s="43" t="s">
        <v>1107</v>
      </c>
      <c r="BW80" s="63">
        <v>0</v>
      </c>
      <c r="BX80" s="63"/>
      <c r="BY80" s="56" t="e">
        <f t="shared" si="9"/>
        <v>#DIV/0!</v>
      </c>
      <c r="BZ80" s="64"/>
      <c r="CA80" s="64"/>
      <c r="CB80" s="43"/>
      <c r="CC80" s="63">
        <v>0</v>
      </c>
      <c r="CD80" s="63"/>
      <c r="CE80" s="65" t="e">
        <f t="shared" si="10"/>
        <v>#DIV/0!</v>
      </c>
      <c r="CF80" s="64"/>
      <c r="CG80" s="64"/>
      <c r="CH80" s="43"/>
      <c r="CI80" s="54">
        <v>92</v>
      </c>
      <c r="CJ80" s="54">
        <f t="shared" si="21"/>
        <v>151</v>
      </c>
      <c r="CK80" s="186">
        <v>1</v>
      </c>
      <c r="CL80" s="75" t="s">
        <v>596</v>
      </c>
    </row>
    <row r="81" spans="1:90" ht="409.5">
      <c r="A81" s="299"/>
      <c r="B81" s="225"/>
      <c r="C81" s="47">
        <v>63</v>
      </c>
      <c r="D81" s="43" t="s">
        <v>597</v>
      </c>
      <c r="E81" s="48"/>
      <c r="F81" s="48" t="s">
        <v>26</v>
      </c>
      <c r="G81" s="48" t="s">
        <v>26</v>
      </c>
      <c r="H81" s="49" t="s">
        <v>587</v>
      </c>
      <c r="I81" s="50">
        <v>12</v>
      </c>
      <c r="J81" s="51">
        <v>12</v>
      </c>
      <c r="K81" s="51">
        <v>1</v>
      </c>
      <c r="L81" s="51">
        <v>1</v>
      </c>
      <c r="M81" s="51">
        <v>1</v>
      </c>
      <c r="N81" s="51">
        <v>14</v>
      </c>
      <c r="O81" s="51">
        <v>1</v>
      </c>
      <c r="P81" s="51">
        <v>1</v>
      </c>
      <c r="Q81" s="51">
        <v>1</v>
      </c>
      <c r="R81" s="51">
        <v>1</v>
      </c>
      <c r="S81" s="52">
        <v>1</v>
      </c>
      <c r="T81" s="53">
        <v>12</v>
      </c>
      <c r="U81" s="54">
        <v>12</v>
      </c>
      <c r="V81" s="58">
        <f t="shared" si="22"/>
        <v>100</v>
      </c>
      <c r="W81" s="60">
        <v>101000000</v>
      </c>
      <c r="X81" s="60">
        <v>101000000</v>
      </c>
      <c r="Y81" s="43" t="s">
        <v>598</v>
      </c>
      <c r="Z81" s="54">
        <v>12</v>
      </c>
      <c r="AA81" s="54">
        <v>12</v>
      </c>
      <c r="AB81" s="56">
        <f t="shared" si="2"/>
        <v>100</v>
      </c>
      <c r="AC81" s="60">
        <v>101000000</v>
      </c>
      <c r="AD81" s="60">
        <v>101000000</v>
      </c>
      <c r="AE81" s="43" t="s">
        <v>599</v>
      </c>
      <c r="AF81" s="54">
        <v>1</v>
      </c>
      <c r="AG81" s="54">
        <v>1</v>
      </c>
      <c r="AH81" s="56">
        <f t="shared" si="3"/>
        <v>100</v>
      </c>
      <c r="AI81" s="60">
        <v>160182368</v>
      </c>
      <c r="AJ81" s="60">
        <v>150315135</v>
      </c>
      <c r="AK81" s="43" t="s">
        <v>600</v>
      </c>
      <c r="AL81" s="54">
        <v>1</v>
      </c>
      <c r="AM81" s="54">
        <v>1</v>
      </c>
      <c r="AN81" s="56">
        <f t="shared" si="4"/>
        <v>100</v>
      </c>
      <c r="AO81" s="60">
        <v>405652384</v>
      </c>
      <c r="AP81" s="60">
        <v>384167978</v>
      </c>
      <c r="AQ81" s="43" t="s">
        <v>601</v>
      </c>
      <c r="AR81" s="54">
        <v>1</v>
      </c>
      <c r="AS81" s="54">
        <v>1</v>
      </c>
      <c r="AT81" s="56">
        <f t="shared" si="5"/>
        <v>100</v>
      </c>
      <c r="AU81" s="60">
        <v>420107384</v>
      </c>
      <c r="AV81" s="60">
        <v>366421084</v>
      </c>
      <c r="AW81" s="43" t="s">
        <v>602</v>
      </c>
      <c r="AX81" s="54">
        <v>14</v>
      </c>
      <c r="AY81" s="54">
        <v>1</v>
      </c>
      <c r="AZ81" s="58">
        <f t="shared" si="6"/>
        <v>7.1428571428571423</v>
      </c>
      <c r="BA81" s="60">
        <v>387974532</v>
      </c>
      <c r="BB81" s="60">
        <v>73243000</v>
      </c>
      <c r="BC81" s="43" t="s">
        <v>603</v>
      </c>
      <c r="BD81" s="54">
        <v>1</v>
      </c>
      <c r="BE81" s="54">
        <v>0</v>
      </c>
      <c r="BF81" s="56">
        <f t="shared" si="7"/>
        <v>0</v>
      </c>
      <c r="BG81" s="60">
        <v>0</v>
      </c>
      <c r="BH81" s="60">
        <v>0</v>
      </c>
      <c r="BI81" s="43" t="s">
        <v>34</v>
      </c>
      <c r="BJ81" s="54">
        <v>1</v>
      </c>
      <c r="BK81" s="54">
        <v>1</v>
      </c>
      <c r="BL81" s="56">
        <f t="shared" si="8"/>
        <v>100</v>
      </c>
      <c r="BM81" s="59">
        <v>27950000</v>
      </c>
      <c r="BN81" s="59">
        <v>27950000</v>
      </c>
      <c r="BO81" s="61" t="s">
        <v>604</v>
      </c>
      <c r="BP81" s="54">
        <v>1</v>
      </c>
      <c r="BQ81" s="54">
        <v>1</v>
      </c>
      <c r="BR81" s="56">
        <f t="shared" si="0"/>
        <v>100</v>
      </c>
      <c r="BS81" s="71">
        <v>17655000</v>
      </c>
      <c r="BT81" s="71">
        <v>17655000</v>
      </c>
      <c r="BU81" s="195">
        <f t="shared" si="19"/>
        <v>100</v>
      </c>
      <c r="BV81" s="43" t="s">
        <v>1108</v>
      </c>
      <c r="BW81" s="63">
        <v>0</v>
      </c>
      <c r="BX81" s="63"/>
      <c r="BY81" s="56" t="e">
        <f t="shared" si="9"/>
        <v>#DIV/0!</v>
      </c>
      <c r="BZ81" s="64"/>
      <c r="CA81" s="64"/>
      <c r="CB81" s="43"/>
      <c r="CC81" s="63">
        <v>0</v>
      </c>
      <c r="CD81" s="63"/>
      <c r="CE81" s="65" t="e">
        <f t="shared" si="10"/>
        <v>#DIV/0!</v>
      </c>
      <c r="CF81" s="64"/>
      <c r="CG81" s="64"/>
      <c r="CH81" s="43"/>
      <c r="CI81" s="54">
        <v>17</v>
      </c>
      <c r="CJ81" s="54">
        <f>U81+AG81+AM81+AS81+AY81+BE81+BK81+BQ81+BX81+CD81</f>
        <v>18</v>
      </c>
      <c r="CK81" s="186">
        <v>1</v>
      </c>
      <c r="CL81" s="75" t="s">
        <v>605</v>
      </c>
    </row>
    <row r="82" spans="1:90" ht="356.25">
      <c r="A82" s="299"/>
      <c r="B82" s="225"/>
      <c r="C82" s="47">
        <v>64</v>
      </c>
      <c r="D82" s="43" t="s">
        <v>606</v>
      </c>
      <c r="E82" s="48"/>
      <c r="F82" s="48" t="s">
        <v>26</v>
      </c>
      <c r="G82" s="48" t="s">
        <v>26</v>
      </c>
      <c r="H82" s="49" t="s">
        <v>587</v>
      </c>
      <c r="I82" s="50">
        <v>16</v>
      </c>
      <c r="J82" s="51">
        <v>16</v>
      </c>
      <c r="K82" s="51">
        <v>13</v>
      </c>
      <c r="L82" s="51">
        <v>13</v>
      </c>
      <c r="M82" s="51">
        <v>13</v>
      </c>
      <c r="N82" s="51">
        <v>36</v>
      </c>
      <c r="O82" s="51">
        <v>1</v>
      </c>
      <c r="P82" s="51">
        <v>2</v>
      </c>
      <c r="Q82" s="51">
        <v>1</v>
      </c>
      <c r="R82" s="51">
        <v>1</v>
      </c>
      <c r="S82" s="52">
        <v>1</v>
      </c>
      <c r="T82" s="53">
        <v>16</v>
      </c>
      <c r="U82" s="54">
        <v>20</v>
      </c>
      <c r="V82" s="58">
        <f t="shared" si="22"/>
        <v>125</v>
      </c>
      <c r="W82" s="60">
        <v>90000000</v>
      </c>
      <c r="X82" s="60">
        <v>90000000</v>
      </c>
      <c r="Y82" s="43" t="s">
        <v>607</v>
      </c>
      <c r="Z82" s="54">
        <v>16</v>
      </c>
      <c r="AA82" s="54">
        <v>20</v>
      </c>
      <c r="AB82" s="56">
        <f t="shared" si="2"/>
        <v>125</v>
      </c>
      <c r="AC82" s="60">
        <v>90000000</v>
      </c>
      <c r="AD82" s="60">
        <v>90000000</v>
      </c>
      <c r="AE82" s="43" t="s">
        <v>608</v>
      </c>
      <c r="AF82" s="54">
        <v>13</v>
      </c>
      <c r="AG82" s="54">
        <v>13</v>
      </c>
      <c r="AH82" s="56">
        <f t="shared" si="3"/>
        <v>100</v>
      </c>
      <c r="AI82" s="228">
        <v>30000000</v>
      </c>
      <c r="AJ82" s="228">
        <v>8000000</v>
      </c>
      <c r="AK82" s="224" t="s">
        <v>609</v>
      </c>
      <c r="AL82" s="54">
        <v>13</v>
      </c>
      <c r="AM82" s="54">
        <v>2</v>
      </c>
      <c r="AN82" s="58">
        <f t="shared" si="4"/>
        <v>15.384615384615385</v>
      </c>
      <c r="AO82" s="228">
        <v>231288680</v>
      </c>
      <c r="AP82" s="228">
        <v>203229024</v>
      </c>
      <c r="AQ82" s="224" t="s">
        <v>610</v>
      </c>
      <c r="AR82" s="54">
        <v>13</v>
      </c>
      <c r="AS82" s="54">
        <v>13</v>
      </c>
      <c r="AT82" s="56">
        <f t="shared" si="5"/>
        <v>100</v>
      </c>
      <c r="AU82" s="228">
        <v>170200000</v>
      </c>
      <c r="AV82" s="228">
        <v>149731343</v>
      </c>
      <c r="AW82" s="246" t="s">
        <v>611</v>
      </c>
      <c r="AX82" s="54">
        <v>36</v>
      </c>
      <c r="AY82" s="54">
        <v>23</v>
      </c>
      <c r="AZ82" s="58">
        <f t="shared" si="6"/>
        <v>63.888888888888886</v>
      </c>
      <c r="BA82" s="228">
        <v>2350337889</v>
      </c>
      <c r="BB82" s="228">
        <v>807018786</v>
      </c>
      <c r="BC82" s="246" t="s">
        <v>612</v>
      </c>
      <c r="BD82" s="54">
        <v>1</v>
      </c>
      <c r="BE82" s="54">
        <v>0</v>
      </c>
      <c r="BF82" s="56">
        <f t="shared" si="7"/>
        <v>0</v>
      </c>
      <c r="BG82" s="60"/>
      <c r="BH82" s="60"/>
      <c r="BI82" s="43" t="s">
        <v>34</v>
      </c>
      <c r="BJ82" s="54">
        <v>2</v>
      </c>
      <c r="BK82" s="54">
        <v>2</v>
      </c>
      <c r="BL82" s="56">
        <v>100</v>
      </c>
      <c r="BM82" s="59">
        <v>1650000</v>
      </c>
      <c r="BN82" s="59">
        <v>1650000</v>
      </c>
      <c r="BO82" s="61" t="s">
        <v>613</v>
      </c>
      <c r="BP82" s="54">
        <v>1</v>
      </c>
      <c r="BQ82" s="54">
        <v>0</v>
      </c>
      <c r="BR82" s="56">
        <f t="shared" si="0"/>
        <v>0</v>
      </c>
      <c r="BS82" s="71">
        <v>0</v>
      </c>
      <c r="BT82" s="71">
        <v>0</v>
      </c>
      <c r="BU82" s="195">
        <v>0</v>
      </c>
      <c r="BV82" s="61" t="s">
        <v>1109</v>
      </c>
      <c r="BW82" s="63">
        <v>0</v>
      </c>
      <c r="BX82" s="63"/>
      <c r="BY82" s="56" t="e">
        <f t="shared" si="9"/>
        <v>#DIV/0!</v>
      </c>
      <c r="BZ82" s="64"/>
      <c r="CA82" s="64"/>
      <c r="CB82" s="43"/>
      <c r="CC82" s="63">
        <v>0</v>
      </c>
      <c r="CD82" s="63"/>
      <c r="CE82" s="65" t="e">
        <f t="shared" si="10"/>
        <v>#DIV/0!</v>
      </c>
      <c r="CF82" s="64"/>
      <c r="CG82" s="64"/>
      <c r="CH82" s="43"/>
      <c r="CI82" s="54">
        <v>50</v>
      </c>
      <c r="CJ82" s="54">
        <f t="shared" si="21"/>
        <v>73</v>
      </c>
      <c r="CK82" s="186">
        <v>1</v>
      </c>
      <c r="CL82" s="85" t="s">
        <v>614</v>
      </c>
    </row>
    <row r="83" spans="1:90" ht="342" customHeight="1">
      <c r="A83" s="299"/>
      <c r="B83" s="225"/>
      <c r="C83" s="116">
        <v>65</v>
      </c>
      <c r="D83" s="104" t="s">
        <v>615</v>
      </c>
      <c r="E83" s="117"/>
      <c r="F83" s="117" t="s">
        <v>26</v>
      </c>
      <c r="G83" s="117" t="s">
        <v>26</v>
      </c>
      <c r="H83" s="118" t="s">
        <v>587</v>
      </c>
      <c r="I83" s="50">
        <v>5</v>
      </c>
      <c r="J83" s="51">
        <v>5</v>
      </c>
      <c r="K83" s="51">
        <v>13</v>
      </c>
      <c r="L83" s="51">
        <v>13</v>
      </c>
      <c r="M83" s="51">
        <v>13</v>
      </c>
      <c r="N83" s="51">
        <v>10</v>
      </c>
      <c r="O83" s="51">
        <v>1</v>
      </c>
      <c r="P83" s="51">
        <v>12</v>
      </c>
      <c r="Q83" s="51">
        <v>1</v>
      </c>
      <c r="R83" s="51">
        <v>1</v>
      </c>
      <c r="S83" s="52">
        <v>1</v>
      </c>
      <c r="T83" s="53">
        <v>5</v>
      </c>
      <c r="U83" s="54">
        <v>6</v>
      </c>
      <c r="V83" s="58">
        <f t="shared" si="22"/>
        <v>120</v>
      </c>
      <c r="W83" s="59">
        <v>5000000</v>
      </c>
      <c r="X83" s="59">
        <v>5000000</v>
      </c>
      <c r="Y83" s="43" t="s">
        <v>616</v>
      </c>
      <c r="Z83" s="54">
        <v>5</v>
      </c>
      <c r="AA83" s="54">
        <v>6</v>
      </c>
      <c r="AB83" s="56">
        <f t="shared" ref="AB83:AB144" si="23">(AA83/Z83)*100</f>
        <v>120</v>
      </c>
      <c r="AC83" s="60">
        <v>5000000</v>
      </c>
      <c r="AD83" s="60">
        <v>5000000</v>
      </c>
      <c r="AE83" s="43" t="s">
        <v>617</v>
      </c>
      <c r="AF83" s="54">
        <v>13</v>
      </c>
      <c r="AG83" s="54">
        <v>13</v>
      </c>
      <c r="AH83" s="56">
        <f t="shared" ref="AH83:AH144" si="24">(AG83/AF83)*100</f>
        <v>100</v>
      </c>
      <c r="AI83" s="230"/>
      <c r="AJ83" s="230"/>
      <c r="AK83" s="226"/>
      <c r="AL83" s="54">
        <v>13</v>
      </c>
      <c r="AM83" s="54">
        <v>2</v>
      </c>
      <c r="AN83" s="58">
        <f t="shared" ref="AN83:AN144" si="25">(AM83/AL83)*100</f>
        <v>15.384615384615385</v>
      </c>
      <c r="AO83" s="230"/>
      <c r="AP83" s="230"/>
      <c r="AQ83" s="226"/>
      <c r="AR83" s="54">
        <v>13</v>
      </c>
      <c r="AS83" s="54">
        <v>13</v>
      </c>
      <c r="AT83" s="56">
        <f t="shared" ref="AT83:AT144" si="26">(AS83/AR83)*100</f>
        <v>100</v>
      </c>
      <c r="AU83" s="230"/>
      <c r="AV83" s="230"/>
      <c r="AW83" s="232"/>
      <c r="AX83" s="54">
        <v>10</v>
      </c>
      <c r="AY83" s="54">
        <v>23</v>
      </c>
      <c r="AZ83" s="56">
        <f t="shared" ref="AZ83:AZ144" si="27">(AY83/AX83)*100</f>
        <v>229.99999999999997</v>
      </c>
      <c r="BA83" s="230"/>
      <c r="BB83" s="230"/>
      <c r="BC83" s="232"/>
      <c r="BD83" s="54">
        <v>1</v>
      </c>
      <c r="BE83" s="54">
        <v>0</v>
      </c>
      <c r="BF83" s="56">
        <f t="shared" ref="BF83:BF144" si="28">(BE83/BD83)*100</f>
        <v>0</v>
      </c>
      <c r="BG83" s="60"/>
      <c r="BH83" s="60"/>
      <c r="BI83" s="43" t="s">
        <v>34</v>
      </c>
      <c r="BJ83" s="54">
        <v>12</v>
      </c>
      <c r="BK83" s="54">
        <v>11</v>
      </c>
      <c r="BL83" s="58">
        <f>BK83*100/BJ83</f>
        <v>91.666666666666671</v>
      </c>
      <c r="BM83" s="59" t="s">
        <v>508</v>
      </c>
      <c r="BN83" s="59"/>
      <c r="BO83" s="61" t="s">
        <v>618</v>
      </c>
      <c r="BP83" s="54">
        <v>11</v>
      </c>
      <c r="BQ83" s="79">
        <v>5</v>
      </c>
      <c r="BR83" s="55">
        <f t="shared" ref="BR83:BR144" si="29">(BQ83/BP83)*100</f>
        <v>45.454545454545453</v>
      </c>
      <c r="BS83" s="71">
        <v>40140000</v>
      </c>
      <c r="BT83" s="71">
        <v>40140000</v>
      </c>
      <c r="BU83" s="195">
        <f t="shared" si="19"/>
        <v>100</v>
      </c>
      <c r="BV83" s="61" t="s">
        <v>1110</v>
      </c>
      <c r="BW83" s="63">
        <v>0</v>
      </c>
      <c r="BX83" s="63"/>
      <c r="BY83" s="56" t="e">
        <f t="shared" ref="BY83:BY144" si="30">(BX83/BW83)*100</f>
        <v>#DIV/0!</v>
      </c>
      <c r="BZ83" s="64"/>
      <c r="CA83" s="64"/>
      <c r="CB83" s="43"/>
      <c r="CC83" s="63">
        <v>0</v>
      </c>
      <c r="CD83" s="63"/>
      <c r="CE83" s="65" t="e">
        <f t="shared" ref="CE83:CE144" si="31">(CD83/CC83)*100</f>
        <v>#DIV/0!</v>
      </c>
      <c r="CF83" s="64"/>
      <c r="CG83" s="64"/>
      <c r="CH83" s="43"/>
      <c r="CI83" s="54">
        <v>12</v>
      </c>
      <c r="CJ83" s="54">
        <f t="shared" si="21"/>
        <v>73</v>
      </c>
      <c r="CK83" s="186">
        <v>1</v>
      </c>
      <c r="CL83" s="85" t="s">
        <v>619</v>
      </c>
    </row>
    <row r="84" spans="1:90" ht="409.5">
      <c r="A84" s="299"/>
      <c r="B84" s="225"/>
      <c r="C84" s="116">
        <v>66</v>
      </c>
      <c r="D84" s="104" t="s">
        <v>620</v>
      </c>
      <c r="E84" s="117"/>
      <c r="F84" s="117"/>
      <c r="G84" s="117"/>
      <c r="H84" s="118" t="s">
        <v>587</v>
      </c>
      <c r="I84" s="50">
        <v>4</v>
      </c>
      <c r="J84" s="51">
        <v>4</v>
      </c>
      <c r="K84" s="51">
        <v>1</v>
      </c>
      <c r="L84" s="51">
        <v>1</v>
      </c>
      <c r="M84" s="51">
        <v>1</v>
      </c>
      <c r="N84" s="51">
        <v>5</v>
      </c>
      <c r="O84" s="51">
        <v>4</v>
      </c>
      <c r="P84" s="51">
        <v>2</v>
      </c>
      <c r="Q84" s="51">
        <v>1</v>
      </c>
      <c r="R84" s="51">
        <v>1</v>
      </c>
      <c r="S84" s="52">
        <v>1</v>
      </c>
      <c r="T84" s="53">
        <v>4</v>
      </c>
      <c r="U84" s="54">
        <v>4</v>
      </c>
      <c r="V84" s="58">
        <f t="shared" si="22"/>
        <v>100</v>
      </c>
      <c r="W84" s="60">
        <v>35000000</v>
      </c>
      <c r="X84" s="60">
        <v>35000000</v>
      </c>
      <c r="Y84" s="43" t="s">
        <v>621</v>
      </c>
      <c r="Z84" s="54">
        <v>4</v>
      </c>
      <c r="AA84" s="54">
        <v>4</v>
      </c>
      <c r="AB84" s="56">
        <f t="shared" si="23"/>
        <v>100</v>
      </c>
      <c r="AC84" s="60">
        <v>35000000</v>
      </c>
      <c r="AD84" s="60">
        <v>35000000</v>
      </c>
      <c r="AE84" s="43" t="s">
        <v>622</v>
      </c>
      <c r="AF84" s="54">
        <v>1</v>
      </c>
      <c r="AG84" s="54">
        <v>1</v>
      </c>
      <c r="AH84" s="56">
        <f t="shared" si="24"/>
        <v>100</v>
      </c>
      <c r="AI84" s="60">
        <v>18520000</v>
      </c>
      <c r="AJ84" s="60">
        <v>18520000</v>
      </c>
      <c r="AK84" s="43" t="s">
        <v>623</v>
      </c>
      <c r="AL84" s="54">
        <v>1</v>
      </c>
      <c r="AM84" s="54">
        <v>1</v>
      </c>
      <c r="AN84" s="56">
        <f t="shared" si="25"/>
        <v>100</v>
      </c>
      <c r="AO84" s="60">
        <v>58154184</v>
      </c>
      <c r="AP84" s="60">
        <v>49156016</v>
      </c>
      <c r="AQ84" s="43" t="s">
        <v>624</v>
      </c>
      <c r="AR84" s="54">
        <v>1</v>
      </c>
      <c r="AS84" s="54">
        <v>1</v>
      </c>
      <c r="AT84" s="56">
        <f t="shared" si="26"/>
        <v>100</v>
      </c>
      <c r="AU84" s="60">
        <v>59100000</v>
      </c>
      <c r="AV84" s="60">
        <v>49100000</v>
      </c>
      <c r="AW84" s="43" t="s">
        <v>625</v>
      </c>
      <c r="AX84" s="54">
        <v>5</v>
      </c>
      <c r="AY84" s="54">
        <v>5</v>
      </c>
      <c r="AZ84" s="56">
        <f t="shared" si="27"/>
        <v>100</v>
      </c>
      <c r="BA84" s="60">
        <v>75000000</v>
      </c>
      <c r="BB84" s="60">
        <v>31112000</v>
      </c>
      <c r="BC84" s="43" t="s">
        <v>626</v>
      </c>
      <c r="BD84" s="54">
        <v>4</v>
      </c>
      <c r="BE84" s="54">
        <v>4</v>
      </c>
      <c r="BF84" s="56">
        <v>100</v>
      </c>
      <c r="BG84" s="60">
        <v>136304371.08648801</v>
      </c>
      <c r="BH84" s="60">
        <v>136304371.08648801</v>
      </c>
      <c r="BI84" s="43" t="s">
        <v>627</v>
      </c>
      <c r="BJ84" s="54">
        <v>2</v>
      </c>
      <c r="BK84" s="54">
        <v>2</v>
      </c>
      <c r="BL84" s="56">
        <v>100</v>
      </c>
      <c r="BM84" s="59">
        <v>0</v>
      </c>
      <c r="BN84" s="59">
        <v>0</v>
      </c>
      <c r="BO84" s="61" t="s">
        <v>628</v>
      </c>
      <c r="BP84" s="54">
        <v>1</v>
      </c>
      <c r="BQ84" s="54">
        <v>0</v>
      </c>
      <c r="BR84" s="56">
        <f t="shared" si="29"/>
        <v>0</v>
      </c>
      <c r="BS84" s="71">
        <v>4000000</v>
      </c>
      <c r="BT84" s="71">
        <v>4000000</v>
      </c>
      <c r="BU84" s="195">
        <f t="shared" si="19"/>
        <v>100</v>
      </c>
      <c r="BV84" s="43" t="s">
        <v>1111</v>
      </c>
      <c r="BW84" s="63">
        <v>0</v>
      </c>
      <c r="BX84" s="63"/>
      <c r="BY84" s="56" t="e">
        <f t="shared" si="30"/>
        <v>#DIV/0!</v>
      </c>
      <c r="BZ84" s="64"/>
      <c r="CA84" s="64"/>
      <c r="CB84" s="43"/>
      <c r="CC84" s="63">
        <v>0</v>
      </c>
      <c r="CD84" s="63"/>
      <c r="CE84" s="65" t="e">
        <f t="shared" si="31"/>
        <v>#DIV/0!</v>
      </c>
      <c r="CF84" s="64"/>
      <c r="CG84" s="64"/>
      <c r="CH84" s="43"/>
      <c r="CI84" s="54">
        <v>7</v>
      </c>
      <c r="CJ84" s="54">
        <f>(U84+AG84+AM84+AS84+AY84+BE84+BK84+BQ84+BX84+CD84)</f>
        <v>18</v>
      </c>
      <c r="CK84" s="186">
        <v>1</v>
      </c>
      <c r="CL84" s="75" t="s">
        <v>629</v>
      </c>
    </row>
    <row r="85" spans="1:90" ht="409.5">
      <c r="A85" s="299"/>
      <c r="B85" s="225"/>
      <c r="C85" s="47">
        <v>67</v>
      </c>
      <c r="D85" s="43" t="s">
        <v>630</v>
      </c>
      <c r="E85" s="48" t="s">
        <v>26</v>
      </c>
      <c r="F85" s="48" t="s">
        <v>26</v>
      </c>
      <c r="G85" s="48" t="s">
        <v>26</v>
      </c>
      <c r="H85" s="49" t="s">
        <v>587</v>
      </c>
      <c r="I85" s="50">
        <v>16</v>
      </c>
      <c r="J85" s="51">
        <v>17</v>
      </c>
      <c r="K85" s="51">
        <v>20</v>
      </c>
      <c r="L85" s="51">
        <v>20</v>
      </c>
      <c r="M85" s="51">
        <v>20</v>
      </c>
      <c r="N85" s="51">
        <v>17</v>
      </c>
      <c r="O85" s="51">
        <v>8</v>
      </c>
      <c r="P85" s="51">
        <v>8</v>
      </c>
      <c r="Q85" s="51">
        <v>2</v>
      </c>
      <c r="R85" s="51">
        <v>2</v>
      </c>
      <c r="S85" s="52">
        <v>2</v>
      </c>
      <c r="T85" s="53">
        <v>16</v>
      </c>
      <c r="U85" s="54">
        <v>17</v>
      </c>
      <c r="V85" s="58">
        <f t="shared" si="22"/>
        <v>106.25</v>
      </c>
      <c r="W85" s="60">
        <v>546999608.20000005</v>
      </c>
      <c r="X85" s="60">
        <v>484750000</v>
      </c>
      <c r="Y85" s="43" t="s">
        <v>631</v>
      </c>
      <c r="Z85" s="54">
        <v>17</v>
      </c>
      <c r="AA85" s="54">
        <v>17</v>
      </c>
      <c r="AB85" s="56">
        <f t="shared" si="23"/>
        <v>100</v>
      </c>
      <c r="AC85" s="60">
        <v>471915218.19999999</v>
      </c>
      <c r="AD85" s="60">
        <v>227056000</v>
      </c>
      <c r="AE85" s="43" t="s">
        <v>632</v>
      </c>
      <c r="AF85" s="54">
        <v>20</v>
      </c>
      <c r="AG85" s="54">
        <v>30</v>
      </c>
      <c r="AH85" s="56">
        <f t="shared" si="24"/>
        <v>150</v>
      </c>
      <c r="AI85" s="228">
        <v>130916000</v>
      </c>
      <c r="AJ85" s="228">
        <v>130916000</v>
      </c>
      <c r="AK85" s="43" t="s">
        <v>633</v>
      </c>
      <c r="AL85" s="54">
        <v>20</v>
      </c>
      <c r="AM85" s="54">
        <v>20</v>
      </c>
      <c r="AN85" s="56">
        <f t="shared" si="25"/>
        <v>100</v>
      </c>
      <c r="AO85" s="60">
        <v>1265100000</v>
      </c>
      <c r="AP85" s="60">
        <v>729208000</v>
      </c>
      <c r="AQ85" s="43" t="s">
        <v>634</v>
      </c>
      <c r="AR85" s="54">
        <v>20</v>
      </c>
      <c r="AS85" s="54">
        <v>50</v>
      </c>
      <c r="AT85" s="56">
        <f t="shared" si="26"/>
        <v>250</v>
      </c>
      <c r="AU85" s="60">
        <v>311346000</v>
      </c>
      <c r="AV85" s="60">
        <v>311346000</v>
      </c>
      <c r="AW85" s="43" t="s">
        <v>635</v>
      </c>
      <c r="AX85" s="54">
        <v>17</v>
      </c>
      <c r="AY85" s="54">
        <v>38</v>
      </c>
      <c r="AZ85" s="58">
        <f t="shared" si="27"/>
        <v>223.52941176470588</v>
      </c>
      <c r="BA85" s="60">
        <v>194867900</v>
      </c>
      <c r="BB85" s="60">
        <v>58460370</v>
      </c>
      <c r="BC85" s="43" t="s">
        <v>636</v>
      </c>
      <c r="BD85" s="54">
        <v>8</v>
      </c>
      <c r="BE85" s="54">
        <v>8</v>
      </c>
      <c r="BF85" s="56">
        <v>100</v>
      </c>
      <c r="BG85" s="60">
        <v>82700000</v>
      </c>
      <c r="BH85" s="60">
        <v>82700000</v>
      </c>
      <c r="BI85" s="43" t="s">
        <v>637</v>
      </c>
      <c r="BJ85" s="54">
        <v>8</v>
      </c>
      <c r="BK85" s="54">
        <v>8</v>
      </c>
      <c r="BL85" s="56">
        <v>100</v>
      </c>
      <c r="BM85" s="59">
        <v>9500000</v>
      </c>
      <c r="BN85" s="59">
        <v>9500000</v>
      </c>
      <c r="BO85" s="61" t="s">
        <v>638</v>
      </c>
      <c r="BP85" s="54">
        <v>2</v>
      </c>
      <c r="BQ85" s="54">
        <v>0</v>
      </c>
      <c r="BR85" s="56">
        <f t="shared" si="29"/>
        <v>0</v>
      </c>
      <c r="BS85" s="71">
        <f>57000000+25000000</f>
        <v>82000000</v>
      </c>
      <c r="BT85" s="71">
        <f>57000000+22800000</f>
        <v>79800000</v>
      </c>
      <c r="BU85" s="195">
        <f t="shared" si="19"/>
        <v>97.317073170731703</v>
      </c>
      <c r="BV85" s="43" t="s">
        <v>1112</v>
      </c>
      <c r="BW85" s="63">
        <v>0</v>
      </c>
      <c r="BX85" s="63"/>
      <c r="BY85" s="56" t="e">
        <f t="shared" si="30"/>
        <v>#DIV/0!</v>
      </c>
      <c r="BZ85" s="64"/>
      <c r="CA85" s="64"/>
      <c r="CB85" s="43"/>
      <c r="CC85" s="63">
        <v>0</v>
      </c>
      <c r="CD85" s="63"/>
      <c r="CE85" s="65" t="e">
        <f t="shared" si="31"/>
        <v>#DIV/0!</v>
      </c>
      <c r="CF85" s="64"/>
      <c r="CG85" s="64"/>
      <c r="CH85" s="43"/>
      <c r="CI85" s="54">
        <v>20</v>
      </c>
      <c r="CJ85" s="54">
        <f>U85+AG85+AM85+AS85+AY85+BE85+BK85+BQ85+BX85+CD85</f>
        <v>171</v>
      </c>
      <c r="CK85" s="186">
        <v>1</v>
      </c>
      <c r="CL85" s="75" t="s">
        <v>639</v>
      </c>
    </row>
    <row r="86" spans="1:90" ht="232.5" customHeight="1">
      <c r="A86" s="299"/>
      <c r="B86" s="226"/>
      <c r="C86" s="47">
        <v>68</v>
      </c>
      <c r="D86" s="43" t="s">
        <v>640</v>
      </c>
      <c r="E86" s="48" t="s">
        <v>26</v>
      </c>
      <c r="F86" s="48" t="s">
        <v>26</v>
      </c>
      <c r="G86" s="48" t="s">
        <v>26</v>
      </c>
      <c r="H86" s="49" t="s">
        <v>587</v>
      </c>
      <c r="I86" s="50">
        <v>1</v>
      </c>
      <c r="J86" s="51">
        <v>2</v>
      </c>
      <c r="K86" s="51">
        <v>12</v>
      </c>
      <c r="L86" s="51">
        <v>12</v>
      </c>
      <c r="M86" s="51">
        <v>12</v>
      </c>
      <c r="N86" s="51">
        <v>7</v>
      </c>
      <c r="O86" s="51">
        <v>1</v>
      </c>
      <c r="P86" s="51">
        <v>1</v>
      </c>
      <c r="Q86" s="51">
        <v>1</v>
      </c>
      <c r="R86" s="51">
        <v>1</v>
      </c>
      <c r="S86" s="52">
        <v>1</v>
      </c>
      <c r="T86" s="53">
        <v>1</v>
      </c>
      <c r="U86" s="54">
        <v>1</v>
      </c>
      <c r="V86" s="58">
        <f t="shared" si="22"/>
        <v>100</v>
      </c>
      <c r="W86" s="60">
        <v>341158621.41000003</v>
      </c>
      <c r="X86" s="60">
        <v>28600333</v>
      </c>
      <c r="Y86" s="43" t="s">
        <v>641</v>
      </c>
      <c r="Z86" s="54">
        <v>2</v>
      </c>
      <c r="AA86" s="54">
        <v>1</v>
      </c>
      <c r="AB86" s="56">
        <f t="shared" si="23"/>
        <v>50</v>
      </c>
      <c r="AC86" s="60">
        <v>481652540.88999999</v>
      </c>
      <c r="AD86" s="60">
        <v>12666700</v>
      </c>
      <c r="AE86" s="43" t="s">
        <v>642</v>
      </c>
      <c r="AF86" s="54">
        <v>12</v>
      </c>
      <c r="AG86" s="54">
        <v>27</v>
      </c>
      <c r="AH86" s="56">
        <f t="shared" si="24"/>
        <v>225</v>
      </c>
      <c r="AI86" s="230"/>
      <c r="AJ86" s="230"/>
      <c r="AK86" s="43" t="s">
        <v>643</v>
      </c>
      <c r="AL86" s="54">
        <v>12</v>
      </c>
      <c r="AM86" s="54">
        <v>12</v>
      </c>
      <c r="AN86" s="56">
        <f t="shared" si="25"/>
        <v>100</v>
      </c>
      <c r="AO86" s="60">
        <v>322258589</v>
      </c>
      <c r="AP86" s="60">
        <v>167200000</v>
      </c>
      <c r="AQ86" s="43" t="s">
        <v>644</v>
      </c>
      <c r="AR86" s="54">
        <v>12</v>
      </c>
      <c r="AS86" s="54">
        <v>7</v>
      </c>
      <c r="AT86" s="58">
        <f t="shared" si="26"/>
        <v>58.333333333333336</v>
      </c>
      <c r="AU86" s="60">
        <v>171300000</v>
      </c>
      <c r="AV86" s="60">
        <v>61000000</v>
      </c>
      <c r="AW86" s="43" t="s">
        <v>645</v>
      </c>
      <c r="AX86" s="54">
        <v>7</v>
      </c>
      <c r="AY86" s="54">
        <v>2</v>
      </c>
      <c r="AZ86" s="119">
        <f t="shared" si="27"/>
        <v>28.571428571428569</v>
      </c>
      <c r="BA86" s="60">
        <v>38122734</v>
      </c>
      <c r="BB86" s="60">
        <v>38122734</v>
      </c>
      <c r="BC86" s="43" t="s">
        <v>646</v>
      </c>
      <c r="BD86" s="54">
        <v>1</v>
      </c>
      <c r="BE86" s="54">
        <v>1</v>
      </c>
      <c r="BF86" s="56">
        <f t="shared" si="28"/>
        <v>100</v>
      </c>
      <c r="BG86" s="60">
        <v>12000000</v>
      </c>
      <c r="BH86" s="60">
        <v>12000000</v>
      </c>
      <c r="BI86" s="43" t="s">
        <v>647</v>
      </c>
      <c r="BJ86" s="54">
        <v>1</v>
      </c>
      <c r="BK86" s="54">
        <v>1</v>
      </c>
      <c r="BL86" s="56">
        <f t="shared" ref="BL86:BL141" si="32">(BK86/BJ86)*100</f>
        <v>100</v>
      </c>
      <c r="BM86" s="59">
        <v>9500000</v>
      </c>
      <c r="BN86" s="59">
        <v>9500000</v>
      </c>
      <c r="BO86" s="61" t="s">
        <v>648</v>
      </c>
      <c r="BP86" s="54">
        <v>1</v>
      </c>
      <c r="BQ86" s="54">
        <v>0</v>
      </c>
      <c r="BR86" s="56">
        <f t="shared" si="29"/>
        <v>0</v>
      </c>
      <c r="BS86" s="71">
        <v>918000000</v>
      </c>
      <c r="BT86" s="71">
        <v>0</v>
      </c>
      <c r="BU86" s="195">
        <f t="shared" si="19"/>
        <v>0</v>
      </c>
      <c r="BV86" s="43" t="s">
        <v>1113</v>
      </c>
      <c r="BW86" s="63">
        <v>0</v>
      </c>
      <c r="BX86" s="63"/>
      <c r="BY86" s="56" t="e">
        <f t="shared" si="30"/>
        <v>#DIV/0!</v>
      </c>
      <c r="BZ86" s="64"/>
      <c r="CA86" s="64"/>
      <c r="CB86" s="43"/>
      <c r="CC86" s="63">
        <v>0</v>
      </c>
      <c r="CD86" s="63"/>
      <c r="CE86" s="65" t="e">
        <f t="shared" si="31"/>
        <v>#DIV/0!</v>
      </c>
      <c r="CF86" s="64"/>
      <c r="CG86" s="64"/>
      <c r="CH86" s="43"/>
      <c r="CI86" s="54">
        <v>12</v>
      </c>
      <c r="CJ86" s="54">
        <f>U86+AG86+AM86+AS86+AY86+BE86+BK86+BQ86+BX86+CD86</f>
        <v>51</v>
      </c>
      <c r="CK86" s="186">
        <v>1</v>
      </c>
      <c r="CL86" s="75" t="s">
        <v>649</v>
      </c>
    </row>
    <row r="87" spans="1:90" ht="272.25" customHeight="1">
      <c r="A87" s="299"/>
      <c r="B87" s="249" t="s">
        <v>650</v>
      </c>
      <c r="C87" s="247">
        <v>69</v>
      </c>
      <c r="D87" s="224" t="s">
        <v>651</v>
      </c>
      <c r="E87" s="249" t="s">
        <v>26</v>
      </c>
      <c r="F87" s="249" t="s">
        <v>26</v>
      </c>
      <c r="G87" s="249" t="s">
        <v>26</v>
      </c>
      <c r="H87" s="49" t="s">
        <v>445</v>
      </c>
      <c r="I87" s="253">
        <v>31</v>
      </c>
      <c r="J87" s="259">
        <v>31</v>
      </c>
      <c r="K87" s="259">
        <v>63</v>
      </c>
      <c r="L87" s="259">
        <v>66</v>
      </c>
      <c r="M87" s="259">
        <v>92</v>
      </c>
      <c r="N87" s="259">
        <v>67</v>
      </c>
      <c r="O87" s="259">
        <v>8</v>
      </c>
      <c r="P87" s="259">
        <v>4</v>
      </c>
      <c r="Q87" s="259">
        <v>1</v>
      </c>
      <c r="R87" s="259">
        <v>1</v>
      </c>
      <c r="S87" s="261">
        <v>1</v>
      </c>
      <c r="T87" s="263">
        <v>31</v>
      </c>
      <c r="U87" s="257">
        <v>28</v>
      </c>
      <c r="V87" s="277">
        <f t="shared" si="22"/>
        <v>90.322580645161281</v>
      </c>
      <c r="W87" s="60">
        <v>934000617</v>
      </c>
      <c r="X87" s="60">
        <v>761999432.63</v>
      </c>
      <c r="Y87" s="43" t="s">
        <v>652</v>
      </c>
      <c r="Z87" s="257">
        <v>31</v>
      </c>
      <c r="AA87" s="257">
        <v>31</v>
      </c>
      <c r="AB87" s="211">
        <f t="shared" si="23"/>
        <v>100</v>
      </c>
      <c r="AC87" s="60">
        <v>5828044011.1700001</v>
      </c>
      <c r="AD87" s="60">
        <v>21011179</v>
      </c>
      <c r="AE87" s="43" t="s">
        <v>569</v>
      </c>
      <c r="AF87" s="257">
        <v>63</v>
      </c>
      <c r="AG87" s="257">
        <v>63</v>
      </c>
      <c r="AH87" s="211">
        <f t="shared" si="24"/>
        <v>100</v>
      </c>
      <c r="AI87" s="60">
        <v>3711572695.4200001</v>
      </c>
      <c r="AJ87" s="60">
        <v>1909104784.4200001</v>
      </c>
      <c r="AK87" s="43" t="s">
        <v>653</v>
      </c>
      <c r="AL87" s="257">
        <v>66</v>
      </c>
      <c r="AM87" s="257">
        <v>11</v>
      </c>
      <c r="AN87" s="277">
        <f t="shared" si="25"/>
        <v>16.666666666666664</v>
      </c>
      <c r="AO87" s="60">
        <v>7887164281</v>
      </c>
      <c r="AP87" s="60">
        <v>802919503</v>
      </c>
      <c r="AQ87" s="43" t="s">
        <v>654</v>
      </c>
      <c r="AR87" s="257">
        <v>92</v>
      </c>
      <c r="AS87" s="257">
        <v>27</v>
      </c>
      <c r="AT87" s="277">
        <f t="shared" si="26"/>
        <v>29.347826086956523</v>
      </c>
      <c r="AU87" s="60">
        <v>5933843149</v>
      </c>
      <c r="AV87" s="60">
        <v>2119653804</v>
      </c>
      <c r="AW87" s="43" t="s">
        <v>655</v>
      </c>
      <c r="AX87" s="257">
        <v>67</v>
      </c>
      <c r="AY87" s="257">
        <v>1</v>
      </c>
      <c r="AZ87" s="301">
        <f t="shared" si="27"/>
        <v>1.4925373134328357</v>
      </c>
      <c r="BA87" s="60">
        <v>573181075</v>
      </c>
      <c r="BB87" s="60">
        <v>82638891</v>
      </c>
      <c r="BC87" s="43" t="s">
        <v>656</v>
      </c>
      <c r="BD87" s="257">
        <v>8</v>
      </c>
      <c r="BE87" s="257">
        <v>8</v>
      </c>
      <c r="BF87" s="273">
        <v>100</v>
      </c>
      <c r="BG87" s="60" t="s">
        <v>508</v>
      </c>
      <c r="BH87" s="60" t="s">
        <v>508</v>
      </c>
      <c r="BI87" s="43" t="s">
        <v>575</v>
      </c>
      <c r="BJ87" s="257">
        <v>4</v>
      </c>
      <c r="BK87" s="257">
        <v>7</v>
      </c>
      <c r="BL87" s="271">
        <v>100</v>
      </c>
      <c r="BM87" s="59" t="s">
        <v>508</v>
      </c>
      <c r="BN87" s="59" t="s">
        <v>508</v>
      </c>
      <c r="BO87" s="61" t="s">
        <v>657</v>
      </c>
      <c r="BP87" s="257">
        <v>1</v>
      </c>
      <c r="BQ87" s="257">
        <v>6</v>
      </c>
      <c r="BR87" s="273">
        <v>100</v>
      </c>
      <c r="BS87" s="107">
        <v>798809971</v>
      </c>
      <c r="BT87" s="107">
        <v>92612114.780000001</v>
      </c>
      <c r="BU87" s="195">
        <f t="shared" si="19"/>
        <v>11.593760486497482</v>
      </c>
      <c r="BV87" s="43" t="s">
        <v>1114</v>
      </c>
      <c r="BW87" s="257">
        <v>0</v>
      </c>
      <c r="BX87" s="257"/>
      <c r="BY87" s="211" t="e">
        <f t="shared" si="30"/>
        <v>#DIV/0!</v>
      </c>
      <c r="BZ87" s="64"/>
      <c r="CA87" s="64"/>
      <c r="CB87" s="43"/>
      <c r="CC87" s="257">
        <v>0</v>
      </c>
      <c r="CD87" s="257"/>
      <c r="CE87" s="208" t="e">
        <f t="shared" si="31"/>
        <v>#DIV/0!</v>
      </c>
      <c r="CF87" s="64"/>
      <c r="CG87" s="64"/>
      <c r="CH87" s="43"/>
      <c r="CI87" s="257">
        <v>92</v>
      </c>
      <c r="CJ87" s="257">
        <f>U87+AG87+AM87+AS87+AY87+BE87+BK87+BQ87+BX87+CD87</f>
        <v>151</v>
      </c>
      <c r="CK87" s="267">
        <v>1</v>
      </c>
      <c r="CL87" s="294" t="s">
        <v>658</v>
      </c>
    </row>
    <row r="88" spans="1:90" ht="228" customHeight="1">
      <c r="A88" s="299"/>
      <c r="B88" s="295"/>
      <c r="C88" s="248"/>
      <c r="D88" s="226"/>
      <c r="E88" s="250"/>
      <c r="F88" s="250"/>
      <c r="G88" s="250"/>
      <c r="H88" s="49" t="s">
        <v>659</v>
      </c>
      <c r="I88" s="254"/>
      <c r="J88" s="260"/>
      <c r="K88" s="260"/>
      <c r="L88" s="260"/>
      <c r="M88" s="260"/>
      <c r="N88" s="260"/>
      <c r="O88" s="260"/>
      <c r="P88" s="260"/>
      <c r="Q88" s="260"/>
      <c r="R88" s="260"/>
      <c r="S88" s="262"/>
      <c r="T88" s="264"/>
      <c r="U88" s="258"/>
      <c r="V88" s="278"/>
      <c r="W88" s="60"/>
      <c r="X88" s="60"/>
      <c r="Y88" s="43"/>
      <c r="Z88" s="258"/>
      <c r="AA88" s="258"/>
      <c r="AB88" s="212"/>
      <c r="AC88" s="60"/>
      <c r="AD88" s="60"/>
      <c r="AE88" s="43"/>
      <c r="AF88" s="258"/>
      <c r="AG88" s="258"/>
      <c r="AH88" s="212"/>
      <c r="AI88" s="60"/>
      <c r="AJ88" s="60"/>
      <c r="AK88" s="43"/>
      <c r="AL88" s="258"/>
      <c r="AM88" s="258"/>
      <c r="AN88" s="278"/>
      <c r="AO88" s="60"/>
      <c r="AP88" s="60"/>
      <c r="AQ88" s="43"/>
      <c r="AR88" s="258"/>
      <c r="AS88" s="258"/>
      <c r="AT88" s="278"/>
      <c r="AU88" s="60"/>
      <c r="AV88" s="60"/>
      <c r="AW88" s="43"/>
      <c r="AX88" s="258"/>
      <c r="AY88" s="258"/>
      <c r="AZ88" s="302"/>
      <c r="BA88" s="60"/>
      <c r="BB88" s="60"/>
      <c r="BC88" s="43"/>
      <c r="BD88" s="258"/>
      <c r="BE88" s="258"/>
      <c r="BF88" s="274"/>
      <c r="BG88" s="60">
        <v>511270330</v>
      </c>
      <c r="BH88" s="60">
        <v>211897558.91</v>
      </c>
      <c r="BI88" s="43" t="s">
        <v>660</v>
      </c>
      <c r="BJ88" s="258"/>
      <c r="BK88" s="258"/>
      <c r="BL88" s="272"/>
      <c r="BM88" s="59">
        <v>61672654.649999999</v>
      </c>
      <c r="BN88" s="59">
        <v>61672654.649999999</v>
      </c>
      <c r="BO88" s="61" t="s">
        <v>661</v>
      </c>
      <c r="BP88" s="258"/>
      <c r="BQ88" s="258"/>
      <c r="BR88" s="212"/>
      <c r="BS88" s="107">
        <v>798809971</v>
      </c>
      <c r="BT88" s="107">
        <v>37625693.780000001</v>
      </c>
      <c r="BU88" s="195">
        <f t="shared" si="19"/>
        <v>4.7102183430306734</v>
      </c>
      <c r="BV88" s="43" t="s">
        <v>1115</v>
      </c>
      <c r="BW88" s="258"/>
      <c r="BX88" s="258"/>
      <c r="BY88" s="212"/>
      <c r="BZ88" s="64"/>
      <c r="CA88" s="64"/>
      <c r="CB88" s="43"/>
      <c r="CC88" s="258"/>
      <c r="CD88" s="258"/>
      <c r="CE88" s="210"/>
      <c r="CF88" s="64"/>
      <c r="CG88" s="64"/>
      <c r="CH88" s="43"/>
      <c r="CI88" s="258"/>
      <c r="CJ88" s="258"/>
      <c r="CK88" s="268"/>
      <c r="CL88" s="297"/>
    </row>
    <row r="89" spans="1:90" ht="104.25" customHeight="1">
      <c r="A89" s="299"/>
      <c r="B89" s="295"/>
      <c r="C89" s="247">
        <v>70</v>
      </c>
      <c r="D89" s="224" t="s">
        <v>455</v>
      </c>
      <c r="E89" s="249" t="s">
        <v>26</v>
      </c>
      <c r="F89" s="249" t="s">
        <v>26</v>
      </c>
      <c r="G89" s="249" t="s">
        <v>26</v>
      </c>
      <c r="H89" s="49" t="s">
        <v>445</v>
      </c>
      <c r="I89" s="253">
        <v>41</v>
      </c>
      <c r="J89" s="259">
        <v>48</v>
      </c>
      <c r="K89" s="259">
        <v>12</v>
      </c>
      <c r="L89" s="259">
        <v>20</v>
      </c>
      <c r="M89" s="259">
        <v>20</v>
      </c>
      <c r="N89" s="259">
        <v>72</v>
      </c>
      <c r="O89" s="259">
        <v>20</v>
      </c>
      <c r="P89" s="259">
        <v>3</v>
      </c>
      <c r="Q89" s="259">
        <v>1</v>
      </c>
      <c r="R89" s="259">
        <v>1</v>
      </c>
      <c r="S89" s="261">
        <v>1</v>
      </c>
      <c r="T89" s="263">
        <v>41</v>
      </c>
      <c r="U89" s="257">
        <v>26</v>
      </c>
      <c r="V89" s="277">
        <f t="shared" si="22"/>
        <v>63.414634146341463</v>
      </c>
      <c r="W89" s="60">
        <v>8588026625.6199999</v>
      </c>
      <c r="X89" s="60">
        <v>2579447204.6999998</v>
      </c>
      <c r="Y89" s="43" t="s">
        <v>662</v>
      </c>
      <c r="Z89" s="257">
        <v>48</v>
      </c>
      <c r="AA89" s="257">
        <v>7</v>
      </c>
      <c r="AB89" s="277">
        <f t="shared" si="23"/>
        <v>14.583333333333334</v>
      </c>
      <c r="AC89" s="60">
        <v>8509191267.1199999</v>
      </c>
      <c r="AD89" s="60">
        <v>1076538345</v>
      </c>
      <c r="AE89" s="43" t="s">
        <v>663</v>
      </c>
      <c r="AF89" s="257">
        <v>12</v>
      </c>
      <c r="AG89" s="257">
        <v>12</v>
      </c>
      <c r="AH89" s="211">
        <f t="shared" si="24"/>
        <v>100</v>
      </c>
      <c r="AI89" s="60">
        <v>1294040000</v>
      </c>
      <c r="AJ89" s="60">
        <v>926382960.38</v>
      </c>
      <c r="AK89" s="43" t="s">
        <v>664</v>
      </c>
      <c r="AL89" s="257">
        <v>20</v>
      </c>
      <c r="AM89" s="257">
        <v>10</v>
      </c>
      <c r="AN89" s="211">
        <f t="shared" si="25"/>
        <v>50</v>
      </c>
      <c r="AO89" s="60">
        <v>10295333451</v>
      </c>
      <c r="AP89" s="60">
        <v>5143936081</v>
      </c>
      <c r="AQ89" s="43" t="s">
        <v>665</v>
      </c>
      <c r="AR89" s="257">
        <v>20</v>
      </c>
      <c r="AS89" s="257">
        <v>12</v>
      </c>
      <c r="AT89" s="211">
        <f t="shared" si="26"/>
        <v>60</v>
      </c>
      <c r="AU89" s="60">
        <v>300000000</v>
      </c>
      <c r="AV89" s="60">
        <v>195038666.66999999</v>
      </c>
      <c r="AW89" s="43" t="s">
        <v>666</v>
      </c>
      <c r="AX89" s="257">
        <v>72</v>
      </c>
      <c r="AY89" s="257">
        <v>114</v>
      </c>
      <c r="AZ89" s="277">
        <f t="shared" si="27"/>
        <v>158.33333333333331</v>
      </c>
      <c r="BA89" s="60">
        <v>573181075</v>
      </c>
      <c r="BB89" s="60">
        <v>444587516</v>
      </c>
      <c r="BC89" s="43" t="s">
        <v>667</v>
      </c>
      <c r="BD89" s="257">
        <v>20</v>
      </c>
      <c r="BE89" s="257">
        <v>20</v>
      </c>
      <c r="BF89" s="211">
        <v>100</v>
      </c>
      <c r="BG89" s="60" t="s">
        <v>508</v>
      </c>
      <c r="BH89" s="60" t="s">
        <v>508</v>
      </c>
      <c r="BI89" s="43" t="s">
        <v>458</v>
      </c>
      <c r="BJ89" s="257">
        <v>3</v>
      </c>
      <c r="BK89" s="257">
        <v>20</v>
      </c>
      <c r="BL89" s="275">
        <v>100</v>
      </c>
      <c r="BM89" s="59" t="s">
        <v>508</v>
      </c>
      <c r="BN89" s="59" t="s">
        <v>508</v>
      </c>
      <c r="BO89" s="61" t="s">
        <v>668</v>
      </c>
      <c r="BP89" s="257">
        <v>1</v>
      </c>
      <c r="BQ89" s="257">
        <v>0</v>
      </c>
      <c r="BR89" s="211">
        <f t="shared" si="29"/>
        <v>0</v>
      </c>
      <c r="BS89" s="107">
        <v>798200000</v>
      </c>
      <c r="BT89" s="107">
        <v>60156342.770000003</v>
      </c>
      <c r="BU89" s="195">
        <f t="shared" si="19"/>
        <v>7.5364999711851679</v>
      </c>
      <c r="BV89" s="43" t="s">
        <v>1166</v>
      </c>
      <c r="BW89" s="257">
        <v>0</v>
      </c>
      <c r="BX89" s="257"/>
      <c r="BY89" s="211" t="e">
        <f t="shared" si="30"/>
        <v>#DIV/0!</v>
      </c>
      <c r="BZ89" s="64"/>
      <c r="CA89" s="64"/>
      <c r="CB89" s="43"/>
      <c r="CC89" s="257">
        <v>0</v>
      </c>
      <c r="CD89" s="257"/>
      <c r="CE89" s="208" t="e">
        <f t="shared" si="31"/>
        <v>#DIV/0!</v>
      </c>
      <c r="CF89" s="64"/>
      <c r="CG89" s="64"/>
      <c r="CH89" s="43"/>
      <c r="CI89" s="257">
        <v>107</v>
      </c>
      <c r="CJ89" s="257">
        <f>U89+AG89+AM89+AS89+AY89+BE89+BK89+BQ89+BX89+CD89</f>
        <v>214</v>
      </c>
      <c r="CK89" s="267">
        <v>1</v>
      </c>
      <c r="CL89" s="294" t="s">
        <v>669</v>
      </c>
    </row>
    <row r="90" spans="1:90" ht="228">
      <c r="A90" s="299"/>
      <c r="B90" s="250"/>
      <c r="C90" s="248"/>
      <c r="D90" s="226"/>
      <c r="E90" s="250"/>
      <c r="F90" s="250"/>
      <c r="G90" s="250"/>
      <c r="H90" s="49" t="s">
        <v>659</v>
      </c>
      <c r="I90" s="254"/>
      <c r="J90" s="260"/>
      <c r="K90" s="260"/>
      <c r="L90" s="260"/>
      <c r="M90" s="260"/>
      <c r="N90" s="260"/>
      <c r="O90" s="260"/>
      <c r="P90" s="260"/>
      <c r="Q90" s="260"/>
      <c r="R90" s="260"/>
      <c r="S90" s="262"/>
      <c r="T90" s="264"/>
      <c r="U90" s="258"/>
      <c r="V90" s="278"/>
      <c r="W90" s="70"/>
      <c r="X90" s="70"/>
      <c r="Y90" s="43"/>
      <c r="Z90" s="258"/>
      <c r="AA90" s="258"/>
      <c r="AB90" s="278"/>
      <c r="AC90" s="60"/>
      <c r="AD90" s="60"/>
      <c r="AE90" s="43"/>
      <c r="AF90" s="258"/>
      <c r="AG90" s="258"/>
      <c r="AH90" s="212"/>
      <c r="AI90" s="60"/>
      <c r="AJ90" s="60"/>
      <c r="AK90" s="43"/>
      <c r="AL90" s="258"/>
      <c r="AM90" s="258"/>
      <c r="AN90" s="212"/>
      <c r="AO90" s="60"/>
      <c r="AP90" s="60"/>
      <c r="AQ90" s="43"/>
      <c r="AR90" s="258"/>
      <c r="AS90" s="258"/>
      <c r="AT90" s="212"/>
      <c r="AU90" s="60"/>
      <c r="AV90" s="60"/>
      <c r="AW90" s="43"/>
      <c r="AX90" s="258"/>
      <c r="AY90" s="258"/>
      <c r="AZ90" s="278"/>
      <c r="BA90" s="60"/>
      <c r="BB90" s="60"/>
      <c r="BC90" s="43"/>
      <c r="BD90" s="258"/>
      <c r="BE90" s="258"/>
      <c r="BF90" s="212"/>
      <c r="BG90" s="60">
        <v>1208590763.3299999</v>
      </c>
      <c r="BH90" s="60">
        <v>449959883.5</v>
      </c>
      <c r="BI90" s="43" t="s">
        <v>670</v>
      </c>
      <c r="BJ90" s="258"/>
      <c r="BK90" s="258"/>
      <c r="BL90" s="276"/>
      <c r="BM90" s="59">
        <v>15000000</v>
      </c>
      <c r="BN90" s="59">
        <v>15000000</v>
      </c>
      <c r="BO90" s="61" t="s">
        <v>671</v>
      </c>
      <c r="BP90" s="258"/>
      <c r="BQ90" s="258"/>
      <c r="BR90" s="212"/>
      <c r="BS90" s="107">
        <v>798200000</v>
      </c>
      <c r="BT90" s="107">
        <v>24003618.77</v>
      </c>
      <c r="BU90" s="195">
        <f t="shared" si="19"/>
        <v>3.0072185880731643</v>
      </c>
      <c r="BV90" s="43" t="s">
        <v>1116</v>
      </c>
      <c r="BW90" s="258"/>
      <c r="BX90" s="258"/>
      <c r="BY90" s="212"/>
      <c r="BZ90" s="64"/>
      <c r="CA90" s="64"/>
      <c r="CB90" s="43"/>
      <c r="CC90" s="258"/>
      <c r="CD90" s="258"/>
      <c r="CE90" s="210"/>
      <c r="CF90" s="64"/>
      <c r="CG90" s="64"/>
      <c r="CH90" s="43"/>
      <c r="CI90" s="258"/>
      <c r="CJ90" s="258"/>
      <c r="CK90" s="268"/>
      <c r="CL90" s="297"/>
    </row>
    <row r="91" spans="1:90" ht="162.75" customHeight="1">
      <c r="A91" s="299"/>
      <c r="B91" s="31" t="s">
        <v>672</v>
      </c>
      <c r="C91" s="116">
        <v>71</v>
      </c>
      <c r="D91" s="104" t="s">
        <v>673</v>
      </c>
      <c r="E91" s="117"/>
      <c r="F91" s="117" t="s">
        <v>26</v>
      </c>
      <c r="G91" s="117" t="s">
        <v>26</v>
      </c>
      <c r="H91" s="118" t="s">
        <v>112</v>
      </c>
      <c r="I91" s="50">
        <v>3.5</v>
      </c>
      <c r="J91" s="51">
        <v>4</v>
      </c>
      <c r="K91" s="51">
        <v>1</v>
      </c>
      <c r="L91" s="51">
        <v>1</v>
      </c>
      <c r="M91" s="51">
        <v>1</v>
      </c>
      <c r="N91" s="51">
        <v>5</v>
      </c>
      <c r="O91" s="51">
        <v>8</v>
      </c>
      <c r="P91" s="51">
        <v>8</v>
      </c>
      <c r="Q91" s="51">
        <v>8</v>
      </c>
      <c r="R91" s="51">
        <v>8</v>
      </c>
      <c r="S91" s="52">
        <v>8</v>
      </c>
      <c r="T91" s="53">
        <v>3.5</v>
      </c>
      <c r="U91" s="54">
        <v>4</v>
      </c>
      <c r="V91" s="58">
        <f t="shared" si="22"/>
        <v>114.28571428571428</v>
      </c>
      <c r="W91" s="228">
        <v>1050005619.33</v>
      </c>
      <c r="X91" s="228">
        <v>1050005619</v>
      </c>
      <c r="Y91" s="43" t="s">
        <v>674</v>
      </c>
      <c r="Z91" s="54">
        <v>4</v>
      </c>
      <c r="AA91" s="54">
        <v>3</v>
      </c>
      <c r="AB91" s="56">
        <f t="shared" si="23"/>
        <v>75</v>
      </c>
      <c r="AC91" s="60">
        <v>1047079382</v>
      </c>
      <c r="AD91" s="60">
        <v>51620000</v>
      </c>
      <c r="AE91" s="43" t="s">
        <v>405</v>
      </c>
      <c r="AF91" s="54">
        <v>1</v>
      </c>
      <c r="AG91" s="54">
        <v>1</v>
      </c>
      <c r="AH91" s="56">
        <f t="shared" si="24"/>
        <v>100</v>
      </c>
      <c r="AI91" s="60">
        <v>50000000</v>
      </c>
      <c r="AJ91" s="60">
        <v>7986000</v>
      </c>
      <c r="AK91" s="43" t="s">
        <v>406</v>
      </c>
      <c r="AL91" s="54">
        <v>1</v>
      </c>
      <c r="AM91" s="54">
        <v>1</v>
      </c>
      <c r="AN91" s="56">
        <f t="shared" si="25"/>
        <v>100</v>
      </c>
      <c r="AO91" s="60">
        <v>10000000</v>
      </c>
      <c r="AP91" s="60">
        <v>0</v>
      </c>
      <c r="AQ91" s="43" t="s">
        <v>675</v>
      </c>
      <c r="AR91" s="54">
        <v>1</v>
      </c>
      <c r="AS91" s="54">
        <v>1</v>
      </c>
      <c r="AT91" s="56">
        <f t="shared" si="26"/>
        <v>100</v>
      </c>
      <c r="AU91" s="60">
        <v>7200000</v>
      </c>
      <c r="AV91" s="60">
        <v>0</v>
      </c>
      <c r="AW91" s="43" t="s">
        <v>676</v>
      </c>
      <c r="AX91" s="54">
        <v>5</v>
      </c>
      <c r="AY91" s="54">
        <v>0</v>
      </c>
      <c r="AZ91" s="58">
        <f t="shared" si="27"/>
        <v>0</v>
      </c>
      <c r="BA91" s="60">
        <v>54291242</v>
      </c>
      <c r="BB91" s="60">
        <v>0</v>
      </c>
      <c r="BC91" s="43" t="s">
        <v>409</v>
      </c>
      <c r="BD91" s="54">
        <v>8</v>
      </c>
      <c r="BE91" s="54">
        <v>1</v>
      </c>
      <c r="BF91" s="56">
        <f t="shared" si="28"/>
        <v>12.5</v>
      </c>
      <c r="BG91" s="60">
        <v>0</v>
      </c>
      <c r="BH91" s="60">
        <v>0</v>
      </c>
      <c r="BI91" s="43" t="s">
        <v>410</v>
      </c>
      <c r="BJ91" s="54">
        <v>8</v>
      </c>
      <c r="BK91" s="54">
        <v>8</v>
      </c>
      <c r="BL91" s="56">
        <f t="shared" si="32"/>
        <v>100</v>
      </c>
      <c r="BM91" s="96">
        <v>0</v>
      </c>
      <c r="BN91" s="59">
        <v>0</v>
      </c>
      <c r="BO91" s="61" t="s">
        <v>532</v>
      </c>
      <c r="BP91" s="54">
        <v>8</v>
      </c>
      <c r="BQ91" s="54">
        <v>0</v>
      </c>
      <c r="BR91" s="56">
        <f t="shared" si="29"/>
        <v>0</v>
      </c>
      <c r="BS91" s="71">
        <v>0</v>
      </c>
      <c r="BT91" s="71">
        <v>0</v>
      </c>
      <c r="BU91" s="195">
        <v>0</v>
      </c>
      <c r="BV91" s="43" t="s">
        <v>677</v>
      </c>
      <c r="BW91" s="63">
        <v>8</v>
      </c>
      <c r="BX91" s="63"/>
      <c r="BY91" s="56">
        <f t="shared" si="30"/>
        <v>0</v>
      </c>
      <c r="BZ91" s="64"/>
      <c r="CA91" s="64"/>
      <c r="CB91" s="43"/>
      <c r="CC91" s="63">
        <v>8</v>
      </c>
      <c r="CD91" s="63"/>
      <c r="CE91" s="65">
        <f t="shared" si="31"/>
        <v>0</v>
      </c>
      <c r="CF91" s="64"/>
      <c r="CG91" s="64"/>
      <c r="CH91" s="43"/>
      <c r="CI91" s="54">
        <v>8</v>
      </c>
      <c r="CJ91" s="54">
        <f>U91+AG91+AM91+AS91+AY91+BE91+BK91+BQ91+BX91+CD91</f>
        <v>16</v>
      </c>
      <c r="CK91" s="186">
        <v>1</v>
      </c>
      <c r="CL91" s="75" t="s">
        <v>678</v>
      </c>
    </row>
    <row r="92" spans="1:90" ht="190.5" customHeight="1">
      <c r="A92" s="299"/>
      <c r="B92" s="43" t="s">
        <v>679</v>
      </c>
      <c r="C92" s="47">
        <v>72</v>
      </c>
      <c r="D92" s="43" t="s">
        <v>680</v>
      </c>
      <c r="E92" s="48" t="s">
        <v>26</v>
      </c>
      <c r="F92" s="48" t="s">
        <v>26</v>
      </c>
      <c r="G92" s="48" t="s">
        <v>26</v>
      </c>
      <c r="H92" s="49" t="s">
        <v>112</v>
      </c>
      <c r="I92" s="50">
        <v>0</v>
      </c>
      <c r="J92" s="51">
        <v>2967</v>
      </c>
      <c r="K92" s="51">
        <v>2697</v>
      </c>
      <c r="L92" s="51">
        <v>2697</v>
      </c>
      <c r="M92" s="51">
        <v>2697</v>
      </c>
      <c r="N92" s="51">
        <v>1</v>
      </c>
      <c r="O92" s="51">
        <v>2697</v>
      </c>
      <c r="P92" s="51">
        <v>0</v>
      </c>
      <c r="Q92" s="51">
        <v>100</v>
      </c>
      <c r="R92" s="51">
        <v>100</v>
      </c>
      <c r="S92" s="52">
        <v>100</v>
      </c>
      <c r="T92" s="53">
        <v>0</v>
      </c>
      <c r="U92" s="54">
        <v>0</v>
      </c>
      <c r="V92" s="58">
        <v>0</v>
      </c>
      <c r="W92" s="229"/>
      <c r="X92" s="229"/>
      <c r="Y92" s="120" t="s">
        <v>681</v>
      </c>
      <c r="Z92" s="54">
        <v>2967</v>
      </c>
      <c r="AA92" s="54">
        <v>3671</v>
      </c>
      <c r="AB92" s="58">
        <f>(AA92/Z92)*100</f>
        <v>123.72767104819684</v>
      </c>
      <c r="AC92" s="60">
        <v>3829493088.2600002</v>
      </c>
      <c r="AD92" s="60">
        <v>2070756300</v>
      </c>
      <c r="AE92" s="43" t="s">
        <v>682</v>
      </c>
      <c r="AF92" s="54">
        <v>2697</v>
      </c>
      <c r="AG92" s="54">
        <v>0</v>
      </c>
      <c r="AH92" s="56">
        <f t="shared" si="24"/>
        <v>0</v>
      </c>
      <c r="AI92" s="60">
        <v>1020000000</v>
      </c>
      <c r="AJ92" s="60">
        <v>994920199</v>
      </c>
      <c r="AK92" s="43" t="s">
        <v>683</v>
      </c>
      <c r="AL92" s="54">
        <v>2697</v>
      </c>
      <c r="AM92" s="54">
        <v>2000</v>
      </c>
      <c r="AN92" s="119">
        <f t="shared" si="25"/>
        <v>74.156470152020759</v>
      </c>
      <c r="AO92" s="60">
        <v>1398920199</v>
      </c>
      <c r="AP92" s="60">
        <v>994920199</v>
      </c>
      <c r="AQ92" s="43" t="s">
        <v>684</v>
      </c>
      <c r="AR92" s="54">
        <v>2697</v>
      </c>
      <c r="AS92" s="54">
        <v>3013</v>
      </c>
      <c r="AT92" s="58">
        <f t="shared" si="26"/>
        <v>111.71672228401928</v>
      </c>
      <c r="AU92" s="60">
        <v>1090800000</v>
      </c>
      <c r="AV92" s="60">
        <v>981509456</v>
      </c>
      <c r="AW92" s="43" t="s">
        <v>309</v>
      </c>
      <c r="AX92" s="54">
        <v>1</v>
      </c>
      <c r="AY92" s="54">
        <v>1</v>
      </c>
      <c r="AZ92" s="56">
        <f t="shared" si="27"/>
        <v>100</v>
      </c>
      <c r="BA92" s="60">
        <v>1300000000</v>
      </c>
      <c r="BB92" s="60">
        <v>1200000000</v>
      </c>
      <c r="BC92" s="43" t="s">
        <v>685</v>
      </c>
      <c r="BD92" s="54">
        <v>2697</v>
      </c>
      <c r="BE92" s="54">
        <v>0</v>
      </c>
      <c r="BF92" s="56">
        <f t="shared" si="28"/>
        <v>0</v>
      </c>
      <c r="BG92" s="60">
        <v>0</v>
      </c>
      <c r="BH92" s="60">
        <v>0</v>
      </c>
      <c r="BI92" s="43" t="s">
        <v>311</v>
      </c>
      <c r="BJ92" s="54">
        <v>0</v>
      </c>
      <c r="BK92" s="54">
        <v>0</v>
      </c>
      <c r="BL92" s="56">
        <v>100</v>
      </c>
      <c r="BM92" s="59">
        <v>0</v>
      </c>
      <c r="BN92" s="59">
        <v>0</v>
      </c>
      <c r="BO92" s="61" t="s">
        <v>312</v>
      </c>
      <c r="BP92" s="54">
        <v>2697</v>
      </c>
      <c r="BQ92" s="54">
        <v>2516</v>
      </c>
      <c r="BR92" s="55">
        <f t="shared" si="29"/>
        <v>93.288839451242126</v>
      </c>
      <c r="BS92" s="71">
        <v>482000000</v>
      </c>
      <c r="BT92" s="71">
        <v>0</v>
      </c>
      <c r="BU92" s="195">
        <f t="shared" si="19"/>
        <v>0</v>
      </c>
      <c r="BV92" s="43" t="s">
        <v>1117</v>
      </c>
      <c r="BW92" s="54">
        <v>2697</v>
      </c>
      <c r="BX92" s="63"/>
      <c r="BY92" s="56">
        <f t="shared" si="30"/>
        <v>0</v>
      </c>
      <c r="BZ92" s="64"/>
      <c r="CA92" s="64"/>
      <c r="CB92" s="43"/>
      <c r="CC92" s="54">
        <v>2697</v>
      </c>
      <c r="CD92" s="63"/>
      <c r="CE92" s="65">
        <f t="shared" si="31"/>
        <v>0</v>
      </c>
      <c r="CF92" s="64"/>
      <c r="CG92" s="64"/>
      <c r="CH92" s="43"/>
      <c r="CI92" s="54">
        <v>2697</v>
      </c>
      <c r="CJ92" s="54">
        <f>(U92+AG92+AM92+AS92+AY92+BE92+BK92+BQ92+BX92+CD92)</f>
        <v>7530</v>
      </c>
      <c r="CK92" s="186">
        <v>1</v>
      </c>
      <c r="CL92" s="75" t="s">
        <v>686</v>
      </c>
    </row>
    <row r="93" spans="1:90" ht="177" customHeight="1">
      <c r="A93" s="299"/>
      <c r="B93" s="224" t="s">
        <v>687</v>
      </c>
      <c r="C93" s="47">
        <v>73</v>
      </c>
      <c r="D93" s="43" t="s">
        <v>688</v>
      </c>
      <c r="E93" s="48"/>
      <c r="F93" s="48" t="s">
        <v>26</v>
      </c>
      <c r="G93" s="48" t="s">
        <v>26</v>
      </c>
      <c r="H93" s="49" t="s">
        <v>112</v>
      </c>
      <c r="I93" s="50">
        <v>1</v>
      </c>
      <c r="J93" s="51">
        <v>1</v>
      </c>
      <c r="K93" s="51">
        <v>1</v>
      </c>
      <c r="L93" s="51">
        <v>1</v>
      </c>
      <c r="M93" s="51">
        <v>1</v>
      </c>
      <c r="N93" s="51">
        <v>1</v>
      </c>
      <c r="O93" s="51">
        <v>1</v>
      </c>
      <c r="P93" s="51">
        <v>1</v>
      </c>
      <c r="Q93" s="51">
        <v>1</v>
      </c>
      <c r="R93" s="51">
        <v>1</v>
      </c>
      <c r="S93" s="52">
        <v>1</v>
      </c>
      <c r="T93" s="53">
        <v>1</v>
      </c>
      <c r="U93" s="54">
        <v>1</v>
      </c>
      <c r="V93" s="58">
        <f t="shared" si="22"/>
        <v>100</v>
      </c>
      <c r="W93" s="229"/>
      <c r="X93" s="229"/>
      <c r="Y93" s="43" t="s">
        <v>689</v>
      </c>
      <c r="Z93" s="54">
        <v>1</v>
      </c>
      <c r="AA93" s="54">
        <v>1</v>
      </c>
      <c r="AB93" s="56">
        <f t="shared" si="23"/>
        <v>100</v>
      </c>
      <c r="AC93" s="60">
        <v>1047079382</v>
      </c>
      <c r="AD93" s="60">
        <v>51620000</v>
      </c>
      <c r="AE93" s="43" t="s">
        <v>690</v>
      </c>
      <c r="AF93" s="54">
        <v>1</v>
      </c>
      <c r="AG93" s="54">
        <v>2</v>
      </c>
      <c r="AH93" s="56">
        <f t="shared" si="24"/>
        <v>200</v>
      </c>
      <c r="AI93" s="60"/>
      <c r="AJ93" s="60"/>
      <c r="AK93" s="43" t="s">
        <v>691</v>
      </c>
      <c r="AL93" s="54">
        <v>1</v>
      </c>
      <c r="AM93" s="54">
        <v>2</v>
      </c>
      <c r="AN93" s="56">
        <f t="shared" si="25"/>
        <v>200</v>
      </c>
      <c r="AO93" s="60">
        <v>20000000</v>
      </c>
      <c r="AP93" s="60">
        <v>0</v>
      </c>
      <c r="AQ93" s="43" t="s">
        <v>692</v>
      </c>
      <c r="AR93" s="54">
        <v>1</v>
      </c>
      <c r="AS93" s="54">
        <v>1</v>
      </c>
      <c r="AT93" s="56">
        <f t="shared" si="26"/>
        <v>100</v>
      </c>
      <c r="AU93" s="60">
        <v>14400000</v>
      </c>
      <c r="AV93" s="60">
        <v>0</v>
      </c>
      <c r="AW93" s="43" t="s">
        <v>339</v>
      </c>
      <c r="AX93" s="54">
        <v>1</v>
      </c>
      <c r="AY93" s="54">
        <v>0</v>
      </c>
      <c r="AZ93" s="56">
        <f t="shared" si="27"/>
        <v>0</v>
      </c>
      <c r="BA93" s="60">
        <v>10000000</v>
      </c>
      <c r="BB93" s="60">
        <v>0</v>
      </c>
      <c r="BC93" s="43" t="s">
        <v>693</v>
      </c>
      <c r="BD93" s="54">
        <v>1</v>
      </c>
      <c r="BE93" s="54">
        <v>1</v>
      </c>
      <c r="BF93" s="56">
        <f t="shared" si="28"/>
        <v>100</v>
      </c>
      <c r="BG93" s="60">
        <v>0</v>
      </c>
      <c r="BH93" s="60">
        <v>0</v>
      </c>
      <c r="BI93" s="43" t="s">
        <v>341</v>
      </c>
      <c r="BJ93" s="54">
        <v>1</v>
      </c>
      <c r="BK93" s="54">
        <v>1</v>
      </c>
      <c r="BL93" s="56">
        <f t="shared" si="32"/>
        <v>100</v>
      </c>
      <c r="BM93" s="59">
        <v>0</v>
      </c>
      <c r="BN93" s="59">
        <v>0</v>
      </c>
      <c r="BO93" s="61" t="s">
        <v>342</v>
      </c>
      <c r="BP93" s="54">
        <v>1</v>
      </c>
      <c r="BQ93" s="54">
        <v>0</v>
      </c>
      <c r="BR93" s="56">
        <f t="shared" si="29"/>
        <v>0</v>
      </c>
      <c r="BS93" s="71">
        <v>0</v>
      </c>
      <c r="BT93" s="71">
        <v>0</v>
      </c>
      <c r="BU93" s="195">
        <v>0</v>
      </c>
      <c r="BV93" s="43" t="s">
        <v>1118</v>
      </c>
      <c r="BW93" s="63">
        <v>1</v>
      </c>
      <c r="BX93" s="63"/>
      <c r="BY93" s="56">
        <f t="shared" si="30"/>
        <v>0</v>
      </c>
      <c r="BZ93" s="64"/>
      <c r="CA93" s="64"/>
      <c r="CB93" s="43"/>
      <c r="CC93" s="63">
        <v>1</v>
      </c>
      <c r="CD93" s="63"/>
      <c r="CE93" s="65">
        <f t="shared" si="31"/>
        <v>0</v>
      </c>
      <c r="CF93" s="64"/>
      <c r="CG93" s="64"/>
      <c r="CH93" s="43"/>
      <c r="CI93" s="54">
        <v>1</v>
      </c>
      <c r="CJ93" s="54">
        <f>(U93+AG93+AM93+AS93+AY93+BE93+BK93+BQ93+BX93+CD93)/8</f>
        <v>1</v>
      </c>
      <c r="CK93" s="186">
        <f t="shared" ref="CK93:CK100" si="33">CJ93/CI93*100/100</f>
        <v>1</v>
      </c>
      <c r="CL93" s="75" t="s">
        <v>694</v>
      </c>
    </row>
    <row r="94" spans="1:90" ht="345.75" customHeight="1">
      <c r="A94" s="299"/>
      <c r="B94" s="226"/>
      <c r="C94" s="47">
        <v>74</v>
      </c>
      <c r="D94" s="43" t="s">
        <v>695</v>
      </c>
      <c r="E94" s="48" t="s">
        <v>26</v>
      </c>
      <c r="F94" s="48" t="s">
        <v>26</v>
      </c>
      <c r="G94" s="48" t="s">
        <v>26</v>
      </c>
      <c r="H94" s="49" t="s">
        <v>112</v>
      </c>
      <c r="I94" s="50">
        <v>3.5</v>
      </c>
      <c r="J94" s="51">
        <v>1</v>
      </c>
      <c r="K94" s="51">
        <v>1</v>
      </c>
      <c r="L94" s="51">
        <v>1</v>
      </c>
      <c r="M94" s="51">
        <v>1</v>
      </c>
      <c r="N94" s="51">
        <v>1</v>
      </c>
      <c r="O94" s="51">
        <v>1</v>
      </c>
      <c r="P94" s="51">
        <v>1</v>
      </c>
      <c r="Q94" s="51">
        <v>1</v>
      </c>
      <c r="R94" s="51">
        <v>1</v>
      </c>
      <c r="S94" s="52">
        <v>1</v>
      </c>
      <c r="T94" s="53">
        <v>3.5</v>
      </c>
      <c r="U94" s="54">
        <v>4</v>
      </c>
      <c r="V94" s="58">
        <f t="shared" si="22"/>
        <v>114.28571428571428</v>
      </c>
      <c r="W94" s="230"/>
      <c r="X94" s="230"/>
      <c r="Y94" s="43" t="s">
        <v>696</v>
      </c>
      <c r="Z94" s="54">
        <v>1</v>
      </c>
      <c r="AA94" s="54">
        <v>1</v>
      </c>
      <c r="AB94" s="56">
        <f t="shared" si="23"/>
        <v>100</v>
      </c>
      <c r="AC94" s="60">
        <v>62631490.039999999</v>
      </c>
      <c r="AD94" s="60">
        <v>51301490</v>
      </c>
      <c r="AE94" s="43" t="s">
        <v>364</v>
      </c>
      <c r="AF94" s="54">
        <v>1</v>
      </c>
      <c r="AG94" s="54">
        <v>1</v>
      </c>
      <c r="AH94" s="56">
        <f t="shared" si="24"/>
        <v>100</v>
      </c>
      <c r="AI94" s="60">
        <v>130000000</v>
      </c>
      <c r="AJ94" s="60">
        <v>104123000</v>
      </c>
      <c r="AK94" s="43" t="s">
        <v>697</v>
      </c>
      <c r="AL94" s="54">
        <v>1</v>
      </c>
      <c r="AM94" s="54">
        <v>0.5</v>
      </c>
      <c r="AN94" s="56">
        <f t="shared" si="25"/>
        <v>50</v>
      </c>
      <c r="AO94" s="60">
        <v>183000000</v>
      </c>
      <c r="AP94" s="60">
        <v>138154816</v>
      </c>
      <c r="AQ94" s="43" t="s">
        <v>698</v>
      </c>
      <c r="AR94" s="54">
        <v>1</v>
      </c>
      <c r="AS94" s="54">
        <v>1</v>
      </c>
      <c r="AT94" s="56">
        <f t="shared" si="26"/>
        <v>100</v>
      </c>
      <c r="AU94" s="60">
        <v>232365345</v>
      </c>
      <c r="AV94" s="60">
        <v>180200000</v>
      </c>
      <c r="AW94" s="43" t="s">
        <v>699</v>
      </c>
      <c r="AX94" s="54">
        <v>1</v>
      </c>
      <c r="AY94" s="54">
        <v>0</v>
      </c>
      <c r="AZ94" s="56">
        <f t="shared" si="27"/>
        <v>0</v>
      </c>
      <c r="BA94" s="60">
        <v>28355000</v>
      </c>
      <c r="BB94" s="60">
        <v>9924250</v>
      </c>
      <c r="BC94" s="43" t="s">
        <v>700</v>
      </c>
      <c r="BD94" s="54">
        <v>1</v>
      </c>
      <c r="BE94" s="54">
        <v>1</v>
      </c>
      <c r="BF94" s="56">
        <f t="shared" si="28"/>
        <v>100</v>
      </c>
      <c r="BG94" s="60">
        <v>0</v>
      </c>
      <c r="BH94" s="60">
        <v>0</v>
      </c>
      <c r="BI94" s="43" t="s">
        <v>369</v>
      </c>
      <c r="BJ94" s="54">
        <v>1</v>
      </c>
      <c r="BK94" s="54">
        <v>1</v>
      </c>
      <c r="BL94" s="56">
        <f t="shared" si="32"/>
        <v>100</v>
      </c>
      <c r="BM94" s="59">
        <v>0</v>
      </c>
      <c r="BN94" s="59">
        <v>0</v>
      </c>
      <c r="BO94" s="61" t="s">
        <v>370</v>
      </c>
      <c r="BP94" s="54">
        <v>1</v>
      </c>
      <c r="BQ94" s="54">
        <v>0</v>
      </c>
      <c r="BR94" s="56">
        <f t="shared" si="29"/>
        <v>0</v>
      </c>
      <c r="BS94" s="71">
        <v>5000000</v>
      </c>
      <c r="BT94" s="71">
        <v>0</v>
      </c>
      <c r="BU94" s="195">
        <f t="shared" si="19"/>
        <v>0</v>
      </c>
      <c r="BV94" s="43" t="s">
        <v>1119</v>
      </c>
      <c r="BW94" s="63">
        <v>1</v>
      </c>
      <c r="BX94" s="63"/>
      <c r="BY94" s="56">
        <f t="shared" si="30"/>
        <v>0</v>
      </c>
      <c r="BZ94" s="64"/>
      <c r="CA94" s="64"/>
      <c r="CB94" s="43"/>
      <c r="CC94" s="63">
        <v>1</v>
      </c>
      <c r="CD94" s="63"/>
      <c r="CE94" s="65">
        <f t="shared" si="31"/>
        <v>0</v>
      </c>
      <c r="CF94" s="64"/>
      <c r="CG94" s="64"/>
      <c r="CH94" s="43"/>
      <c r="CI94" s="54">
        <v>1</v>
      </c>
      <c r="CJ94" s="108">
        <f>(U94+AG94+AM94+AS94+AY94+BE94+BK94+BQ94+BX94+CD94)/8</f>
        <v>1.0625</v>
      </c>
      <c r="CK94" s="186">
        <v>1</v>
      </c>
      <c r="CL94" s="75" t="s">
        <v>701</v>
      </c>
    </row>
    <row r="95" spans="1:90" ht="199.5" customHeight="1">
      <c r="A95" s="299"/>
      <c r="B95" s="224" t="s">
        <v>702</v>
      </c>
      <c r="C95" s="47">
        <v>75</v>
      </c>
      <c r="D95" s="43" t="s">
        <v>703</v>
      </c>
      <c r="E95" s="48" t="s">
        <v>26</v>
      </c>
      <c r="F95" s="48" t="s">
        <v>26</v>
      </c>
      <c r="G95" s="48" t="s">
        <v>26</v>
      </c>
      <c r="H95" s="49" t="s">
        <v>187</v>
      </c>
      <c r="I95" s="50">
        <v>6</v>
      </c>
      <c r="J95" s="51">
        <v>1</v>
      </c>
      <c r="K95" s="51">
        <v>1</v>
      </c>
      <c r="L95" s="51">
        <v>1</v>
      </c>
      <c r="M95" s="51">
        <v>1</v>
      </c>
      <c r="N95" s="51">
        <v>1</v>
      </c>
      <c r="O95" s="51">
        <v>1</v>
      </c>
      <c r="P95" s="51">
        <v>1</v>
      </c>
      <c r="Q95" s="51">
        <v>12</v>
      </c>
      <c r="R95" s="51">
        <v>12</v>
      </c>
      <c r="S95" s="52">
        <v>12</v>
      </c>
      <c r="T95" s="53">
        <v>6</v>
      </c>
      <c r="U95" s="54">
        <v>12</v>
      </c>
      <c r="V95" s="58">
        <f t="shared" si="22"/>
        <v>200</v>
      </c>
      <c r="W95" s="228">
        <v>44333333</v>
      </c>
      <c r="X95" s="228">
        <v>39833332</v>
      </c>
      <c r="Y95" s="224" t="s">
        <v>704</v>
      </c>
      <c r="Z95" s="54">
        <v>1</v>
      </c>
      <c r="AA95" s="54">
        <v>1</v>
      </c>
      <c r="AB95" s="56">
        <f t="shared" si="23"/>
        <v>100</v>
      </c>
      <c r="AC95" s="228">
        <v>27500000</v>
      </c>
      <c r="AD95" s="228">
        <v>11320747</v>
      </c>
      <c r="AE95" s="224" t="s">
        <v>705</v>
      </c>
      <c r="AF95" s="54">
        <v>1</v>
      </c>
      <c r="AG95" s="54">
        <v>1</v>
      </c>
      <c r="AH95" s="56">
        <f t="shared" si="24"/>
        <v>100</v>
      </c>
      <c r="AI95" s="228">
        <v>18007407</v>
      </c>
      <c r="AJ95" s="228">
        <v>14673224</v>
      </c>
      <c r="AK95" s="306" t="s">
        <v>706</v>
      </c>
      <c r="AL95" s="54">
        <v>1</v>
      </c>
      <c r="AM95" s="54">
        <v>1</v>
      </c>
      <c r="AN95" s="56">
        <f t="shared" si="25"/>
        <v>100</v>
      </c>
      <c r="AO95" s="228">
        <v>60000000</v>
      </c>
      <c r="AP95" s="228">
        <v>60000000</v>
      </c>
      <c r="AQ95" s="246" t="s">
        <v>707</v>
      </c>
      <c r="AR95" s="54">
        <v>1</v>
      </c>
      <c r="AS95" s="54">
        <v>1</v>
      </c>
      <c r="AT95" s="56">
        <f t="shared" si="26"/>
        <v>100</v>
      </c>
      <c r="AU95" s="228">
        <v>40000000</v>
      </c>
      <c r="AV95" s="228">
        <v>39989600</v>
      </c>
      <c r="AW95" s="246" t="s">
        <v>708</v>
      </c>
      <c r="AX95" s="54">
        <v>1</v>
      </c>
      <c r="AY95" s="108">
        <v>0.55000000000000004</v>
      </c>
      <c r="AZ95" s="56">
        <f t="shared" si="27"/>
        <v>55.000000000000007</v>
      </c>
      <c r="BA95" s="228">
        <v>40000000</v>
      </c>
      <c r="BB95" s="228">
        <v>5450000</v>
      </c>
      <c r="BC95" s="246" t="s">
        <v>709</v>
      </c>
      <c r="BD95" s="54">
        <v>1</v>
      </c>
      <c r="BE95" s="54">
        <v>1</v>
      </c>
      <c r="BF95" s="56">
        <f t="shared" si="28"/>
        <v>100</v>
      </c>
      <c r="BG95" s="60">
        <v>0</v>
      </c>
      <c r="BH95" s="60">
        <v>0</v>
      </c>
      <c r="BI95" s="43" t="s">
        <v>710</v>
      </c>
      <c r="BJ95" s="54">
        <v>1</v>
      </c>
      <c r="BK95" s="54">
        <v>1</v>
      </c>
      <c r="BL95" s="56">
        <f t="shared" si="32"/>
        <v>100</v>
      </c>
      <c r="BM95" s="59">
        <v>5770000</v>
      </c>
      <c r="BN95" s="59">
        <v>5770000</v>
      </c>
      <c r="BO95" s="61" t="s">
        <v>711</v>
      </c>
      <c r="BP95" s="54">
        <v>12</v>
      </c>
      <c r="BQ95" s="54">
        <v>9</v>
      </c>
      <c r="BR95" s="56">
        <f t="shared" si="29"/>
        <v>75</v>
      </c>
      <c r="BS95" s="71">
        <v>0</v>
      </c>
      <c r="BT95" s="71">
        <v>0</v>
      </c>
      <c r="BU95" s="195">
        <v>0</v>
      </c>
      <c r="BV95" s="43" t="s">
        <v>1120</v>
      </c>
      <c r="BW95" s="63">
        <v>1</v>
      </c>
      <c r="BX95" s="63"/>
      <c r="BY95" s="56">
        <f t="shared" si="30"/>
        <v>0</v>
      </c>
      <c r="BZ95" s="64"/>
      <c r="CA95" s="64"/>
      <c r="CB95" s="43"/>
      <c r="CC95" s="63">
        <v>1</v>
      </c>
      <c r="CD95" s="63"/>
      <c r="CE95" s="65">
        <f t="shared" si="31"/>
        <v>0</v>
      </c>
      <c r="CF95" s="64"/>
      <c r="CG95" s="64"/>
      <c r="CH95" s="43"/>
      <c r="CI95" s="54">
        <v>1</v>
      </c>
      <c r="CJ95" s="108">
        <f>(U95+AG95+AM95+AS95+AY95+BE95+BK95+BQ95+BX95+CD95)/8</f>
        <v>3.3187500000000001</v>
      </c>
      <c r="CK95" s="186">
        <v>1</v>
      </c>
      <c r="CL95" s="75" t="s">
        <v>712</v>
      </c>
    </row>
    <row r="96" spans="1:90" ht="249" customHeight="1">
      <c r="A96" s="299"/>
      <c r="B96" s="226"/>
      <c r="C96" s="47">
        <v>76</v>
      </c>
      <c r="D96" s="43" t="s">
        <v>713</v>
      </c>
      <c r="E96" s="48"/>
      <c r="F96" s="48" t="s">
        <v>26</v>
      </c>
      <c r="G96" s="48" t="s">
        <v>26</v>
      </c>
      <c r="H96" s="49" t="s">
        <v>187</v>
      </c>
      <c r="I96" s="50">
        <v>6</v>
      </c>
      <c r="J96" s="51">
        <v>1</v>
      </c>
      <c r="K96" s="51">
        <v>1</v>
      </c>
      <c r="L96" s="51">
        <v>1</v>
      </c>
      <c r="M96" s="51">
        <v>1</v>
      </c>
      <c r="N96" s="51">
        <v>1</v>
      </c>
      <c r="O96" s="51">
        <v>1</v>
      </c>
      <c r="P96" s="51">
        <v>1</v>
      </c>
      <c r="Q96" s="51">
        <v>1</v>
      </c>
      <c r="R96" s="51">
        <v>1</v>
      </c>
      <c r="S96" s="52">
        <v>1</v>
      </c>
      <c r="T96" s="53">
        <v>6</v>
      </c>
      <c r="U96" s="54">
        <v>12</v>
      </c>
      <c r="V96" s="58">
        <f t="shared" si="22"/>
        <v>200</v>
      </c>
      <c r="W96" s="229"/>
      <c r="X96" s="229"/>
      <c r="Y96" s="225"/>
      <c r="Z96" s="54">
        <v>1</v>
      </c>
      <c r="AA96" s="54">
        <v>1</v>
      </c>
      <c r="AB96" s="56">
        <f t="shared" si="23"/>
        <v>100</v>
      </c>
      <c r="AC96" s="229"/>
      <c r="AD96" s="229"/>
      <c r="AE96" s="225"/>
      <c r="AF96" s="54">
        <v>1</v>
      </c>
      <c r="AG96" s="54">
        <v>1</v>
      </c>
      <c r="AH96" s="56">
        <f t="shared" si="24"/>
        <v>100</v>
      </c>
      <c r="AI96" s="229"/>
      <c r="AJ96" s="229"/>
      <c r="AK96" s="307"/>
      <c r="AL96" s="54">
        <v>1</v>
      </c>
      <c r="AM96" s="54">
        <v>1</v>
      </c>
      <c r="AN96" s="56">
        <f t="shared" si="25"/>
        <v>100</v>
      </c>
      <c r="AO96" s="229"/>
      <c r="AP96" s="229"/>
      <c r="AQ96" s="231"/>
      <c r="AR96" s="54">
        <v>1</v>
      </c>
      <c r="AS96" s="54">
        <v>1</v>
      </c>
      <c r="AT96" s="56">
        <f t="shared" si="26"/>
        <v>100</v>
      </c>
      <c r="AU96" s="229"/>
      <c r="AV96" s="229"/>
      <c r="AW96" s="231"/>
      <c r="AX96" s="54">
        <v>1</v>
      </c>
      <c r="AY96" s="108">
        <v>0.55000000000000004</v>
      </c>
      <c r="AZ96" s="56">
        <f t="shared" si="27"/>
        <v>55.000000000000007</v>
      </c>
      <c r="BA96" s="229"/>
      <c r="BB96" s="229"/>
      <c r="BC96" s="231"/>
      <c r="BD96" s="54">
        <v>1</v>
      </c>
      <c r="BE96" s="54">
        <v>1</v>
      </c>
      <c r="BF96" s="56">
        <f t="shared" si="28"/>
        <v>100</v>
      </c>
      <c r="BG96" s="60">
        <v>35000000</v>
      </c>
      <c r="BH96" s="60">
        <v>20266667</v>
      </c>
      <c r="BI96" s="43" t="s">
        <v>546</v>
      </c>
      <c r="BJ96" s="54">
        <v>1</v>
      </c>
      <c r="BK96" s="54">
        <v>1</v>
      </c>
      <c r="BL96" s="56">
        <f t="shared" si="32"/>
        <v>100</v>
      </c>
      <c r="BM96" s="59">
        <f>54990000/3</f>
        <v>18330000</v>
      </c>
      <c r="BN96" s="59">
        <f>37480000/3</f>
        <v>12493333.333333334</v>
      </c>
      <c r="BO96" s="61" t="s">
        <v>711</v>
      </c>
      <c r="BP96" s="54">
        <v>1</v>
      </c>
      <c r="BQ96" s="54">
        <v>0</v>
      </c>
      <c r="BR96" s="56">
        <f t="shared" si="29"/>
        <v>0</v>
      </c>
      <c r="BS96" s="71">
        <v>0</v>
      </c>
      <c r="BT96" s="71">
        <v>0</v>
      </c>
      <c r="BU96" s="195">
        <v>0</v>
      </c>
      <c r="BV96" s="43" t="s">
        <v>1121</v>
      </c>
      <c r="BW96" s="63">
        <v>1</v>
      </c>
      <c r="BX96" s="63"/>
      <c r="BY96" s="56">
        <f t="shared" si="30"/>
        <v>0</v>
      </c>
      <c r="BZ96" s="64"/>
      <c r="CA96" s="64"/>
      <c r="CB96" s="43"/>
      <c r="CC96" s="63">
        <v>1</v>
      </c>
      <c r="CD96" s="63"/>
      <c r="CE96" s="65">
        <f t="shared" si="31"/>
        <v>0</v>
      </c>
      <c r="CF96" s="64"/>
      <c r="CG96" s="64"/>
      <c r="CH96" s="43"/>
      <c r="CI96" s="54">
        <v>1</v>
      </c>
      <c r="CJ96" s="108">
        <f>(U96+AG96+AM96+AS96+AY96+BE96+BK96+BQ96+BX96+CD96)/8</f>
        <v>2.1937500000000001</v>
      </c>
      <c r="CK96" s="186">
        <v>1</v>
      </c>
      <c r="CL96" s="75" t="s">
        <v>714</v>
      </c>
    </row>
    <row r="97" spans="1:90" ht="214.5" customHeight="1">
      <c r="A97" s="299"/>
      <c r="B97" s="43" t="s">
        <v>715</v>
      </c>
      <c r="C97" s="116">
        <v>77</v>
      </c>
      <c r="D97" s="104" t="s">
        <v>716</v>
      </c>
      <c r="E97" s="117" t="s">
        <v>26</v>
      </c>
      <c r="F97" s="117" t="s">
        <v>26</v>
      </c>
      <c r="G97" s="117" t="s">
        <v>26</v>
      </c>
      <c r="H97" s="118" t="s">
        <v>187</v>
      </c>
      <c r="I97" s="50">
        <v>1</v>
      </c>
      <c r="J97" s="51">
        <v>1</v>
      </c>
      <c r="K97" s="51">
        <v>1</v>
      </c>
      <c r="L97" s="51">
        <v>1</v>
      </c>
      <c r="M97" s="51">
        <v>1</v>
      </c>
      <c r="N97" s="51">
        <v>1</v>
      </c>
      <c r="O97" s="51">
        <v>1</v>
      </c>
      <c r="P97" s="51">
        <v>1</v>
      </c>
      <c r="Q97" s="51">
        <v>1</v>
      </c>
      <c r="R97" s="51">
        <v>1</v>
      </c>
      <c r="S97" s="52">
        <v>1</v>
      </c>
      <c r="T97" s="53">
        <v>1</v>
      </c>
      <c r="U97" s="54">
        <v>1</v>
      </c>
      <c r="V97" s="58">
        <f t="shared" si="22"/>
        <v>100</v>
      </c>
      <c r="W97" s="229"/>
      <c r="X97" s="229"/>
      <c r="Y97" s="225"/>
      <c r="Z97" s="54">
        <v>1</v>
      </c>
      <c r="AA97" s="54">
        <v>1</v>
      </c>
      <c r="AB97" s="56">
        <f t="shared" si="23"/>
        <v>100</v>
      </c>
      <c r="AC97" s="229"/>
      <c r="AD97" s="229"/>
      <c r="AE97" s="225"/>
      <c r="AF97" s="54">
        <v>1</v>
      </c>
      <c r="AG97" s="54">
        <v>1</v>
      </c>
      <c r="AH97" s="56">
        <f t="shared" si="24"/>
        <v>100</v>
      </c>
      <c r="AI97" s="229"/>
      <c r="AJ97" s="229"/>
      <c r="AK97" s="307"/>
      <c r="AL97" s="54">
        <v>1</v>
      </c>
      <c r="AM97" s="54">
        <v>1</v>
      </c>
      <c r="AN97" s="56">
        <f t="shared" si="25"/>
        <v>100</v>
      </c>
      <c r="AO97" s="229"/>
      <c r="AP97" s="229"/>
      <c r="AQ97" s="231"/>
      <c r="AR97" s="54">
        <v>1</v>
      </c>
      <c r="AS97" s="54">
        <v>1</v>
      </c>
      <c r="AT97" s="56">
        <f t="shared" si="26"/>
        <v>100</v>
      </c>
      <c r="AU97" s="229"/>
      <c r="AV97" s="229"/>
      <c r="AW97" s="231"/>
      <c r="AX97" s="54">
        <v>1</v>
      </c>
      <c r="AY97" s="108">
        <v>0.55000000000000004</v>
      </c>
      <c r="AZ97" s="56">
        <f t="shared" si="27"/>
        <v>55.000000000000007</v>
      </c>
      <c r="BA97" s="229"/>
      <c r="BB97" s="229"/>
      <c r="BC97" s="231"/>
      <c r="BD97" s="54">
        <v>1</v>
      </c>
      <c r="BE97" s="54">
        <v>1</v>
      </c>
      <c r="BF97" s="56">
        <f t="shared" si="28"/>
        <v>100</v>
      </c>
      <c r="BG97" s="60" t="s">
        <v>508</v>
      </c>
      <c r="BH97" s="60" t="s">
        <v>508</v>
      </c>
      <c r="BI97" s="43" t="s">
        <v>546</v>
      </c>
      <c r="BJ97" s="54">
        <v>1</v>
      </c>
      <c r="BK97" s="111">
        <v>0.8</v>
      </c>
      <c r="BL97" s="56">
        <f t="shared" si="32"/>
        <v>80</v>
      </c>
      <c r="BM97" s="59">
        <f>54990000/3</f>
        <v>18330000</v>
      </c>
      <c r="BN97" s="59">
        <f>37480000/3</f>
        <v>12493333.333333334</v>
      </c>
      <c r="BO97" s="61" t="s">
        <v>717</v>
      </c>
      <c r="BP97" s="54">
        <v>1</v>
      </c>
      <c r="BQ97" s="54">
        <v>0</v>
      </c>
      <c r="BR97" s="56">
        <f t="shared" si="29"/>
        <v>0</v>
      </c>
      <c r="BS97" s="71">
        <v>0</v>
      </c>
      <c r="BT97" s="71">
        <v>0</v>
      </c>
      <c r="BU97" s="195">
        <v>0</v>
      </c>
      <c r="BV97" s="43" t="s">
        <v>1122</v>
      </c>
      <c r="BW97" s="63">
        <v>1</v>
      </c>
      <c r="BX97" s="63"/>
      <c r="BY97" s="56">
        <f t="shared" si="30"/>
        <v>0</v>
      </c>
      <c r="BZ97" s="64"/>
      <c r="CA97" s="64"/>
      <c r="CB97" s="43"/>
      <c r="CC97" s="63">
        <v>1</v>
      </c>
      <c r="CD97" s="63"/>
      <c r="CE97" s="65">
        <f t="shared" si="31"/>
        <v>0</v>
      </c>
      <c r="CF97" s="64"/>
      <c r="CG97" s="64"/>
      <c r="CH97" s="43"/>
      <c r="CI97" s="54">
        <v>1</v>
      </c>
      <c r="CJ97" s="108">
        <f>(U97+AG97+AM97+AS97+AY97+BE97+BK97+BQ97+BX97+CD97)/8</f>
        <v>0.79374999999999996</v>
      </c>
      <c r="CK97" s="186">
        <v>0.79</v>
      </c>
      <c r="CL97" s="43" t="s">
        <v>718</v>
      </c>
    </row>
    <row r="98" spans="1:90" ht="291.75" customHeight="1">
      <c r="A98" s="299"/>
      <c r="B98" s="224" t="s">
        <v>719</v>
      </c>
      <c r="C98" s="47">
        <v>78</v>
      </c>
      <c r="D98" s="43" t="s">
        <v>720</v>
      </c>
      <c r="E98" s="48" t="s">
        <v>26</v>
      </c>
      <c r="F98" s="48" t="s">
        <v>26</v>
      </c>
      <c r="G98" s="48" t="s">
        <v>26</v>
      </c>
      <c r="H98" s="49" t="s">
        <v>187</v>
      </c>
      <c r="I98" s="50">
        <v>6</v>
      </c>
      <c r="J98" s="51">
        <v>1</v>
      </c>
      <c r="K98" s="51">
        <v>1</v>
      </c>
      <c r="L98" s="51">
        <v>1</v>
      </c>
      <c r="M98" s="51">
        <v>1</v>
      </c>
      <c r="N98" s="51">
        <v>1</v>
      </c>
      <c r="O98" s="51">
        <v>1</v>
      </c>
      <c r="P98" s="51">
        <v>1</v>
      </c>
      <c r="Q98" s="51">
        <v>1</v>
      </c>
      <c r="R98" s="51">
        <v>1</v>
      </c>
      <c r="S98" s="52">
        <v>1</v>
      </c>
      <c r="T98" s="53">
        <v>6</v>
      </c>
      <c r="U98" s="54">
        <v>12</v>
      </c>
      <c r="V98" s="58">
        <f t="shared" si="22"/>
        <v>200</v>
      </c>
      <c r="W98" s="229"/>
      <c r="X98" s="229"/>
      <c r="Y98" s="225"/>
      <c r="Z98" s="54">
        <v>1</v>
      </c>
      <c r="AA98" s="54">
        <v>1</v>
      </c>
      <c r="AB98" s="56">
        <f t="shared" si="23"/>
        <v>100</v>
      </c>
      <c r="AC98" s="229"/>
      <c r="AD98" s="229"/>
      <c r="AE98" s="225"/>
      <c r="AF98" s="54">
        <v>1</v>
      </c>
      <c r="AG98" s="54">
        <v>1</v>
      </c>
      <c r="AH98" s="56">
        <f t="shared" si="24"/>
        <v>100</v>
      </c>
      <c r="AI98" s="229"/>
      <c r="AJ98" s="229"/>
      <c r="AK98" s="307"/>
      <c r="AL98" s="54">
        <v>1</v>
      </c>
      <c r="AM98" s="54">
        <v>1</v>
      </c>
      <c r="AN98" s="56">
        <f t="shared" si="25"/>
        <v>100</v>
      </c>
      <c r="AO98" s="229"/>
      <c r="AP98" s="229"/>
      <c r="AQ98" s="231"/>
      <c r="AR98" s="54">
        <v>1</v>
      </c>
      <c r="AS98" s="54">
        <v>1</v>
      </c>
      <c r="AT98" s="56">
        <f t="shared" si="26"/>
        <v>100</v>
      </c>
      <c r="AU98" s="229"/>
      <c r="AV98" s="229"/>
      <c r="AW98" s="231"/>
      <c r="AX98" s="54">
        <v>1</v>
      </c>
      <c r="AY98" s="108">
        <v>0.55000000000000004</v>
      </c>
      <c r="AZ98" s="56">
        <f t="shared" si="27"/>
        <v>55.000000000000007</v>
      </c>
      <c r="BA98" s="229"/>
      <c r="BB98" s="229"/>
      <c r="BC98" s="231"/>
      <c r="BD98" s="54">
        <v>1</v>
      </c>
      <c r="BE98" s="54">
        <v>0</v>
      </c>
      <c r="BF98" s="56">
        <f t="shared" si="28"/>
        <v>0</v>
      </c>
      <c r="BG98" s="60">
        <v>0</v>
      </c>
      <c r="BH98" s="60">
        <v>0</v>
      </c>
      <c r="BI98" s="43" t="s">
        <v>34</v>
      </c>
      <c r="BJ98" s="54">
        <v>1</v>
      </c>
      <c r="BK98" s="54">
        <v>1</v>
      </c>
      <c r="BL98" s="56">
        <f t="shared" si="32"/>
        <v>100</v>
      </c>
      <c r="BM98" s="59">
        <v>0</v>
      </c>
      <c r="BN98" s="59">
        <v>0</v>
      </c>
      <c r="BO98" s="61" t="s">
        <v>711</v>
      </c>
      <c r="BP98" s="54">
        <v>1</v>
      </c>
      <c r="BQ98" s="54">
        <v>0</v>
      </c>
      <c r="BR98" s="56">
        <f t="shared" si="29"/>
        <v>0</v>
      </c>
      <c r="BS98" s="71">
        <v>2885000</v>
      </c>
      <c r="BT98" s="71">
        <v>2885000</v>
      </c>
      <c r="BU98" s="195">
        <f t="shared" si="19"/>
        <v>100</v>
      </c>
      <c r="BV98" s="43" t="s">
        <v>1123</v>
      </c>
      <c r="BW98" s="63">
        <v>1</v>
      </c>
      <c r="BX98" s="63"/>
      <c r="BY98" s="56">
        <f t="shared" si="30"/>
        <v>0</v>
      </c>
      <c r="BZ98" s="64"/>
      <c r="CA98" s="64"/>
      <c r="CB98" s="43"/>
      <c r="CC98" s="63">
        <v>1</v>
      </c>
      <c r="CD98" s="63"/>
      <c r="CE98" s="65">
        <f t="shared" si="31"/>
        <v>0</v>
      </c>
      <c r="CF98" s="64"/>
      <c r="CG98" s="64"/>
      <c r="CH98" s="43"/>
      <c r="CI98" s="54">
        <v>1</v>
      </c>
      <c r="CJ98" s="54">
        <v>1</v>
      </c>
      <c r="CK98" s="186">
        <f>CJ98/CI98*100/100</f>
        <v>1</v>
      </c>
      <c r="CL98" s="75" t="s">
        <v>718</v>
      </c>
    </row>
    <row r="99" spans="1:90" ht="153.75" customHeight="1">
      <c r="A99" s="300"/>
      <c r="B99" s="226"/>
      <c r="C99" s="116">
        <v>79</v>
      </c>
      <c r="D99" s="104" t="s">
        <v>721</v>
      </c>
      <c r="E99" s="117" t="s">
        <v>26</v>
      </c>
      <c r="F99" s="117" t="s">
        <v>26</v>
      </c>
      <c r="G99" s="117" t="s">
        <v>26</v>
      </c>
      <c r="H99" s="118" t="s">
        <v>187</v>
      </c>
      <c r="I99" s="50">
        <v>1</v>
      </c>
      <c r="J99" s="51">
        <v>1</v>
      </c>
      <c r="K99" s="51">
        <v>1</v>
      </c>
      <c r="L99" s="51">
        <v>1</v>
      </c>
      <c r="M99" s="51">
        <v>1</v>
      </c>
      <c r="N99" s="51">
        <v>1</v>
      </c>
      <c r="O99" s="51">
        <v>1</v>
      </c>
      <c r="P99" s="51">
        <v>1</v>
      </c>
      <c r="Q99" s="51">
        <v>1</v>
      </c>
      <c r="R99" s="51">
        <v>1</v>
      </c>
      <c r="S99" s="52">
        <v>1</v>
      </c>
      <c r="T99" s="53">
        <v>1</v>
      </c>
      <c r="U99" s="54">
        <v>1</v>
      </c>
      <c r="V99" s="58">
        <f t="shared" si="22"/>
        <v>100</v>
      </c>
      <c r="W99" s="230"/>
      <c r="X99" s="230"/>
      <c r="Y99" s="226"/>
      <c r="Z99" s="54">
        <v>1</v>
      </c>
      <c r="AA99" s="54">
        <v>1</v>
      </c>
      <c r="AB99" s="56">
        <f t="shared" si="23"/>
        <v>100</v>
      </c>
      <c r="AC99" s="230"/>
      <c r="AD99" s="230"/>
      <c r="AE99" s="226"/>
      <c r="AF99" s="54">
        <v>1</v>
      </c>
      <c r="AG99" s="54">
        <v>1</v>
      </c>
      <c r="AH99" s="56">
        <f t="shared" si="24"/>
        <v>100</v>
      </c>
      <c r="AI99" s="230"/>
      <c r="AJ99" s="230"/>
      <c r="AK99" s="308"/>
      <c r="AL99" s="54">
        <v>1</v>
      </c>
      <c r="AM99" s="54">
        <v>1</v>
      </c>
      <c r="AN99" s="56">
        <f t="shared" si="25"/>
        <v>100</v>
      </c>
      <c r="AO99" s="230"/>
      <c r="AP99" s="230"/>
      <c r="AQ99" s="232"/>
      <c r="AR99" s="54">
        <v>1</v>
      </c>
      <c r="AS99" s="54">
        <v>1</v>
      </c>
      <c r="AT99" s="56">
        <f t="shared" si="26"/>
        <v>100</v>
      </c>
      <c r="AU99" s="230"/>
      <c r="AV99" s="230"/>
      <c r="AW99" s="232"/>
      <c r="AX99" s="54">
        <v>1</v>
      </c>
      <c r="AY99" s="108">
        <v>0.55000000000000004</v>
      </c>
      <c r="AZ99" s="56">
        <f t="shared" si="27"/>
        <v>55.000000000000007</v>
      </c>
      <c r="BA99" s="230"/>
      <c r="BB99" s="230"/>
      <c r="BC99" s="232"/>
      <c r="BD99" s="54">
        <v>1</v>
      </c>
      <c r="BE99" s="54">
        <v>1</v>
      </c>
      <c r="BF99" s="56">
        <f t="shared" si="28"/>
        <v>100</v>
      </c>
      <c r="BG99" s="60" t="s">
        <v>508</v>
      </c>
      <c r="BH99" s="60" t="s">
        <v>508</v>
      </c>
      <c r="BI99" s="43" t="s">
        <v>546</v>
      </c>
      <c r="BJ99" s="54">
        <v>1</v>
      </c>
      <c r="BK99" s="111">
        <v>0.8</v>
      </c>
      <c r="BL99" s="56">
        <f t="shared" si="32"/>
        <v>80</v>
      </c>
      <c r="BM99" s="59">
        <f>54990000/3</f>
        <v>18330000</v>
      </c>
      <c r="BN99" s="59">
        <f>37480000/3</f>
        <v>12493333.333333334</v>
      </c>
      <c r="BO99" s="61" t="s">
        <v>717</v>
      </c>
      <c r="BP99" s="54">
        <v>1</v>
      </c>
      <c r="BQ99" s="54">
        <v>0</v>
      </c>
      <c r="BR99" s="56">
        <f t="shared" si="29"/>
        <v>0</v>
      </c>
      <c r="BS99" s="71">
        <v>0</v>
      </c>
      <c r="BT99" s="71">
        <v>0</v>
      </c>
      <c r="BU99" s="195">
        <v>0</v>
      </c>
      <c r="BV99" s="43" t="s">
        <v>722</v>
      </c>
      <c r="BW99" s="63">
        <v>1</v>
      </c>
      <c r="BX99" s="63"/>
      <c r="BY99" s="56">
        <f t="shared" si="30"/>
        <v>0</v>
      </c>
      <c r="BZ99" s="64"/>
      <c r="CA99" s="64"/>
      <c r="CB99" s="43"/>
      <c r="CC99" s="63">
        <v>1</v>
      </c>
      <c r="CD99" s="63"/>
      <c r="CE99" s="65">
        <f t="shared" si="31"/>
        <v>0</v>
      </c>
      <c r="CF99" s="64"/>
      <c r="CG99" s="64"/>
      <c r="CH99" s="43"/>
      <c r="CI99" s="54">
        <v>1</v>
      </c>
      <c r="CJ99" s="54">
        <v>1</v>
      </c>
      <c r="CK99" s="186">
        <f>CJ99/CI99*100/100</f>
        <v>1</v>
      </c>
      <c r="CL99" s="75" t="s">
        <v>718</v>
      </c>
    </row>
    <row r="100" spans="1:90" ht="346.5" customHeight="1">
      <c r="A100" s="303" t="s">
        <v>723</v>
      </c>
      <c r="B100" s="43" t="s">
        <v>724</v>
      </c>
      <c r="C100" s="116">
        <v>80</v>
      </c>
      <c r="D100" s="104" t="s">
        <v>725</v>
      </c>
      <c r="E100" s="117" t="s">
        <v>26</v>
      </c>
      <c r="F100" s="117" t="s">
        <v>26</v>
      </c>
      <c r="G100" s="117" t="s">
        <v>26</v>
      </c>
      <c r="H100" s="118" t="s">
        <v>197</v>
      </c>
      <c r="I100" s="50">
        <v>1</v>
      </c>
      <c r="J100" s="51">
        <v>2</v>
      </c>
      <c r="K100" s="51">
        <v>1</v>
      </c>
      <c r="L100" s="51">
        <v>1</v>
      </c>
      <c r="M100" s="51">
        <v>1</v>
      </c>
      <c r="N100" s="51">
        <v>1</v>
      </c>
      <c r="O100" s="51">
        <v>1</v>
      </c>
      <c r="P100" s="51">
        <v>1</v>
      </c>
      <c r="Q100" s="51">
        <v>8</v>
      </c>
      <c r="R100" s="51">
        <v>8</v>
      </c>
      <c r="S100" s="52">
        <v>8</v>
      </c>
      <c r="T100" s="53">
        <v>1</v>
      </c>
      <c r="U100" s="54">
        <v>1</v>
      </c>
      <c r="V100" s="58">
        <f t="shared" si="22"/>
        <v>100</v>
      </c>
      <c r="W100" s="60"/>
      <c r="X100" s="60"/>
      <c r="Y100" s="43" t="s">
        <v>726</v>
      </c>
      <c r="Z100" s="54">
        <v>2</v>
      </c>
      <c r="AA100" s="54">
        <v>1</v>
      </c>
      <c r="AB100" s="56">
        <f t="shared" si="23"/>
        <v>50</v>
      </c>
      <c r="AC100" s="60">
        <v>513362050</v>
      </c>
      <c r="AD100" s="60">
        <v>513362050</v>
      </c>
      <c r="AE100" s="43" t="s">
        <v>727</v>
      </c>
      <c r="AF100" s="54">
        <v>1</v>
      </c>
      <c r="AG100" s="54">
        <v>1</v>
      </c>
      <c r="AH100" s="56">
        <f t="shared" si="24"/>
        <v>100</v>
      </c>
      <c r="AI100" s="60">
        <v>0</v>
      </c>
      <c r="AJ100" s="60">
        <v>0</v>
      </c>
      <c r="AK100" s="43" t="s">
        <v>728</v>
      </c>
      <c r="AL100" s="54">
        <v>1</v>
      </c>
      <c r="AM100" s="54">
        <v>0.3</v>
      </c>
      <c r="AN100" s="56">
        <f t="shared" si="25"/>
        <v>30</v>
      </c>
      <c r="AO100" s="60"/>
      <c r="AP100" s="60"/>
      <c r="AQ100" s="43" t="s">
        <v>200</v>
      </c>
      <c r="AR100" s="54">
        <v>1</v>
      </c>
      <c r="AS100" s="54">
        <v>1</v>
      </c>
      <c r="AT100" s="56">
        <f t="shared" si="26"/>
        <v>100</v>
      </c>
      <c r="AU100" s="60">
        <v>0</v>
      </c>
      <c r="AV100" s="60">
        <v>0</v>
      </c>
      <c r="AW100" s="43" t="s">
        <v>729</v>
      </c>
      <c r="AX100" s="54">
        <v>1</v>
      </c>
      <c r="AY100" s="54">
        <v>1</v>
      </c>
      <c r="AZ100" s="56">
        <f t="shared" si="27"/>
        <v>100</v>
      </c>
      <c r="BA100" s="60">
        <v>0</v>
      </c>
      <c r="BB100" s="60">
        <v>0</v>
      </c>
      <c r="BC100" s="43" t="s">
        <v>730</v>
      </c>
      <c r="BD100" s="54">
        <v>1</v>
      </c>
      <c r="BE100" s="54">
        <v>1</v>
      </c>
      <c r="BF100" s="56">
        <f t="shared" si="28"/>
        <v>100</v>
      </c>
      <c r="BG100" s="60">
        <v>0</v>
      </c>
      <c r="BH100" s="60">
        <v>0</v>
      </c>
      <c r="BI100" s="43" t="s">
        <v>731</v>
      </c>
      <c r="BJ100" s="54">
        <v>1</v>
      </c>
      <c r="BK100" s="54">
        <v>1</v>
      </c>
      <c r="BL100" s="56">
        <f t="shared" si="32"/>
        <v>100</v>
      </c>
      <c r="BM100" s="59">
        <v>0</v>
      </c>
      <c r="BN100" s="59">
        <v>0</v>
      </c>
      <c r="BO100" s="61" t="s">
        <v>204</v>
      </c>
      <c r="BP100" s="54">
        <v>8</v>
      </c>
      <c r="BQ100" s="54">
        <v>0</v>
      </c>
      <c r="BR100" s="56">
        <f t="shared" si="29"/>
        <v>0</v>
      </c>
      <c r="BS100" s="71">
        <v>0</v>
      </c>
      <c r="BT100" s="71">
        <v>0</v>
      </c>
      <c r="BU100" s="195">
        <v>0</v>
      </c>
      <c r="BV100" s="43" t="s">
        <v>1070</v>
      </c>
      <c r="BW100" s="63">
        <v>8</v>
      </c>
      <c r="BX100" s="63"/>
      <c r="BY100" s="56">
        <f t="shared" si="30"/>
        <v>0</v>
      </c>
      <c r="BZ100" s="64"/>
      <c r="CA100" s="64"/>
      <c r="CB100" s="43"/>
      <c r="CC100" s="63">
        <v>8</v>
      </c>
      <c r="CD100" s="63"/>
      <c r="CE100" s="65">
        <f t="shared" si="31"/>
        <v>0</v>
      </c>
      <c r="CF100" s="64"/>
      <c r="CG100" s="64"/>
      <c r="CH100" s="43"/>
      <c r="CI100" s="54">
        <v>8</v>
      </c>
      <c r="CJ100" s="54">
        <f>(U100+AG100+AM100+AS100+AY100+BE100+BK100+BQ100+BX100+CD100)</f>
        <v>6.3</v>
      </c>
      <c r="CK100" s="186">
        <f t="shared" si="33"/>
        <v>0.78749999999999998</v>
      </c>
      <c r="CL100" s="43" t="s">
        <v>732</v>
      </c>
    </row>
    <row r="101" spans="1:90" ht="156.75" customHeight="1">
      <c r="A101" s="304"/>
      <c r="B101" s="224" t="s">
        <v>733</v>
      </c>
      <c r="C101" s="247">
        <v>81</v>
      </c>
      <c r="D101" s="224" t="s">
        <v>230</v>
      </c>
      <c r="E101" s="249" t="s">
        <v>26</v>
      </c>
      <c r="F101" s="249"/>
      <c r="G101" s="249"/>
      <c r="H101" s="49" t="s">
        <v>112</v>
      </c>
      <c r="I101" s="253">
        <v>868</v>
      </c>
      <c r="J101" s="259">
        <v>900</v>
      </c>
      <c r="K101" s="259">
        <v>710</v>
      </c>
      <c r="L101" s="259">
        <v>710</v>
      </c>
      <c r="M101" s="259">
        <v>710</v>
      </c>
      <c r="N101" s="259">
        <v>740</v>
      </c>
      <c r="O101" s="259">
        <v>710</v>
      </c>
      <c r="P101" s="259">
        <v>710</v>
      </c>
      <c r="Q101" s="259">
        <v>71</v>
      </c>
      <c r="R101" s="259">
        <v>71</v>
      </c>
      <c r="S101" s="261">
        <v>71</v>
      </c>
      <c r="T101" s="263">
        <v>868</v>
      </c>
      <c r="U101" s="257">
        <v>1114</v>
      </c>
      <c r="V101" s="277">
        <f t="shared" si="22"/>
        <v>128.34101382488478</v>
      </c>
      <c r="W101" s="228">
        <v>3000000</v>
      </c>
      <c r="X101" s="228">
        <v>3000000</v>
      </c>
      <c r="Y101" s="224" t="s">
        <v>231</v>
      </c>
      <c r="Z101" s="257">
        <v>900</v>
      </c>
      <c r="AA101" s="257">
        <v>1266</v>
      </c>
      <c r="AB101" s="277">
        <f t="shared" si="23"/>
        <v>140.66666666666669</v>
      </c>
      <c r="AC101" s="60">
        <v>66500000</v>
      </c>
      <c r="AD101" s="60">
        <v>66500000</v>
      </c>
      <c r="AE101" s="43" t="s">
        <v>734</v>
      </c>
      <c r="AF101" s="257">
        <v>710</v>
      </c>
      <c r="AG101" s="257">
        <v>0</v>
      </c>
      <c r="AH101" s="211">
        <f>(AG101/AF101)*100</f>
        <v>0</v>
      </c>
      <c r="AI101" s="60">
        <v>40000000</v>
      </c>
      <c r="AJ101" s="121">
        <v>0</v>
      </c>
      <c r="AK101" s="43" t="s">
        <v>735</v>
      </c>
      <c r="AL101" s="257">
        <v>710</v>
      </c>
      <c r="AM101" s="257">
        <v>3101</v>
      </c>
      <c r="AN101" s="277">
        <f t="shared" si="25"/>
        <v>436.76056338028167</v>
      </c>
      <c r="AO101" s="60">
        <v>40000000</v>
      </c>
      <c r="AP101" s="60"/>
      <c r="AQ101" s="43" t="s">
        <v>736</v>
      </c>
      <c r="AR101" s="257">
        <v>710</v>
      </c>
      <c r="AS101" s="257">
        <v>1231</v>
      </c>
      <c r="AT101" s="277">
        <f t="shared" si="26"/>
        <v>173.38028169014083</v>
      </c>
      <c r="AU101" s="60">
        <v>29000000</v>
      </c>
      <c r="AV101" s="60">
        <v>0</v>
      </c>
      <c r="AW101" s="43" t="s">
        <v>737</v>
      </c>
      <c r="AX101" s="257">
        <v>740</v>
      </c>
      <c r="AY101" s="257">
        <v>1231</v>
      </c>
      <c r="AZ101" s="277">
        <f t="shared" si="27"/>
        <v>166.35135135135135</v>
      </c>
      <c r="BA101" s="60">
        <v>30000000</v>
      </c>
      <c r="BB101" s="60">
        <v>21000000</v>
      </c>
      <c r="BC101" s="43" t="s">
        <v>419</v>
      </c>
      <c r="BD101" s="257">
        <v>710</v>
      </c>
      <c r="BE101" s="257">
        <v>2600</v>
      </c>
      <c r="BF101" s="273">
        <v>100</v>
      </c>
      <c r="BG101" s="60">
        <v>0</v>
      </c>
      <c r="BH101" s="60">
        <v>0</v>
      </c>
      <c r="BI101" s="43" t="s">
        <v>237</v>
      </c>
      <c r="BJ101" s="257">
        <v>710</v>
      </c>
      <c r="BK101" s="257">
        <v>710</v>
      </c>
      <c r="BL101" s="211">
        <v>100</v>
      </c>
      <c r="BM101" s="59">
        <v>0</v>
      </c>
      <c r="BN101" s="59">
        <v>0</v>
      </c>
      <c r="BO101" s="61" t="s">
        <v>738</v>
      </c>
      <c r="BP101" s="257">
        <v>71</v>
      </c>
      <c r="BQ101" s="257">
        <v>0</v>
      </c>
      <c r="BR101" s="211">
        <f t="shared" si="29"/>
        <v>0</v>
      </c>
      <c r="BS101" s="71">
        <v>10000000</v>
      </c>
      <c r="BT101" s="71">
        <v>10000000</v>
      </c>
      <c r="BU101" s="195">
        <f t="shared" si="19"/>
        <v>100</v>
      </c>
      <c r="BV101" s="43" t="s">
        <v>1124</v>
      </c>
      <c r="BW101" s="257">
        <v>710</v>
      </c>
      <c r="BX101" s="257"/>
      <c r="BY101" s="211">
        <f t="shared" si="30"/>
        <v>0</v>
      </c>
      <c r="BZ101" s="64"/>
      <c r="CA101" s="64"/>
      <c r="CB101" s="43"/>
      <c r="CC101" s="257">
        <v>710</v>
      </c>
      <c r="CD101" s="257"/>
      <c r="CE101" s="208">
        <f t="shared" si="31"/>
        <v>0</v>
      </c>
      <c r="CF101" s="64"/>
      <c r="CG101" s="64"/>
      <c r="CH101" s="43"/>
      <c r="CI101" s="257">
        <v>710</v>
      </c>
      <c r="CJ101" s="257">
        <f>(U101+AG101+AM101+AS101+AY101+BE101+BK101+BQ101+BX101+CD101)/8</f>
        <v>1248.375</v>
      </c>
      <c r="CK101" s="267">
        <v>1</v>
      </c>
      <c r="CL101" s="294" t="s">
        <v>739</v>
      </c>
    </row>
    <row r="102" spans="1:90" ht="159.75" customHeight="1">
      <c r="A102" s="304"/>
      <c r="B102" s="225"/>
      <c r="C102" s="248"/>
      <c r="D102" s="226"/>
      <c r="E102" s="250"/>
      <c r="F102" s="250"/>
      <c r="G102" s="250"/>
      <c r="H102" s="49" t="s">
        <v>197</v>
      </c>
      <c r="I102" s="254"/>
      <c r="J102" s="260"/>
      <c r="K102" s="260"/>
      <c r="L102" s="260"/>
      <c r="M102" s="260"/>
      <c r="N102" s="260"/>
      <c r="O102" s="260"/>
      <c r="P102" s="260"/>
      <c r="Q102" s="260"/>
      <c r="R102" s="260"/>
      <c r="S102" s="262"/>
      <c r="T102" s="264"/>
      <c r="U102" s="258"/>
      <c r="V102" s="278"/>
      <c r="W102" s="229"/>
      <c r="X102" s="229"/>
      <c r="Y102" s="225"/>
      <c r="Z102" s="258"/>
      <c r="AA102" s="258"/>
      <c r="AB102" s="278"/>
      <c r="AC102" s="60">
        <v>28432594971</v>
      </c>
      <c r="AD102" s="60">
        <v>28432594971</v>
      </c>
      <c r="AE102" s="43" t="s">
        <v>740</v>
      </c>
      <c r="AF102" s="258"/>
      <c r="AG102" s="258"/>
      <c r="AH102" s="212"/>
      <c r="AI102" s="60"/>
      <c r="AJ102" s="60"/>
      <c r="AK102" s="43" t="s">
        <v>741</v>
      </c>
      <c r="AL102" s="258"/>
      <c r="AM102" s="258"/>
      <c r="AN102" s="278"/>
      <c r="AO102" s="60"/>
      <c r="AP102" s="60"/>
      <c r="AQ102" s="43" t="s">
        <v>200</v>
      </c>
      <c r="AR102" s="258"/>
      <c r="AS102" s="258"/>
      <c r="AT102" s="278"/>
      <c r="AU102" s="60">
        <v>31283765286</v>
      </c>
      <c r="AV102" s="60">
        <v>31074343655</v>
      </c>
      <c r="AW102" s="43" t="s">
        <v>243</v>
      </c>
      <c r="AX102" s="258"/>
      <c r="AY102" s="258"/>
      <c r="AZ102" s="278"/>
      <c r="BA102" s="60">
        <v>27876946427</v>
      </c>
      <c r="BB102" s="60">
        <v>16246054019</v>
      </c>
      <c r="BC102" s="43" t="s">
        <v>742</v>
      </c>
      <c r="BD102" s="258"/>
      <c r="BE102" s="258"/>
      <c r="BF102" s="274"/>
      <c r="BG102" s="60">
        <v>33964251913</v>
      </c>
      <c r="BH102" s="60">
        <v>31438578457</v>
      </c>
      <c r="BI102" s="43" t="s">
        <v>245</v>
      </c>
      <c r="BJ102" s="258"/>
      <c r="BK102" s="258"/>
      <c r="BL102" s="212"/>
      <c r="BM102" s="59">
        <v>0</v>
      </c>
      <c r="BN102" s="59">
        <v>0</v>
      </c>
      <c r="BO102" s="61" t="s">
        <v>204</v>
      </c>
      <c r="BP102" s="258"/>
      <c r="BQ102" s="258"/>
      <c r="BR102" s="212"/>
      <c r="BS102" s="71">
        <v>70231484604</v>
      </c>
      <c r="BT102" s="71">
        <v>27245598388</v>
      </c>
      <c r="BU102" s="195">
        <f t="shared" si="19"/>
        <v>38.793994661545625</v>
      </c>
      <c r="BV102" s="43" t="s">
        <v>1071</v>
      </c>
      <c r="BW102" s="258"/>
      <c r="BX102" s="258"/>
      <c r="BY102" s="212"/>
      <c r="BZ102" s="64"/>
      <c r="CA102" s="64"/>
      <c r="CB102" s="43"/>
      <c r="CC102" s="258"/>
      <c r="CD102" s="258"/>
      <c r="CE102" s="210"/>
      <c r="CF102" s="64"/>
      <c r="CG102" s="64"/>
      <c r="CH102" s="43"/>
      <c r="CI102" s="258"/>
      <c r="CJ102" s="258">
        <f>(U102+AG102+AM102+AS102+AY102+BE102+BK102+BQ102+BX102+CD102)</f>
        <v>0</v>
      </c>
      <c r="CK102" s="268"/>
      <c r="CL102" s="297"/>
    </row>
    <row r="103" spans="1:90" ht="211.5" customHeight="1">
      <c r="A103" s="304"/>
      <c r="B103" s="225"/>
      <c r="C103" s="47">
        <v>82</v>
      </c>
      <c r="D103" s="43" t="s">
        <v>743</v>
      </c>
      <c r="E103" s="48" t="s">
        <v>26</v>
      </c>
      <c r="F103" s="48"/>
      <c r="G103" s="48"/>
      <c r="H103" s="49" t="s">
        <v>112</v>
      </c>
      <c r="I103" s="50">
        <v>8</v>
      </c>
      <c r="J103" s="51">
        <v>12</v>
      </c>
      <c r="K103" s="51">
        <v>1</v>
      </c>
      <c r="L103" s="51">
        <v>1</v>
      </c>
      <c r="M103" s="51">
        <v>1</v>
      </c>
      <c r="N103" s="51">
        <v>9</v>
      </c>
      <c r="O103" s="51">
        <v>12</v>
      </c>
      <c r="P103" s="51">
        <v>12</v>
      </c>
      <c r="Q103" s="51">
        <v>12</v>
      </c>
      <c r="R103" s="51">
        <v>12</v>
      </c>
      <c r="S103" s="52">
        <v>12</v>
      </c>
      <c r="T103" s="53">
        <v>8</v>
      </c>
      <c r="U103" s="54">
        <v>8</v>
      </c>
      <c r="V103" s="58">
        <f t="shared" si="22"/>
        <v>100</v>
      </c>
      <c r="W103" s="229"/>
      <c r="X103" s="229"/>
      <c r="Y103" s="225"/>
      <c r="Z103" s="54">
        <v>12</v>
      </c>
      <c r="AA103" s="54">
        <v>8</v>
      </c>
      <c r="AB103" s="58">
        <f t="shared" si="23"/>
        <v>66.666666666666657</v>
      </c>
      <c r="AC103" s="60">
        <v>66500000</v>
      </c>
      <c r="AD103" s="60">
        <v>66500000</v>
      </c>
      <c r="AE103" s="43" t="s">
        <v>744</v>
      </c>
      <c r="AF103" s="54">
        <v>1</v>
      </c>
      <c r="AG103" s="54">
        <v>0</v>
      </c>
      <c r="AH103" s="56">
        <f t="shared" si="24"/>
        <v>0</v>
      </c>
      <c r="AI103" s="60">
        <v>40000000</v>
      </c>
      <c r="AJ103" s="60">
        <v>0</v>
      </c>
      <c r="AK103" s="43" t="s">
        <v>735</v>
      </c>
      <c r="AL103" s="54">
        <v>1</v>
      </c>
      <c r="AM103" s="54">
        <v>0</v>
      </c>
      <c r="AN103" s="56">
        <f t="shared" si="25"/>
        <v>0</v>
      </c>
      <c r="AO103" s="60">
        <v>40000000</v>
      </c>
      <c r="AP103" s="60"/>
      <c r="AQ103" s="43" t="s">
        <v>736</v>
      </c>
      <c r="AR103" s="54">
        <v>1</v>
      </c>
      <c r="AS103" s="54">
        <v>1</v>
      </c>
      <c r="AT103" s="56">
        <f t="shared" si="26"/>
        <v>100</v>
      </c>
      <c r="AU103" s="60">
        <v>29000000</v>
      </c>
      <c r="AV103" s="60">
        <v>0</v>
      </c>
      <c r="AW103" s="43" t="s">
        <v>745</v>
      </c>
      <c r="AX103" s="54">
        <v>9</v>
      </c>
      <c r="AY103" s="54">
        <v>11</v>
      </c>
      <c r="AZ103" s="58">
        <f t="shared" si="27"/>
        <v>122.22222222222223</v>
      </c>
      <c r="BA103" s="60">
        <v>11342000</v>
      </c>
      <c r="BB103" s="60">
        <v>11342000</v>
      </c>
      <c r="BC103" s="43" t="s">
        <v>742</v>
      </c>
      <c r="BD103" s="54">
        <v>12</v>
      </c>
      <c r="BE103" s="54">
        <v>12</v>
      </c>
      <c r="BF103" s="56">
        <f t="shared" si="28"/>
        <v>100</v>
      </c>
      <c r="BG103" s="60">
        <v>0</v>
      </c>
      <c r="BH103" s="60">
        <v>0</v>
      </c>
      <c r="BI103" s="43" t="s">
        <v>420</v>
      </c>
      <c r="BJ103" s="54">
        <v>12</v>
      </c>
      <c r="BK103" s="54">
        <v>12</v>
      </c>
      <c r="BL103" s="56">
        <f t="shared" si="32"/>
        <v>100</v>
      </c>
      <c r="BM103" s="59">
        <v>0</v>
      </c>
      <c r="BN103" s="59">
        <v>0</v>
      </c>
      <c r="BO103" s="61" t="s">
        <v>746</v>
      </c>
      <c r="BP103" s="54">
        <v>12</v>
      </c>
      <c r="BQ103" s="54">
        <v>0</v>
      </c>
      <c r="BR103" s="56">
        <f t="shared" si="29"/>
        <v>0</v>
      </c>
      <c r="BS103" s="71">
        <v>0</v>
      </c>
      <c r="BT103" s="71">
        <v>0</v>
      </c>
      <c r="BU103" s="195">
        <v>0</v>
      </c>
      <c r="BV103" s="43" t="s">
        <v>1125</v>
      </c>
      <c r="BW103" s="63">
        <v>12</v>
      </c>
      <c r="BX103" s="63"/>
      <c r="BY103" s="56">
        <f t="shared" si="30"/>
        <v>0</v>
      </c>
      <c r="BZ103" s="64"/>
      <c r="CA103" s="64"/>
      <c r="CB103" s="43"/>
      <c r="CC103" s="63">
        <v>12</v>
      </c>
      <c r="CD103" s="63"/>
      <c r="CE103" s="65">
        <f t="shared" si="31"/>
        <v>0</v>
      </c>
      <c r="CF103" s="64"/>
      <c r="CG103" s="64"/>
      <c r="CH103" s="43"/>
      <c r="CI103" s="54">
        <v>12</v>
      </c>
      <c r="CJ103" s="54">
        <f>U103+AG103+AM103+AS103+AY103+BE103+BK103+BQ103+BX103+CD103</f>
        <v>44</v>
      </c>
      <c r="CK103" s="186">
        <v>1</v>
      </c>
      <c r="CL103" s="75" t="s">
        <v>747</v>
      </c>
    </row>
    <row r="104" spans="1:90" ht="388.5" customHeight="1">
      <c r="A104" s="304"/>
      <c r="B104" s="225"/>
      <c r="C104" s="47">
        <v>83</v>
      </c>
      <c r="D104" s="43" t="s">
        <v>748</v>
      </c>
      <c r="E104" s="48" t="s">
        <v>26</v>
      </c>
      <c r="F104" s="48" t="s">
        <v>26</v>
      </c>
      <c r="G104" s="48"/>
      <c r="H104" s="49" t="s">
        <v>112</v>
      </c>
      <c r="I104" s="50">
        <v>36</v>
      </c>
      <c r="J104" s="51">
        <v>50</v>
      </c>
      <c r="K104" s="51">
        <v>55</v>
      </c>
      <c r="L104" s="51">
        <v>85</v>
      </c>
      <c r="M104" s="51">
        <v>55</v>
      </c>
      <c r="N104" s="51">
        <v>70</v>
      </c>
      <c r="O104" s="51">
        <v>85</v>
      </c>
      <c r="P104" s="51">
        <v>85</v>
      </c>
      <c r="Q104" s="51">
        <v>8</v>
      </c>
      <c r="R104" s="51">
        <v>8</v>
      </c>
      <c r="S104" s="52">
        <v>8</v>
      </c>
      <c r="T104" s="53">
        <v>36</v>
      </c>
      <c r="U104" s="54">
        <v>86</v>
      </c>
      <c r="V104" s="58">
        <f t="shared" si="22"/>
        <v>238.88888888888889</v>
      </c>
      <c r="W104" s="230"/>
      <c r="X104" s="230"/>
      <c r="Y104" s="226"/>
      <c r="Z104" s="54">
        <v>50</v>
      </c>
      <c r="AA104" s="54">
        <v>5</v>
      </c>
      <c r="AB104" s="56">
        <f t="shared" si="23"/>
        <v>10</v>
      </c>
      <c r="AC104" s="60">
        <v>66500000</v>
      </c>
      <c r="AD104" s="60">
        <v>66500000</v>
      </c>
      <c r="AE104" s="43" t="s">
        <v>749</v>
      </c>
      <c r="AF104" s="54">
        <v>55</v>
      </c>
      <c r="AG104" s="54">
        <v>97</v>
      </c>
      <c r="AH104" s="58">
        <f t="shared" si="24"/>
        <v>176.36363636363637</v>
      </c>
      <c r="AI104" s="60">
        <v>17500000</v>
      </c>
      <c r="AJ104" s="60">
        <v>17500000</v>
      </c>
      <c r="AK104" s="43" t="s">
        <v>426</v>
      </c>
      <c r="AL104" s="54">
        <v>85</v>
      </c>
      <c r="AM104" s="54">
        <v>0</v>
      </c>
      <c r="AN104" s="56">
        <f t="shared" si="25"/>
        <v>0</v>
      </c>
      <c r="AO104" s="60">
        <v>20600000</v>
      </c>
      <c r="AP104" s="60"/>
      <c r="AQ104" s="43" t="s">
        <v>750</v>
      </c>
      <c r="AR104" s="54">
        <v>55</v>
      </c>
      <c r="AS104" s="54">
        <v>96</v>
      </c>
      <c r="AT104" s="58">
        <f t="shared" si="26"/>
        <v>174.54545454545453</v>
      </c>
      <c r="AU104" s="60">
        <v>45000000</v>
      </c>
      <c r="AV104" s="60">
        <v>45000000</v>
      </c>
      <c r="AW104" s="43" t="s">
        <v>751</v>
      </c>
      <c r="AX104" s="54">
        <v>70</v>
      </c>
      <c r="AY104" s="54">
        <v>94</v>
      </c>
      <c r="AZ104" s="56">
        <f t="shared" si="27"/>
        <v>134.28571428571428</v>
      </c>
      <c r="BA104" s="60">
        <v>0</v>
      </c>
      <c r="BB104" s="60">
        <v>0</v>
      </c>
      <c r="BC104" s="43" t="s">
        <v>752</v>
      </c>
      <c r="BD104" s="54">
        <v>85</v>
      </c>
      <c r="BE104" s="54">
        <v>97</v>
      </c>
      <c r="BF104" s="55">
        <v>100</v>
      </c>
      <c r="BG104" s="60">
        <v>39999332.869999997</v>
      </c>
      <c r="BH104" s="60">
        <v>39999332.869999997</v>
      </c>
      <c r="BI104" s="43" t="s">
        <v>253</v>
      </c>
      <c r="BJ104" s="54">
        <v>85</v>
      </c>
      <c r="BK104" s="54">
        <v>94</v>
      </c>
      <c r="BL104" s="67">
        <v>100</v>
      </c>
      <c r="BM104" s="59">
        <v>0</v>
      </c>
      <c r="BN104" s="59">
        <v>0</v>
      </c>
      <c r="BO104" s="61" t="s">
        <v>753</v>
      </c>
      <c r="BP104" s="54">
        <v>8</v>
      </c>
      <c r="BQ104" s="54">
        <v>120</v>
      </c>
      <c r="BR104" s="55">
        <v>100</v>
      </c>
      <c r="BS104" s="71">
        <v>5000000</v>
      </c>
      <c r="BT104" s="71">
        <v>0</v>
      </c>
      <c r="BU104" s="195">
        <f t="shared" si="19"/>
        <v>0</v>
      </c>
      <c r="BV104" s="43" t="s">
        <v>1126</v>
      </c>
      <c r="BW104" s="63">
        <v>85</v>
      </c>
      <c r="BX104" s="63"/>
      <c r="BY104" s="56">
        <f t="shared" si="30"/>
        <v>0</v>
      </c>
      <c r="BZ104" s="64"/>
      <c r="CA104" s="64"/>
      <c r="CB104" s="43"/>
      <c r="CC104" s="63">
        <v>85</v>
      </c>
      <c r="CD104" s="63"/>
      <c r="CE104" s="65">
        <f t="shared" si="31"/>
        <v>0</v>
      </c>
      <c r="CF104" s="64"/>
      <c r="CG104" s="64"/>
      <c r="CH104" s="43"/>
      <c r="CI104" s="54">
        <v>85</v>
      </c>
      <c r="CJ104" s="54">
        <f>(U104+AG104+AM104+AS104+AY104+BE104+BK104+BQ104+BX104+CD104)/8</f>
        <v>85.5</v>
      </c>
      <c r="CK104" s="186">
        <v>1</v>
      </c>
      <c r="CL104" s="75" t="s">
        <v>754</v>
      </c>
    </row>
    <row r="105" spans="1:90" ht="129" customHeight="1">
      <c r="A105" s="304"/>
      <c r="B105" s="226"/>
      <c r="C105" s="47">
        <v>84</v>
      </c>
      <c r="D105" s="43" t="s">
        <v>755</v>
      </c>
      <c r="E105" s="48" t="s">
        <v>26</v>
      </c>
      <c r="F105" s="48"/>
      <c r="G105" s="48"/>
      <c r="H105" s="49" t="s">
        <v>187</v>
      </c>
      <c r="I105" s="50">
        <v>1</v>
      </c>
      <c r="J105" s="51">
        <v>1</v>
      </c>
      <c r="K105" s="51">
        <v>1</v>
      </c>
      <c r="L105" s="51">
        <v>1</v>
      </c>
      <c r="M105" s="51">
        <v>1</v>
      </c>
      <c r="N105" s="51">
        <v>1</v>
      </c>
      <c r="O105" s="51">
        <v>1</v>
      </c>
      <c r="P105" s="51">
        <v>1</v>
      </c>
      <c r="Q105" s="51">
        <v>1</v>
      </c>
      <c r="R105" s="51">
        <v>1</v>
      </c>
      <c r="S105" s="52">
        <v>1</v>
      </c>
      <c r="T105" s="53">
        <v>1</v>
      </c>
      <c r="U105" s="54">
        <v>1</v>
      </c>
      <c r="V105" s="58">
        <f t="shared" si="22"/>
        <v>100</v>
      </c>
      <c r="W105" s="60">
        <v>1975548044</v>
      </c>
      <c r="X105" s="60">
        <v>1930467106</v>
      </c>
      <c r="Y105" s="43" t="s">
        <v>756</v>
      </c>
      <c r="Z105" s="54">
        <v>1</v>
      </c>
      <c r="AA105" s="54">
        <v>1</v>
      </c>
      <c r="AB105" s="56">
        <f t="shared" si="23"/>
        <v>100</v>
      </c>
      <c r="AC105" s="60">
        <v>1299100000</v>
      </c>
      <c r="AD105" s="60">
        <v>544879064</v>
      </c>
      <c r="AE105" s="43" t="s">
        <v>756</v>
      </c>
      <c r="AF105" s="54">
        <v>1</v>
      </c>
      <c r="AG105" s="54">
        <v>1</v>
      </c>
      <c r="AH105" s="56">
        <f t="shared" si="24"/>
        <v>100</v>
      </c>
      <c r="AI105" s="60">
        <v>60000000</v>
      </c>
      <c r="AJ105" s="60">
        <v>51070635</v>
      </c>
      <c r="AK105" s="43" t="s">
        <v>757</v>
      </c>
      <c r="AL105" s="54">
        <v>1</v>
      </c>
      <c r="AM105" s="54">
        <v>1</v>
      </c>
      <c r="AN105" s="56">
        <f t="shared" si="25"/>
        <v>100</v>
      </c>
      <c r="AO105" s="60">
        <v>200000000</v>
      </c>
      <c r="AP105" s="60">
        <v>199970000</v>
      </c>
      <c r="AQ105" s="43" t="s">
        <v>758</v>
      </c>
      <c r="AR105" s="54">
        <v>1</v>
      </c>
      <c r="AS105" s="54">
        <v>1</v>
      </c>
      <c r="AT105" s="56">
        <f t="shared" si="26"/>
        <v>100</v>
      </c>
      <c r="AU105" s="60">
        <v>45000000</v>
      </c>
      <c r="AV105" s="60">
        <v>45000000</v>
      </c>
      <c r="AW105" s="43" t="s">
        <v>751</v>
      </c>
      <c r="AX105" s="54">
        <v>1</v>
      </c>
      <c r="AY105" s="108">
        <v>0.72</v>
      </c>
      <c r="AZ105" s="58">
        <f t="shared" si="27"/>
        <v>72</v>
      </c>
      <c r="BA105" s="60">
        <v>64050000</v>
      </c>
      <c r="BB105" s="60">
        <v>17764000</v>
      </c>
      <c r="BC105" s="43" t="s">
        <v>759</v>
      </c>
      <c r="BD105" s="54">
        <v>1</v>
      </c>
      <c r="BE105" s="54">
        <v>1</v>
      </c>
      <c r="BF105" s="56">
        <f t="shared" si="28"/>
        <v>100</v>
      </c>
      <c r="BG105" s="60" t="s">
        <v>508</v>
      </c>
      <c r="BH105" s="60" t="s">
        <v>508</v>
      </c>
      <c r="BI105" s="43" t="s">
        <v>502</v>
      </c>
      <c r="BJ105" s="54">
        <v>1</v>
      </c>
      <c r="BK105" s="54">
        <v>1</v>
      </c>
      <c r="BL105" s="56">
        <f t="shared" si="32"/>
        <v>100</v>
      </c>
      <c r="BM105" s="59">
        <v>0</v>
      </c>
      <c r="BN105" s="59">
        <v>0</v>
      </c>
      <c r="BO105" s="61" t="s">
        <v>760</v>
      </c>
      <c r="BP105" s="54">
        <v>1</v>
      </c>
      <c r="BQ105" s="54">
        <v>0</v>
      </c>
      <c r="BR105" s="56">
        <f t="shared" si="29"/>
        <v>0</v>
      </c>
      <c r="BS105" s="71">
        <v>0</v>
      </c>
      <c r="BT105" s="71">
        <v>0</v>
      </c>
      <c r="BU105" s="195">
        <v>0</v>
      </c>
      <c r="BV105" s="104" t="s">
        <v>1127</v>
      </c>
      <c r="BW105" s="63">
        <v>1</v>
      </c>
      <c r="BX105" s="63"/>
      <c r="BY105" s="56">
        <f t="shared" si="30"/>
        <v>0</v>
      </c>
      <c r="BZ105" s="64"/>
      <c r="CA105" s="64"/>
      <c r="CB105" s="43"/>
      <c r="CC105" s="63">
        <v>1</v>
      </c>
      <c r="CD105" s="63"/>
      <c r="CE105" s="65">
        <f t="shared" si="31"/>
        <v>0</v>
      </c>
      <c r="CF105" s="64"/>
      <c r="CG105" s="64"/>
      <c r="CH105" s="43"/>
      <c r="CI105" s="54">
        <v>1</v>
      </c>
      <c r="CJ105" s="54">
        <f>(U105+AG105+AM105+AS105+AY105+BE105+BK105+BQ105+BX105+CD105)</f>
        <v>6.72</v>
      </c>
      <c r="CK105" s="186">
        <v>1</v>
      </c>
      <c r="CL105" s="43" t="s">
        <v>761</v>
      </c>
    </row>
    <row r="106" spans="1:90" ht="111" customHeight="1">
      <c r="A106" s="304"/>
      <c r="B106" s="224" t="s">
        <v>762</v>
      </c>
      <c r="C106" s="47">
        <v>85</v>
      </c>
      <c r="D106" s="43" t="s">
        <v>763</v>
      </c>
      <c r="E106" s="48"/>
      <c r="F106" s="48" t="s">
        <v>26</v>
      </c>
      <c r="G106" s="48" t="s">
        <v>26</v>
      </c>
      <c r="H106" s="49" t="s">
        <v>187</v>
      </c>
      <c r="I106" s="50">
        <v>5</v>
      </c>
      <c r="J106" s="51">
        <v>1</v>
      </c>
      <c r="K106" s="51">
        <v>1</v>
      </c>
      <c r="L106" s="51">
        <v>1</v>
      </c>
      <c r="M106" s="51">
        <v>1</v>
      </c>
      <c r="N106" s="51">
        <v>6</v>
      </c>
      <c r="O106" s="51">
        <v>2</v>
      </c>
      <c r="P106" s="51">
        <v>1</v>
      </c>
      <c r="Q106" s="51">
        <v>1</v>
      </c>
      <c r="R106" s="51">
        <v>1</v>
      </c>
      <c r="S106" s="52">
        <v>1</v>
      </c>
      <c r="T106" s="53">
        <v>5</v>
      </c>
      <c r="U106" s="54">
        <v>5</v>
      </c>
      <c r="V106" s="58">
        <f t="shared" si="22"/>
        <v>100</v>
      </c>
      <c r="W106" s="60">
        <v>44333333</v>
      </c>
      <c r="X106" s="60">
        <v>39833332</v>
      </c>
      <c r="Y106" s="43" t="s">
        <v>764</v>
      </c>
      <c r="Z106" s="54">
        <v>1</v>
      </c>
      <c r="AA106" s="54">
        <v>1</v>
      </c>
      <c r="AB106" s="56">
        <f t="shared" si="23"/>
        <v>100</v>
      </c>
      <c r="AC106" s="60">
        <v>27500000</v>
      </c>
      <c r="AD106" s="60">
        <v>11320747</v>
      </c>
      <c r="AE106" s="43" t="s">
        <v>764</v>
      </c>
      <c r="AF106" s="54">
        <v>1</v>
      </c>
      <c r="AG106" s="54">
        <v>1</v>
      </c>
      <c r="AH106" s="56">
        <f t="shared" si="24"/>
        <v>100</v>
      </c>
      <c r="AI106" s="60">
        <v>245942593</v>
      </c>
      <c r="AJ106" s="60">
        <v>245942593</v>
      </c>
      <c r="AK106" s="43" t="s">
        <v>765</v>
      </c>
      <c r="AL106" s="54">
        <v>1</v>
      </c>
      <c r="AM106" s="54">
        <v>1</v>
      </c>
      <c r="AN106" s="56">
        <f t="shared" si="25"/>
        <v>100</v>
      </c>
      <c r="AO106" s="60">
        <v>123000000</v>
      </c>
      <c r="AP106" s="60">
        <v>119734663</v>
      </c>
      <c r="AQ106" s="43" t="s">
        <v>766</v>
      </c>
      <c r="AR106" s="54">
        <v>1</v>
      </c>
      <c r="AS106" s="54">
        <v>1</v>
      </c>
      <c r="AT106" s="56">
        <f t="shared" si="26"/>
        <v>100</v>
      </c>
      <c r="AU106" s="60">
        <v>440000000</v>
      </c>
      <c r="AV106" s="60">
        <v>438921995</v>
      </c>
      <c r="AW106" s="43" t="s">
        <v>767</v>
      </c>
      <c r="AX106" s="54">
        <v>6</v>
      </c>
      <c r="AY106" s="54">
        <v>12</v>
      </c>
      <c r="AZ106" s="56">
        <f t="shared" si="27"/>
        <v>200</v>
      </c>
      <c r="BA106" s="60">
        <v>89400000</v>
      </c>
      <c r="BB106" s="60">
        <v>38285000</v>
      </c>
      <c r="BC106" s="43" t="s">
        <v>768</v>
      </c>
      <c r="BD106" s="54">
        <v>2</v>
      </c>
      <c r="BE106" s="54">
        <v>2</v>
      </c>
      <c r="BF106" s="56">
        <v>100</v>
      </c>
      <c r="BG106" s="60">
        <v>0</v>
      </c>
      <c r="BH106" s="60">
        <v>0</v>
      </c>
      <c r="BI106" s="43" t="s">
        <v>769</v>
      </c>
      <c r="BJ106" s="54">
        <v>1</v>
      </c>
      <c r="BK106" s="54">
        <v>1</v>
      </c>
      <c r="BL106" s="56">
        <f t="shared" si="32"/>
        <v>100</v>
      </c>
      <c r="BM106" s="59">
        <v>0</v>
      </c>
      <c r="BN106" s="59">
        <v>0</v>
      </c>
      <c r="BO106" s="61" t="s">
        <v>770</v>
      </c>
      <c r="BP106" s="54">
        <v>1</v>
      </c>
      <c r="BQ106" s="54">
        <v>0</v>
      </c>
      <c r="BR106" s="56">
        <f t="shared" si="29"/>
        <v>0</v>
      </c>
      <c r="BS106" s="71">
        <v>0</v>
      </c>
      <c r="BT106" s="71">
        <v>0</v>
      </c>
      <c r="BU106" s="195">
        <v>0</v>
      </c>
      <c r="BV106" s="43" t="s">
        <v>1144</v>
      </c>
      <c r="BW106" s="63">
        <v>1</v>
      </c>
      <c r="BX106" s="63"/>
      <c r="BY106" s="56">
        <f t="shared" si="30"/>
        <v>0</v>
      </c>
      <c r="BZ106" s="64"/>
      <c r="CA106" s="64"/>
      <c r="CB106" s="43"/>
      <c r="CC106" s="63">
        <v>1</v>
      </c>
      <c r="CD106" s="63"/>
      <c r="CE106" s="65">
        <f t="shared" si="31"/>
        <v>0</v>
      </c>
      <c r="CF106" s="64"/>
      <c r="CG106" s="64"/>
      <c r="CH106" s="43"/>
      <c r="CI106" s="54">
        <v>1</v>
      </c>
      <c r="CJ106" s="54">
        <f>(U106+AG106+AM106+AS106+AY106+BE106+BK106+BQ106+BX106+CD106)/8</f>
        <v>2.875</v>
      </c>
      <c r="CK106" s="186">
        <v>1</v>
      </c>
      <c r="CL106" s="75" t="s">
        <v>771</v>
      </c>
    </row>
    <row r="107" spans="1:90" ht="323.25" customHeight="1">
      <c r="A107" s="304"/>
      <c r="B107" s="225"/>
      <c r="C107" s="247">
        <v>86</v>
      </c>
      <c r="D107" s="224" t="s">
        <v>772</v>
      </c>
      <c r="E107" s="249"/>
      <c r="F107" s="249" t="s">
        <v>26</v>
      </c>
      <c r="G107" s="249" t="s">
        <v>26</v>
      </c>
      <c r="H107" s="49" t="s">
        <v>477</v>
      </c>
      <c r="I107" s="253">
        <v>1</v>
      </c>
      <c r="J107" s="259">
        <v>4</v>
      </c>
      <c r="K107" s="259">
        <v>1</v>
      </c>
      <c r="L107" s="259">
        <v>1</v>
      </c>
      <c r="M107" s="259">
        <v>1</v>
      </c>
      <c r="N107" s="259">
        <v>1</v>
      </c>
      <c r="O107" s="259">
        <v>1</v>
      </c>
      <c r="P107" s="259">
        <v>1</v>
      </c>
      <c r="Q107" s="259">
        <v>1</v>
      </c>
      <c r="R107" s="259">
        <v>1</v>
      </c>
      <c r="S107" s="261">
        <v>1</v>
      </c>
      <c r="T107" s="263">
        <v>1</v>
      </c>
      <c r="U107" s="257">
        <v>1</v>
      </c>
      <c r="V107" s="277">
        <f t="shared" si="22"/>
        <v>100</v>
      </c>
      <c r="W107" s="60">
        <v>405343852.87</v>
      </c>
      <c r="X107" s="60">
        <v>170226355</v>
      </c>
      <c r="Y107" s="43" t="s">
        <v>478</v>
      </c>
      <c r="Z107" s="257">
        <v>4</v>
      </c>
      <c r="AA107" s="257">
        <v>1.2</v>
      </c>
      <c r="AB107" s="211">
        <f t="shared" si="23"/>
        <v>30</v>
      </c>
      <c r="AC107" s="60">
        <v>223751315.88999999</v>
      </c>
      <c r="AD107" s="60">
        <v>88636060</v>
      </c>
      <c r="AE107" s="43" t="s">
        <v>773</v>
      </c>
      <c r="AF107" s="257">
        <v>1</v>
      </c>
      <c r="AG107" s="257">
        <v>1</v>
      </c>
      <c r="AH107" s="211">
        <f t="shared" si="24"/>
        <v>100</v>
      </c>
      <c r="AI107" s="60">
        <v>130916000</v>
      </c>
      <c r="AJ107" s="60">
        <v>130916000</v>
      </c>
      <c r="AK107" s="43" t="s">
        <v>774</v>
      </c>
      <c r="AL107" s="257">
        <v>1</v>
      </c>
      <c r="AM107" s="257">
        <v>1</v>
      </c>
      <c r="AN107" s="211">
        <f t="shared" si="25"/>
        <v>100</v>
      </c>
      <c r="AO107" s="228">
        <v>265263043</v>
      </c>
      <c r="AP107" s="228">
        <v>88660000</v>
      </c>
      <c r="AQ107" s="43" t="s">
        <v>775</v>
      </c>
      <c r="AR107" s="257">
        <v>1</v>
      </c>
      <c r="AS107" s="257">
        <v>1</v>
      </c>
      <c r="AT107" s="211">
        <f t="shared" si="26"/>
        <v>100</v>
      </c>
      <c r="AU107" s="60">
        <v>0</v>
      </c>
      <c r="AV107" s="60">
        <v>0</v>
      </c>
      <c r="AW107" s="43" t="s">
        <v>776</v>
      </c>
      <c r="AX107" s="257">
        <v>1</v>
      </c>
      <c r="AY107" s="257">
        <v>1</v>
      </c>
      <c r="AZ107" s="211">
        <f t="shared" si="27"/>
        <v>100</v>
      </c>
      <c r="BA107" s="60">
        <v>103516000</v>
      </c>
      <c r="BB107" s="60">
        <v>44780000</v>
      </c>
      <c r="BC107" s="43" t="s">
        <v>777</v>
      </c>
      <c r="BD107" s="257">
        <v>1</v>
      </c>
      <c r="BE107" s="257">
        <v>1</v>
      </c>
      <c r="BF107" s="211">
        <f t="shared" si="28"/>
        <v>100</v>
      </c>
      <c r="BG107" s="60" t="s">
        <v>508</v>
      </c>
      <c r="BH107" s="60" t="s">
        <v>508</v>
      </c>
      <c r="BI107" s="43" t="s">
        <v>484</v>
      </c>
      <c r="BJ107" s="257">
        <v>1</v>
      </c>
      <c r="BK107" s="257">
        <v>1</v>
      </c>
      <c r="BL107" s="211">
        <f t="shared" si="32"/>
        <v>100</v>
      </c>
      <c r="BM107" s="59">
        <v>11540000</v>
      </c>
      <c r="BN107" s="59">
        <v>11540000</v>
      </c>
      <c r="BO107" s="61" t="s">
        <v>778</v>
      </c>
      <c r="BP107" s="257">
        <v>1</v>
      </c>
      <c r="BQ107" s="257">
        <v>1</v>
      </c>
      <c r="BR107" s="211">
        <f t="shared" si="29"/>
        <v>100</v>
      </c>
      <c r="BS107" s="71">
        <v>20900000</v>
      </c>
      <c r="BT107" s="71">
        <v>20900000</v>
      </c>
      <c r="BU107" s="195">
        <f t="shared" si="19"/>
        <v>100</v>
      </c>
      <c r="BV107" s="43" t="s">
        <v>1128</v>
      </c>
      <c r="BW107" s="257">
        <v>1</v>
      </c>
      <c r="BX107" s="257"/>
      <c r="BY107" s="211">
        <f t="shared" si="30"/>
        <v>0</v>
      </c>
      <c r="BZ107" s="64"/>
      <c r="CA107" s="64"/>
      <c r="CB107" s="43"/>
      <c r="CC107" s="257">
        <v>1</v>
      </c>
      <c r="CD107" s="257"/>
      <c r="CE107" s="208">
        <f t="shared" si="31"/>
        <v>0</v>
      </c>
      <c r="CF107" s="64"/>
      <c r="CG107" s="64"/>
      <c r="CH107" s="43"/>
      <c r="CI107" s="257">
        <v>1</v>
      </c>
      <c r="CJ107" s="257">
        <f>(U107+AG107+AM107+AS107+AY107+BE107+BK107+BQ107+BX107+CD107)/8</f>
        <v>1</v>
      </c>
      <c r="CK107" s="267">
        <f>CJ107/CI107*100/100</f>
        <v>1</v>
      </c>
      <c r="CL107" s="294" t="s">
        <v>779</v>
      </c>
    </row>
    <row r="108" spans="1:90" ht="133.5" customHeight="1">
      <c r="A108" s="304"/>
      <c r="B108" s="225"/>
      <c r="C108" s="248"/>
      <c r="D108" s="226"/>
      <c r="E108" s="250"/>
      <c r="F108" s="250"/>
      <c r="G108" s="250"/>
      <c r="H108" s="49" t="s">
        <v>112</v>
      </c>
      <c r="I108" s="254"/>
      <c r="J108" s="260"/>
      <c r="K108" s="260"/>
      <c r="L108" s="260"/>
      <c r="M108" s="260"/>
      <c r="N108" s="260"/>
      <c r="O108" s="260"/>
      <c r="P108" s="260"/>
      <c r="Q108" s="260"/>
      <c r="R108" s="260"/>
      <c r="S108" s="262"/>
      <c r="T108" s="264"/>
      <c r="U108" s="258"/>
      <c r="V108" s="278"/>
      <c r="W108" s="60">
        <v>250344620.12</v>
      </c>
      <c r="X108" s="60">
        <v>124080000</v>
      </c>
      <c r="Y108" s="43" t="s">
        <v>363</v>
      </c>
      <c r="Z108" s="258"/>
      <c r="AA108" s="258"/>
      <c r="AB108" s="212"/>
      <c r="AC108" s="60"/>
      <c r="AD108" s="60"/>
      <c r="AE108" s="43"/>
      <c r="AF108" s="258"/>
      <c r="AG108" s="258"/>
      <c r="AH108" s="212"/>
      <c r="AI108" s="60"/>
      <c r="AJ108" s="60"/>
      <c r="AK108" s="43" t="s">
        <v>780</v>
      </c>
      <c r="AL108" s="258"/>
      <c r="AM108" s="258"/>
      <c r="AN108" s="212"/>
      <c r="AO108" s="230"/>
      <c r="AP108" s="230"/>
      <c r="AQ108" s="43" t="s">
        <v>781</v>
      </c>
      <c r="AR108" s="258"/>
      <c r="AS108" s="258"/>
      <c r="AT108" s="212"/>
      <c r="AU108" s="60">
        <v>21100000</v>
      </c>
      <c r="AV108" s="60">
        <v>20000000</v>
      </c>
      <c r="AW108" s="43" t="s">
        <v>782</v>
      </c>
      <c r="AX108" s="258"/>
      <c r="AY108" s="258"/>
      <c r="AZ108" s="212"/>
      <c r="BA108" s="60">
        <v>25519500</v>
      </c>
      <c r="BB108" s="60">
        <v>8506000</v>
      </c>
      <c r="BC108" s="43" t="s">
        <v>783</v>
      </c>
      <c r="BD108" s="258"/>
      <c r="BE108" s="258"/>
      <c r="BF108" s="212"/>
      <c r="BG108" s="60">
        <v>0</v>
      </c>
      <c r="BH108" s="60">
        <v>0</v>
      </c>
      <c r="BI108" s="43" t="s">
        <v>784</v>
      </c>
      <c r="BJ108" s="258"/>
      <c r="BK108" s="258"/>
      <c r="BL108" s="212"/>
      <c r="BM108" s="59">
        <v>11540000</v>
      </c>
      <c r="BN108" s="59">
        <v>11540000</v>
      </c>
      <c r="BO108" s="61" t="s">
        <v>785</v>
      </c>
      <c r="BP108" s="258"/>
      <c r="BQ108" s="258"/>
      <c r="BR108" s="212"/>
      <c r="BS108" s="197">
        <v>11540000</v>
      </c>
      <c r="BT108" s="107">
        <v>5870000</v>
      </c>
      <c r="BU108" s="195">
        <f t="shared" si="19"/>
        <v>50.86655112651647</v>
      </c>
      <c r="BV108" s="43" t="s">
        <v>786</v>
      </c>
      <c r="BW108" s="258"/>
      <c r="BX108" s="258"/>
      <c r="BY108" s="212"/>
      <c r="BZ108" s="64"/>
      <c r="CA108" s="64"/>
      <c r="CB108" s="43"/>
      <c r="CC108" s="258"/>
      <c r="CD108" s="258"/>
      <c r="CE108" s="210"/>
      <c r="CF108" s="64"/>
      <c r="CG108" s="64"/>
      <c r="CH108" s="43"/>
      <c r="CI108" s="258"/>
      <c r="CJ108" s="258"/>
      <c r="CK108" s="268"/>
      <c r="CL108" s="297"/>
    </row>
    <row r="109" spans="1:90" ht="152.25" customHeight="1">
      <c r="A109" s="304"/>
      <c r="B109" s="226"/>
      <c r="C109" s="47">
        <v>87</v>
      </c>
      <c r="D109" s="43" t="s">
        <v>787</v>
      </c>
      <c r="E109" s="48" t="s">
        <v>26</v>
      </c>
      <c r="F109" s="48" t="s">
        <v>26</v>
      </c>
      <c r="G109" s="48" t="s">
        <v>26</v>
      </c>
      <c r="H109" s="49" t="s">
        <v>112</v>
      </c>
      <c r="I109" s="50">
        <v>1850</v>
      </c>
      <c r="J109" s="51">
        <v>2000</v>
      </c>
      <c r="K109" s="51">
        <v>1820</v>
      </c>
      <c r="L109" s="51">
        <v>1820</v>
      </c>
      <c r="M109" s="51">
        <v>1820</v>
      </c>
      <c r="N109" s="51">
        <v>1760</v>
      </c>
      <c r="O109" s="122">
        <v>1820</v>
      </c>
      <c r="P109" s="122">
        <v>500</v>
      </c>
      <c r="Q109" s="122">
        <v>182</v>
      </c>
      <c r="R109" s="122">
        <v>182</v>
      </c>
      <c r="S109" s="123">
        <v>182</v>
      </c>
      <c r="T109" s="53">
        <v>1850</v>
      </c>
      <c r="U109" s="54">
        <v>1839</v>
      </c>
      <c r="V109" s="58">
        <f t="shared" si="22"/>
        <v>99.405405405405403</v>
      </c>
      <c r="W109" s="60">
        <v>224000000</v>
      </c>
      <c r="X109" s="60"/>
      <c r="Y109" s="43" t="s">
        <v>788</v>
      </c>
      <c r="Z109" s="54">
        <v>2000</v>
      </c>
      <c r="AA109" s="54">
        <v>200</v>
      </c>
      <c r="AB109" s="56">
        <f t="shared" si="23"/>
        <v>10</v>
      </c>
      <c r="AC109" s="60">
        <v>290000000</v>
      </c>
      <c r="AD109" s="60">
        <v>3200000</v>
      </c>
      <c r="AE109" s="43" t="s">
        <v>789</v>
      </c>
      <c r="AF109" s="54">
        <v>1820</v>
      </c>
      <c r="AG109" s="54">
        <v>2232</v>
      </c>
      <c r="AH109" s="58">
        <f t="shared" si="24"/>
        <v>122.63736263736264</v>
      </c>
      <c r="AI109" s="60">
        <v>97552309857</v>
      </c>
      <c r="AJ109" s="60">
        <v>96619452585</v>
      </c>
      <c r="AK109" s="43" t="s">
        <v>790</v>
      </c>
      <c r="AL109" s="54">
        <v>1820</v>
      </c>
      <c r="AM109" s="54">
        <v>2232</v>
      </c>
      <c r="AN109" s="58">
        <f t="shared" si="25"/>
        <v>122.63736263736264</v>
      </c>
      <c r="AO109" s="60">
        <v>106571580996</v>
      </c>
      <c r="AP109" s="60">
        <v>21782925087</v>
      </c>
      <c r="AQ109" s="43" t="s">
        <v>791</v>
      </c>
      <c r="AR109" s="54">
        <v>1820</v>
      </c>
      <c r="AS109" s="54">
        <v>2232</v>
      </c>
      <c r="AT109" s="58">
        <f t="shared" si="26"/>
        <v>122.63736263736264</v>
      </c>
      <c r="AU109" s="60">
        <v>117064364955</v>
      </c>
      <c r="AV109" s="60">
        <v>117002378125</v>
      </c>
      <c r="AW109" s="43" t="s">
        <v>792</v>
      </c>
      <c r="AX109" s="54">
        <v>1760</v>
      </c>
      <c r="AY109" s="54">
        <v>2232</v>
      </c>
      <c r="AZ109" s="58">
        <f t="shared" si="27"/>
        <v>126.81818181818181</v>
      </c>
      <c r="BA109" s="60">
        <v>148852142900</v>
      </c>
      <c r="BB109" s="60">
        <v>61749597746</v>
      </c>
      <c r="BC109" s="43" t="s">
        <v>793</v>
      </c>
      <c r="BD109" s="95">
        <v>1820</v>
      </c>
      <c r="BE109" s="95">
        <v>0</v>
      </c>
      <c r="BF109" s="56">
        <f t="shared" si="28"/>
        <v>0</v>
      </c>
      <c r="BG109" s="60">
        <v>0</v>
      </c>
      <c r="BH109" s="60">
        <v>0</v>
      </c>
      <c r="BI109" s="43" t="s">
        <v>794</v>
      </c>
      <c r="BJ109" s="95">
        <v>500</v>
      </c>
      <c r="BK109" s="95">
        <v>454</v>
      </c>
      <c r="BL109" s="56">
        <v>100</v>
      </c>
      <c r="BM109" s="59">
        <v>0</v>
      </c>
      <c r="BN109" s="59">
        <v>0</v>
      </c>
      <c r="BO109" s="61" t="s">
        <v>795</v>
      </c>
      <c r="BP109" s="54">
        <v>182</v>
      </c>
      <c r="BQ109" s="54">
        <v>0</v>
      </c>
      <c r="BR109" s="56">
        <f t="shared" si="29"/>
        <v>0</v>
      </c>
      <c r="BS109" s="71">
        <v>0</v>
      </c>
      <c r="BT109" s="71">
        <v>0</v>
      </c>
      <c r="BU109" s="195">
        <v>0</v>
      </c>
      <c r="BV109" s="43" t="s">
        <v>1129</v>
      </c>
      <c r="BW109" s="54">
        <v>1820</v>
      </c>
      <c r="BX109" s="63"/>
      <c r="BY109" s="56">
        <f t="shared" si="30"/>
        <v>0</v>
      </c>
      <c r="BZ109" s="64"/>
      <c r="CA109" s="64"/>
      <c r="CB109" s="43"/>
      <c r="CC109" s="54">
        <v>1820</v>
      </c>
      <c r="CD109" s="63"/>
      <c r="CE109" s="65">
        <f t="shared" si="31"/>
        <v>0</v>
      </c>
      <c r="CF109" s="64"/>
      <c r="CG109" s="64"/>
      <c r="CH109" s="43"/>
      <c r="CI109" s="54">
        <v>1820</v>
      </c>
      <c r="CJ109" s="54">
        <f>U109+AG109+AM109+AS109+AY109+BE109+BK109+BQ109+BX109+CD109</f>
        <v>11221</v>
      </c>
      <c r="CK109" s="186">
        <v>1</v>
      </c>
      <c r="CL109" s="75" t="s">
        <v>796</v>
      </c>
    </row>
    <row r="110" spans="1:90" ht="95.25" customHeight="1">
      <c r="A110" s="304"/>
      <c r="B110" s="224" t="s">
        <v>797</v>
      </c>
      <c r="C110" s="47">
        <v>88</v>
      </c>
      <c r="D110" s="43" t="s">
        <v>798</v>
      </c>
      <c r="E110" s="48"/>
      <c r="F110" s="48" t="s">
        <v>26</v>
      </c>
      <c r="G110" s="48" t="s">
        <v>26</v>
      </c>
      <c r="H110" s="49" t="s">
        <v>187</v>
      </c>
      <c r="I110" s="50">
        <v>54</v>
      </c>
      <c r="J110" s="51">
        <v>54</v>
      </c>
      <c r="K110" s="51">
        <v>1</v>
      </c>
      <c r="L110" s="51">
        <v>1</v>
      </c>
      <c r="M110" s="51">
        <v>1</v>
      </c>
      <c r="N110" s="51">
        <v>54</v>
      </c>
      <c r="O110" s="122">
        <v>1</v>
      </c>
      <c r="P110" s="51">
        <v>1</v>
      </c>
      <c r="Q110" s="51">
        <v>1</v>
      </c>
      <c r="R110" s="51">
        <v>1</v>
      </c>
      <c r="S110" s="52">
        <v>1</v>
      </c>
      <c r="T110" s="53">
        <v>54</v>
      </c>
      <c r="U110" s="54">
        <v>54</v>
      </c>
      <c r="V110" s="58">
        <f t="shared" si="22"/>
        <v>100</v>
      </c>
      <c r="W110" s="60">
        <v>14500000</v>
      </c>
      <c r="X110" s="60">
        <v>14500000</v>
      </c>
      <c r="Y110" s="43" t="s">
        <v>799</v>
      </c>
      <c r="Z110" s="54">
        <v>54</v>
      </c>
      <c r="AA110" s="54">
        <v>54</v>
      </c>
      <c r="AB110" s="56">
        <f t="shared" si="23"/>
        <v>100</v>
      </c>
      <c r="AC110" s="60">
        <v>13750000</v>
      </c>
      <c r="AD110" s="60">
        <v>5200000</v>
      </c>
      <c r="AE110" s="43" t="s">
        <v>800</v>
      </c>
      <c r="AF110" s="54">
        <v>1</v>
      </c>
      <c r="AG110" s="54">
        <v>1</v>
      </c>
      <c r="AH110" s="56">
        <f t="shared" si="24"/>
        <v>100</v>
      </c>
      <c r="AI110" s="60">
        <v>245942593</v>
      </c>
      <c r="AJ110" s="60">
        <v>245942593</v>
      </c>
      <c r="AK110" s="43" t="s">
        <v>801</v>
      </c>
      <c r="AL110" s="54">
        <v>1</v>
      </c>
      <c r="AM110" s="54">
        <v>1</v>
      </c>
      <c r="AN110" s="56">
        <f t="shared" si="25"/>
        <v>100</v>
      </c>
      <c r="AO110" s="60">
        <v>123000000</v>
      </c>
      <c r="AP110" s="60">
        <v>119734663</v>
      </c>
      <c r="AQ110" s="224" t="s">
        <v>349</v>
      </c>
      <c r="AR110" s="54">
        <v>1</v>
      </c>
      <c r="AS110" s="54">
        <v>1</v>
      </c>
      <c r="AT110" s="56">
        <f t="shared" si="26"/>
        <v>100</v>
      </c>
      <c r="AU110" s="60">
        <v>440000000</v>
      </c>
      <c r="AV110" s="60">
        <v>439921995</v>
      </c>
      <c r="AW110" s="43" t="s">
        <v>767</v>
      </c>
      <c r="AX110" s="54">
        <v>54</v>
      </c>
      <c r="AY110" s="54">
        <v>54</v>
      </c>
      <c r="AZ110" s="56">
        <f t="shared" si="27"/>
        <v>100</v>
      </c>
      <c r="BA110" s="60">
        <v>123575000</v>
      </c>
      <c r="BB110" s="60">
        <v>90736000</v>
      </c>
      <c r="BC110" s="43" t="s">
        <v>802</v>
      </c>
      <c r="BD110" s="95">
        <v>1</v>
      </c>
      <c r="BE110" s="95">
        <v>1</v>
      </c>
      <c r="BF110" s="56">
        <f t="shared" si="28"/>
        <v>100</v>
      </c>
      <c r="BG110" s="60">
        <v>0</v>
      </c>
      <c r="BH110" s="60">
        <v>0</v>
      </c>
      <c r="BI110" s="43" t="s">
        <v>803</v>
      </c>
      <c r="BJ110" s="54">
        <v>1</v>
      </c>
      <c r="BK110" s="54">
        <v>1</v>
      </c>
      <c r="BL110" s="56">
        <f t="shared" si="32"/>
        <v>100</v>
      </c>
      <c r="BM110" s="59">
        <v>0</v>
      </c>
      <c r="BN110" s="59">
        <v>0</v>
      </c>
      <c r="BO110" s="61" t="s">
        <v>804</v>
      </c>
      <c r="BP110" s="54">
        <v>1</v>
      </c>
      <c r="BQ110" s="54">
        <v>0</v>
      </c>
      <c r="BR110" s="56">
        <f t="shared" si="29"/>
        <v>0</v>
      </c>
      <c r="BS110" s="71">
        <v>0</v>
      </c>
      <c r="BT110" s="71">
        <v>0</v>
      </c>
      <c r="BU110" s="195">
        <v>0</v>
      </c>
      <c r="BV110" s="43" t="s">
        <v>1130</v>
      </c>
      <c r="BW110" s="63">
        <v>1</v>
      </c>
      <c r="BX110" s="63"/>
      <c r="BY110" s="56">
        <f t="shared" si="30"/>
        <v>0</v>
      </c>
      <c r="BZ110" s="64"/>
      <c r="CA110" s="64"/>
      <c r="CB110" s="43"/>
      <c r="CC110" s="63">
        <v>1</v>
      </c>
      <c r="CD110" s="63"/>
      <c r="CE110" s="65">
        <f t="shared" si="31"/>
        <v>0</v>
      </c>
      <c r="CF110" s="64"/>
      <c r="CG110" s="64"/>
      <c r="CH110" s="43"/>
      <c r="CI110" s="54">
        <v>1</v>
      </c>
      <c r="CJ110" s="54">
        <f>(U110+AG110+AM110+AS110+AY110+BE110+BK110+BQ110+BX110+CD110)/8</f>
        <v>14.125</v>
      </c>
      <c r="CK110" s="186">
        <v>1</v>
      </c>
      <c r="CL110" s="75" t="s">
        <v>805</v>
      </c>
    </row>
    <row r="111" spans="1:90" ht="171.75" customHeight="1">
      <c r="A111" s="304"/>
      <c r="B111" s="225"/>
      <c r="C111" s="47">
        <v>89</v>
      </c>
      <c r="D111" s="43" t="s">
        <v>806</v>
      </c>
      <c r="E111" s="48"/>
      <c r="F111" s="48" t="s">
        <v>26</v>
      </c>
      <c r="G111" s="48" t="s">
        <v>26</v>
      </c>
      <c r="H111" s="49" t="s">
        <v>112</v>
      </c>
      <c r="I111" s="50">
        <v>53</v>
      </c>
      <c r="J111" s="51">
        <v>54</v>
      </c>
      <c r="K111" s="51">
        <v>54</v>
      </c>
      <c r="L111" s="51">
        <v>54</v>
      </c>
      <c r="M111" s="51">
        <v>54</v>
      </c>
      <c r="N111" s="51">
        <v>54</v>
      </c>
      <c r="O111" s="122">
        <v>54</v>
      </c>
      <c r="P111" s="51">
        <v>54</v>
      </c>
      <c r="Q111" s="51">
        <v>54</v>
      </c>
      <c r="R111" s="51">
        <v>54</v>
      </c>
      <c r="S111" s="52">
        <v>54</v>
      </c>
      <c r="T111" s="53">
        <v>53</v>
      </c>
      <c r="U111" s="54">
        <v>54</v>
      </c>
      <c r="V111" s="58">
        <f t="shared" si="22"/>
        <v>101.88679245283019</v>
      </c>
      <c r="W111" s="60">
        <v>224000000</v>
      </c>
      <c r="X111" s="60">
        <v>224000000</v>
      </c>
      <c r="Y111" s="43" t="s">
        <v>356</v>
      </c>
      <c r="Z111" s="54">
        <v>54</v>
      </c>
      <c r="AA111" s="54">
        <v>54</v>
      </c>
      <c r="AB111" s="56">
        <f t="shared" si="23"/>
        <v>100</v>
      </c>
      <c r="AC111" s="60">
        <v>290000000</v>
      </c>
      <c r="AD111" s="60">
        <v>3200000</v>
      </c>
      <c r="AE111" s="43" t="s">
        <v>807</v>
      </c>
      <c r="AF111" s="54">
        <v>54</v>
      </c>
      <c r="AG111" s="54">
        <v>54</v>
      </c>
      <c r="AH111" s="56">
        <f t="shared" si="24"/>
        <v>100</v>
      </c>
      <c r="AI111" s="228">
        <v>15000000</v>
      </c>
      <c r="AJ111" s="228"/>
      <c r="AK111" s="224" t="s">
        <v>808</v>
      </c>
      <c r="AL111" s="54">
        <v>54</v>
      </c>
      <c r="AM111" s="54">
        <v>52</v>
      </c>
      <c r="AN111" s="58">
        <f t="shared" si="25"/>
        <v>96.296296296296291</v>
      </c>
      <c r="AO111" s="60">
        <v>0</v>
      </c>
      <c r="AP111" s="60">
        <v>0</v>
      </c>
      <c r="AQ111" s="225"/>
      <c r="AR111" s="54">
        <v>54</v>
      </c>
      <c r="AS111" s="54">
        <v>54</v>
      </c>
      <c r="AT111" s="56">
        <f t="shared" si="26"/>
        <v>100</v>
      </c>
      <c r="AU111" s="228">
        <v>112100000</v>
      </c>
      <c r="AV111" s="228">
        <v>107638100</v>
      </c>
      <c r="AW111" s="246" t="s">
        <v>809</v>
      </c>
      <c r="AX111" s="54">
        <v>54</v>
      </c>
      <c r="AY111" s="54">
        <v>54</v>
      </c>
      <c r="AZ111" s="56">
        <f t="shared" si="27"/>
        <v>100</v>
      </c>
      <c r="BA111" s="228">
        <v>123575000</v>
      </c>
      <c r="BB111" s="228">
        <v>90736000</v>
      </c>
      <c r="BC111" s="246" t="s">
        <v>810</v>
      </c>
      <c r="BD111" s="95">
        <v>54</v>
      </c>
      <c r="BE111" s="95">
        <v>54</v>
      </c>
      <c r="BF111" s="56">
        <f t="shared" si="28"/>
        <v>100</v>
      </c>
      <c r="BG111" s="60">
        <v>0</v>
      </c>
      <c r="BH111" s="60">
        <v>0</v>
      </c>
      <c r="BI111" s="43" t="s">
        <v>358</v>
      </c>
      <c r="BJ111" s="54">
        <v>54</v>
      </c>
      <c r="BK111" s="54">
        <v>54</v>
      </c>
      <c r="BL111" s="56">
        <f t="shared" si="32"/>
        <v>100</v>
      </c>
      <c r="BM111" s="59">
        <v>0</v>
      </c>
      <c r="BN111" s="59">
        <v>0</v>
      </c>
      <c r="BO111" s="61" t="s">
        <v>811</v>
      </c>
      <c r="BP111" s="54">
        <v>54</v>
      </c>
      <c r="BQ111" s="54">
        <v>54</v>
      </c>
      <c r="BR111" s="56">
        <f t="shared" si="29"/>
        <v>100</v>
      </c>
      <c r="BS111" s="71">
        <v>0</v>
      </c>
      <c r="BT111" s="71">
        <v>0</v>
      </c>
      <c r="BU111" s="195">
        <v>0</v>
      </c>
      <c r="BV111" s="43" t="s">
        <v>1131</v>
      </c>
      <c r="BW111" s="63">
        <v>54</v>
      </c>
      <c r="BX111" s="63"/>
      <c r="BY111" s="56">
        <f t="shared" si="30"/>
        <v>0</v>
      </c>
      <c r="BZ111" s="64"/>
      <c r="CA111" s="64"/>
      <c r="CB111" s="43"/>
      <c r="CC111" s="63">
        <v>54</v>
      </c>
      <c r="CD111" s="63"/>
      <c r="CE111" s="65">
        <f t="shared" si="31"/>
        <v>0</v>
      </c>
      <c r="CF111" s="64"/>
      <c r="CG111" s="64"/>
      <c r="CH111" s="43"/>
      <c r="CI111" s="54">
        <v>54</v>
      </c>
      <c r="CJ111" s="54">
        <f>(U111+AG111+AM111+AS111+AY111+BE111+BK111+BQ111+BX111+CD111)/8</f>
        <v>53.75</v>
      </c>
      <c r="CK111" s="186">
        <f t="shared" ref="CK111:CK113" si="34">CJ111/CI111*100/100</f>
        <v>0.99537037037037035</v>
      </c>
      <c r="CL111" s="75" t="s">
        <v>812</v>
      </c>
    </row>
    <row r="112" spans="1:90" ht="154.5" customHeight="1">
      <c r="A112" s="304"/>
      <c r="B112" s="226"/>
      <c r="C112" s="47">
        <v>90</v>
      </c>
      <c r="D112" s="43" t="s">
        <v>813</v>
      </c>
      <c r="E112" s="48" t="s">
        <v>26</v>
      </c>
      <c r="F112" s="48" t="s">
        <v>26</v>
      </c>
      <c r="G112" s="48" t="s">
        <v>26</v>
      </c>
      <c r="H112" s="49" t="s">
        <v>187</v>
      </c>
      <c r="I112" s="50">
        <v>54</v>
      </c>
      <c r="J112" s="51">
        <v>54</v>
      </c>
      <c r="K112" s="51">
        <v>54</v>
      </c>
      <c r="L112" s="51">
        <v>54</v>
      </c>
      <c r="M112" s="51">
        <v>54</v>
      </c>
      <c r="N112" s="51">
        <v>54</v>
      </c>
      <c r="O112" s="122">
        <v>54</v>
      </c>
      <c r="P112" s="51">
        <v>54</v>
      </c>
      <c r="Q112" s="51">
        <v>54</v>
      </c>
      <c r="R112" s="51">
        <v>54</v>
      </c>
      <c r="S112" s="52">
        <v>54</v>
      </c>
      <c r="T112" s="53">
        <v>54</v>
      </c>
      <c r="U112" s="54">
        <v>54</v>
      </c>
      <c r="V112" s="58">
        <f t="shared" si="22"/>
        <v>100</v>
      </c>
      <c r="W112" s="60">
        <v>14500000</v>
      </c>
      <c r="X112" s="60">
        <v>14500000</v>
      </c>
      <c r="Y112" s="43" t="s">
        <v>814</v>
      </c>
      <c r="Z112" s="54">
        <v>54</v>
      </c>
      <c r="AA112" s="54">
        <v>54</v>
      </c>
      <c r="AB112" s="56">
        <f t="shared" si="23"/>
        <v>100</v>
      </c>
      <c r="AC112" s="60">
        <v>13750000</v>
      </c>
      <c r="AD112" s="60">
        <v>5200000</v>
      </c>
      <c r="AE112" s="43" t="s">
        <v>815</v>
      </c>
      <c r="AF112" s="54">
        <v>54</v>
      </c>
      <c r="AG112" s="54">
        <v>54</v>
      </c>
      <c r="AH112" s="56">
        <f t="shared" si="24"/>
        <v>100</v>
      </c>
      <c r="AI112" s="230"/>
      <c r="AJ112" s="230"/>
      <c r="AK112" s="226"/>
      <c r="AL112" s="54">
        <v>54</v>
      </c>
      <c r="AM112" s="54">
        <v>52</v>
      </c>
      <c r="AN112" s="58">
        <f t="shared" si="25"/>
        <v>96.296296296296291</v>
      </c>
      <c r="AO112" s="60">
        <v>0</v>
      </c>
      <c r="AP112" s="60">
        <v>0</v>
      </c>
      <c r="AQ112" s="226"/>
      <c r="AR112" s="54">
        <v>54</v>
      </c>
      <c r="AS112" s="54">
        <v>54</v>
      </c>
      <c r="AT112" s="56">
        <f t="shared" si="26"/>
        <v>100</v>
      </c>
      <c r="AU112" s="230"/>
      <c r="AV112" s="230"/>
      <c r="AW112" s="232"/>
      <c r="AX112" s="54">
        <v>54</v>
      </c>
      <c r="AY112" s="54">
        <v>54</v>
      </c>
      <c r="AZ112" s="56">
        <f t="shared" si="27"/>
        <v>100</v>
      </c>
      <c r="BA112" s="230"/>
      <c r="BB112" s="230"/>
      <c r="BC112" s="232"/>
      <c r="BD112" s="95">
        <v>54</v>
      </c>
      <c r="BE112" s="95">
        <v>54</v>
      </c>
      <c r="BF112" s="56">
        <f t="shared" si="28"/>
        <v>100</v>
      </c>
      <c r="BG112" s="60">
        <v>0</v>
      </c>
      <c r="BH112" s="60">
        <v>0</v>
      </c>
      <c r="BI112" s="43" t="s">
        <v>541</v>
      </c>
      <c r="BJ112" s="54">
        <v>54</v>
      </c>
      <c r="BK112" s="54">
        <v>54</v>
      </c>
      <c r="BL112" s="56">
        <f t="shared" si="32"/>
        <v>100</v>
      </c>
      <c r="BM112" s="59">
        <v>0</v>
      </c>
      <c r="BN112" s="59">
        <v>0</v>
      </c>
      <c r="BO112" s="61" t="s">
        <v>541</v>
      </c>
      <c r="BP112" s="54">
        <v>54</v>
      </c>
      <c r="BQ112" s="54">
        <v>54</v>
      </c>
      <c r="BR112" s="56">
        <f t="shared" si="29"/>
        <v>100</v>
      </c>
      <c r="BS112" s="71">
        <v>0</v>
      </c>
      <c r="BT112" s="71">
        <v>0</v>
      </c>
      <c r="BU112" s="195">
        <v>0</v>
      </c>
      <c r="BV112" s="43" t="s">
        <v>1132</v>
      </c>
      <c r="BW112" s="63">
        <v>54</v>
      </c>
      <c r="BX112" s="63"/>
      <c r="BY112" s="56">
        <f t="shared" si="30"/>
        <v>0</v>
      </c>
      <c r="BZ112" s="64"/>
      <c r="CA112" s="64"/>
      <c r="CB112" s="43"/>
      <c r="CC112" s="63">
        <v>54</v>
      </c>
      <c r="CD112" s="63"/>
      <c r="CE112" s="65">
        <f t="shared" si="31"/>
        <v>0</v>
      </c>
      <c r="CF112" s="64"/>
      <c r="CG112" s="64"/>
      <c r="CH112" s="43"/>
      <c r="CI112" s="54">
        <v>54</v>
      </c>
      <c r="CJ112" s="54">
        <f>(U112+AG112+AM112+AS112+AY112+BE112+BK112+BQ112+BX112+CD112)/8</f>
        <v>53.75</v>
      </c>
      <c r="CK112" s="186">
        <f t="shared" si="34"/>
        <v>0.99537037037037035</v>
      </c>
      <c r="CL112" s="75" t="s">
        <v>816</v>
      </c>
    </row>
    <row r="113" spans="1:90" ht="342.75" customHeight="1">
      <c r="A113" s="304"/>
      <c r="B113" s="224" t="s">
        <v>817</v>
      </c>
      <c r="C113" s="116">
        <v>91</v>
      </c>
      <c r="D113" s="104" t="s">
        <v>818</v>
      </c>
      <c r="E113" s="117"/>
      <c r="F113" s="117" t="s">
        <v>26</v>
      </c>
      <c r="G113" s="117" t="s">
        <v>26</v>
      </c>
      <c r="H113" s="118" t="s">
        <v>550</v>
      </c>
      <c r="I113" s="50">
        <v>275</v>
      </c>
      <c r="J113" s="51">
        <v>275</v>
      </c>
      <c r="K113" s="51">
        <v>3</v>
      </c>
      <c r="L113" s="51">
        <v>3</v>
      </c>
      <c r="M113" s="51">
        <v>3</v>
      </c>
      <c r="N113" s="51">
        <v>4175</v>
      </c>
      <c r="O113" s="122">
        <v>12</v>
      </c>
      <c r="P113" s="51">
        <v>12</v>
      </c>
      <c r="Q113" s="122">
        <v>810</v>
      </c>
      <c r="R113" s="122">
        <v>810</v>
      </c>
      <c r="S113" s="123">
        <v>810</v>
      </c>
      <c r="T113" s="53">
        <v>275</v>
      </c>
      <c r="U113" s="54">
        <v>298</v>
      </c>
      <c r="V113" s="58">
        <f t="shared" si="22"/>
        <v>108.36363636363637</v>
      </c>
      <c r="W113" s="228">
        <v>272826718</v>
      </c>
      <c r="X113" s="228">
        <v>272826718</v>
      </c>
      <c r="Y113" s="43" t="s">
        <v>819</v>
      </c>
      <c r="Z113" s="54">
        <v>275</v>
      </c>
      <c r="AA113" s="54">
        <v>150</v>
      </c>
      <c r="AB113" s="58">
        <f t="shared" si="23"/>
        <v>54.54545454545454</v>
      </c>
      <c r="AC113" s="228">
        <v>328250000</v>
      </c>
      <c r="AD113" s="228">
        <v>151100000</v>
      </c>
      <c r="AE113" s="43" t="s">
        <v>820</v>
      </c>
      <c r="AF113" s="54">
        <v>3</v>
      </c>
      <c r="AG113" s="54">
        <v>3</v>
      </c>
      <c r="AH113" s="56">
        <f t="shared" si="24"/>
        <v>100</v>
      </c>
      <c r="AI113" s="228">
        <v>51750000</v>
      </c>
      <c r="AJ113" s="228">
        <v>47228333</v>
      </c>
      <c r="AK113" s="224" t="s">
        <v>821</v>
      </c>
      <c r="AL113" s="54">
        <v>3</v>
      </c>
      <c r="AM113" s="54">
        <v>9</v>
      </c>
      <c r="AN113" s="56">
        <f t="shared" si="25"/>
        <v>300</v>
      </c>
      <c r="AO113" s="228">
        <v>274250000</v>
      </c>
      <c r="AP113" s="228">
        <v>36000000</v>
      </c>
      <c r="AQ113" s="224" t="s">
        <v>822</v>
      </c>
      <c r="AR113" s="54">
        <v>3</v>
      </c>
      <c r="AS113" s="54">
        <v>3</v>
      </c>
      <c r="AT113" s="56">
        <f t="shared" si="26"/>
        <v>100</v>
      </c>
      <c r="AU113" s="228">
        <v>36450000</v>
      </c>
      <c r="AV113" s="228">
        <v>186049737</v>
      </c>
      <c r="AW113" s="246" t="s">
        <v>823</v>
      </c>
      <c r="AX113" s="54">
        <v>4175</v>
      </c>
      <c r="AY113" s="54">
        <v>410</v>
      </c>
      <c r="AZ113" s="58">
        <f t="shared" si="27"/>
        <v>9.8203592814371259</v>
      </c>
      <c r="BA113" s="228">
        <v>355930500</v>
      </c>
      <c r="BB113" s="228">
        <v>277287335</v>
      </c>
      <c r="BC113" s="246" t="s">
        <v>824</v>
      </c>
      <c r="BD113" s="95">
        <v>12</v>
      </c>
      <c r="BE113" s="95">
        <v>8</v>
      </c>
      <c r="BF113" s="58">
        <f t="shared" si="28"/>
        <v>66.666666666666657</v>
      </c>
      <c r="BG113" s="265">
        <v>14000000</v>
      </c>
      <c r="BH113" s="265">
        <v>14000000</v>
      </c>
      <c r="BI113" s="282" t="s">
        <v>825</v>
      </c>
      <c r="BJ113" s="54">
        <v>12</v>
      </c>
      <c r="BK113" s="54">
        <v>12</v>
      </c>
      <c r="BL113" s="58">
        <f t="shared" si="32"/>
        <v>100</v>
      </c>
      <c r="BM113" s="59">
        <v>57630000</v>
      </c>
      <c r="BN113" s="59">
        <v>57630000</v>
      </c>
      <c r="BO113" s="61" t="s">
        <v>826</v>
      </c>
      <c r="BP113" s="54">
        <v>0</v>
      </c>
      <c r="BQ113" s="54">
        <v>9</v>
      </c>
      <c r="BR113" s="56">
        <v>100</v>
      </c>
      <c r="BS113" s="97">
        <v>6000000</v>
      </c>
      <c r="BT113" s="97">
        <v>6000000</v>
      </c>
      <c r="BU113" s="195">
        <f t="shared" si="19"/>
        <v>100</v>
      </c>
      <c r="BV113" s="43" t="s">
        <v>1133</v>
      </c>
      <c r="BW113" s="63"/>
      <c r="BX113" s="63"/>
      <c r="BY113" s="56" t="e">
        <f t="shared" si="30"/>
        <v>#DIV/0!</v>
      </c>
      <c r="BZ113" s="64"/>
      <c r="CA113" s="64"/>
      <c r="CB113" s="43"/>
      <c r="CC113" s="63"/>
      <c r="CD113" s="63"/>
      <c r="CE113" s="65" t="e">
        <f t="shared" si="31"/>
        <v>#DIV/0!</v>
      </c>
      <c r="CF113" s="64"/>
      <c r="CG113" s="64"/>
      <c r="CH113" s="43"/>
      <c r="CI113" s="54">
        <v>8101</v>
      </c>
      <c r="CJ113" s="54">
        <f>U113+AG113+AM113+AS113+AY113+BE113+BK113+BQ113+BX113+CD113</f>
        <v>752</v>
      </c>
      <c r="CK113" s="186">
        <f t="shared" si="34"/>
        <v>9.2828045920256758E-2</v>
      </c>
      <c r="CL113" s="43" t="s">
        <v>827</v>
      </c>
    </row>
    <row r="114" spans="1:90" ht="273" customHeight="1">
      <c r="A114" s="305"/>
      <c r="B114" s="226"/>
      <c r="C114" s="47">
        <v>92</v>
      </c>
      <c r="D114" s="43" t="s">
        <v>828</v>
      </c>
      <c r="E114" s="48" t="s">
        <v>26</v>
      </c>
      <c r="F114" s="48" t="s">
        <v>26</v>
      </c>
      <c r="G114" s="48" t="s">
        <v>26</v>
      </c>
      <c r="H114" s="49" t="s">
        <v>550</v>
      </c>
      <c r="I114" s="50">
        <v>5</v>
      </c>
      <c r="J114" s="51">
        <v>3</v>
      </c>
      <c r="K114" s="51">
        <v>3</v>
      </c>
      <c r="L114" s="51">
        <v>3</v>
      </c>
      <c r="M114" s="51">
        <v>3</v>
      </c>
      <c r="N114" s="51">
        <v>10</v>
      </c>
      <c r="O114" s="122">
        <v>12</v>
      </c>
      <c r="P114" s="51">
        <v>12</v>
      </c>
      <c r="Q114" s="51">
        <v>12</v>
      </c>
      <c r="R114" s="51">
        <v>12</v>
      </c>
      <c r="S114" s="52">
        <v>12</v>
      </c>
      <c r="T114" s="53">
        <v>5</v>
      </c>
      <c r="U114" s="54">
        <v>5</v>
      </c>
      <c r="V114" s="58">
        <f t="shared" si="22"/>
        <v>100</v>
      </c>
      <c r="W114" s="230"/>
      <c r="X114" s="230"/>
      <c r="Y114" s="43" t="s">
        <v>561</v>
      </c>
      <c r="Z114" s="54">
        <v>3</v>
      </c>
      <c r="AA114" s="54">
        <v>2</v>
      </c>
      <c r="AB114" s="58">
        <f t="shared" si="23"/>
        <v>66.666666666666657</v>
      </c>
      <c r="AC114" s="230"/>
      <c r="AD114" s="230"/>
      <c r="AE114" s="43" t="s">
        <v>829</v>
      </c>
      <c r="AF114" s="54">
        <v>3</v>
      </c>
      <c r="AG114" s="54">
        <v>3</v>
      </c>
      <c r="AH114" s="56">
        <f t="shared" si="24"/>
        <v>100</v>
      </c>
      <c r="AI114" s="230"/>
      <c r="AJ114" s="230"/>
      <c r="AK114" s="226"/>
      <c r="AL114" s="54">
        <v>3</v>
      </c>
      <c r="AM114" s="54">
        <v>9</v>
      </c>
      <c r="AN114" s="56">
        <f t="shared" si="25"/>
        <v>300</v>
      </c>
      <c r="AO114" s="230"/>
      <c r="AP114" s="230"/>
      <c r="AQ114" s="226"/>
      <c r="AR114" s="54">
        <v>3</v>
      </c>
      <c r="AS114" s="54">
        <v>3</v>
      </c>
      <c r="AT114" s="56">
        <f t="shared" si="26"/>
        <v>100</v>
      </c>
      <c r="AU114" s="230"/>
      <c r="AV114" s="230"/>
      <c r="AW114" s="232"/>
      <c r="AX114" s="54">
        <v>10</v>
      </c>
      <c r="AY114" s="54">
        <v>6</v>
      </c>
      <c r="AZ114" s="56">
        <f t="shared" si="27"/>
        <v>60</v>
      </c>
      <c r="BA114" s="230"/>
      <c r="BB114" s="230"/>
      <c r="BC114" s="232"/>
      <c r="BD114" s="95">
        <v>12</v>
      </c>
      <c r="BE114" s="95">
        <v>8</v>
      </c>
      <c r="BF114" s="58">
        <f t="shared" si="28"/>
        <v>66.666666666666657</v>
      </c>
      <c r="BG114" s="266"/>
      <c r="BH114" s="266"/>
      <c r="BI114" s="283"/>
      <c r="BJ114" s="54">
        <v>12</v>
      </c>
      <c r="BK114" s="54">
        <v>12</v>
      </c>
      <c r="BL114" s="56">
        <f t="shared" si="32"/>
        <v>100</v>
      </c>
      <c r="BM114" s="59">
        <v>4000000</v>
      </c>
      <c r="BN114" s="59">
        <v>4000000</v>
      </c>
      <c r="BO114" s="61" t="s">
        <v>830</v>
      </c>
      <c r="BP114" s="54">
        <v>12</v>
      </c>
      <c r="BQ114" s="124">
        <v>11</v>
      </c>
      <c r="BR114" s="55">
        <f t="shared" si="29"/>
        <v>91.666666666666657</v>
      </c>
      <c r="BS114" s="125">
        <v>2000000</v>
      </c>
      <c r="BT114" s="125">
        <v>2000000</v>
      </c>
      <c r="BU114" s="195">
        <f t="shared" si="19"/>
        <v>100</v>
      </c>
      <c r="BV114" s="43" t="s">
        <v>1072</v>
      </c>
      <c r="BW114" s="63">
        <v>12</v>
      </c>
      <c r="BX114" s="63"/>
      <c r="BY114" s="56">
        <f t="shared" si="30"/>
        <v>0</v>
      </c>
      <c r="BZ114" s="64"/>
      <c r="CA114" s="64"/>
      <c r="CB114" s="43"/>
      <c r="CC114" s="63">
        <v>12</v>
      </c>
      <c r="CD114" s="63"/>
      <c r="CE114" s="65">
        <f t="shared" si="31"/>
        <v>0</v>
      </c>
      <c r="CF114" s="64"/>
      <c r="CG114" s="64"/>
      <c r="CH114" s="43"/>
      <c r="CI114" s="54">
        <v>12</v>
      </c>
      <c r="CJ114" s="54">
        <f>(U114+AG114+AM114+AS114+AY114+BE114+BK114+BQ114+BX114+CD114)/8</f>
        <v>7.125</v>
      </c>
      <c r="CK114" s="186">
        <v>0.59</v>
      </c>
      <c r="CL114" s="104" t="s">
        <v>831</v>
      </c>
    </row>
    <row r="115" spans="1:90" ht="79.5" customHeight="1">
      <c r="A115" s="309" t="s">
        <v>832</v>
      </c>
      <c r="B115" s="224" t="s">
        <v>833</v>
      </c>
      <c r="C115" s="247">
        <v>93</v>
      </c>
      <c r="D115" s="224" t="s">
        <v>834</v>
      </c>
      <c r="E115" s="249"/>
      <c r="F115" s="249"/>
      <c r="G115" s="249" t="s">
        <v>26</v>
      </c>
      <c r="H115" s="49" t="s">
        <v>187</v>
      </c>
      <c r="I115" s="253">
        <v>1</v>
      </c>
      <c r="J115" s="259">
        <v>1</v>
      </c>
      <c r="K115" s="259">
        <v>1</v>
      </c>
      <c r="L115" s="259">
        <v>1</v>
      </c>
      <c r="M115" s="259">
        <v>1</v>
      </c>
      <c r="N115" s="259">
        <v>1</v>
      </c>
      <c r="O115" s="312">
        <v>1</v>
      </c>
      <c r="P115" s="259">
        <v>1</v>
      </c>
      <c r="Q115" s="259">
        <v>1</v>
      </c>
      <c r="R115" s="259">
        <v>1</v>
      </c>
      <c r="S115" s="261">
        <v>1</v>
      </c>
      <c r="T115" s="263">
        <v>1</v>
      </c>
      <c r="U115" s="257">
        <v>1</v>
      </c>
      <c r="V115" s="277">
        <f t="shared" si="22"/>
        <v>100</v>
      </c>
      <c r="W115" s="60">
        <v>44333333</v>
      </c>
      <c r="X115" s="60">
        <v>39833332</v>
      </c>
      <c r="Y115" s="43" t="s">
        <v>835</v>
      </c>
      <c r="Z115" s="257">
        <v>1</v>
      </c>
      <c r="AA115" s="257">
        <v>1</v>
      </c>
      <c r="AB115" s="211">
        <f t="shared" si="23"/>
        <v>100</v>
      </c>
      <c r="AC115" s="60">
        <v>27500000</v>
      </c>
      <c r="AD115" s="60">
        <v>11320747</v>
      </c>
      <c r="AE115" s="43" t="s">
        <v>836</v>
      </c>
      <c r="AF115" s="257">
        <v>1</v>
      </c>
      <c r="AG115" s="257">
        <v>1</v>
      </c>
      <c r="AH115" s="211">
        <f t="shared" si="24"/>
        <v>100</v>
      </c>
      <c r="AI115" s="60">
        <v>42150050</v>
      </c>
      <c r="AJ115" s="60">
        <v>41352325</v>
      </c>
      <c r="AK115" s="43" t="s">
        <v>837</v>
      </c>
      <c r="AL115" s="257">
        <v>1</v>
      </c>
      <c r="AM115" s="257">
        <v>1</v>
      </c>
      <c r="AN115" s="211">
        <f t="shared" si="25"/>
        <v>100</v>
      </c>
      <c r="AO115" s="60">
        <v>31650000</v>
      </c>
      <c r="AP115" s="60">
        <v>0</v>
      </c>
      <c r="AQ115" s="43" t="s">
        <v>838</v>
      </c>
      <c r="AR115" s="257">
        <v>1</v>
      </c>
      <c r="AS115" s="257">
        <v>2</v>
      </c>
      <c r="AT115" s="211">
        <f t="shared" si="26"/>
        <v>200</v>
      </c>
      <c r="AU115" s="60">
        <v>38000000</v>
      </c>
      <c r="AV115" s="60">
        <v>35101442</v>
      </c>
      <c r="AW115" s="43" t="s">
        <v>839</v>
      </c>
      <c r="AX115" s="257">
        <v>1</v>
      </c>
      <c r="AY115" s="257">
        <v>1</v>
      </c>
      <c r="AZ115" s="211">
        <f t="shared" si="27"/>
        <v>100</v>
      </c>
      <c r="BA115" s="60">
        <v>40000000</v>
      </c>
      <c r="BB115" s="60">
        <v>24124000</v>
      </c>
      <c r="BC115" s="43" t="s">
        <v>840</v>
      </c>
      <c r="BD115" s="314">
        <v>1</v>
      </c>
      <c r="BE115" s="314">
        <v>1</v>
      </c>
      <c r="BF115" s="211">
        <f t="shared" si="28"/>
        <v>100</v>
      </c>
      <c r="BG115" s="59">
        <v>8600000</v>
      </c>
      <c r="BH115" s="59">
        <v>8600000</v>
      </c>
      <c r="BI115" s="61" t="s">
        <v>841</v>
      </c>
      <c r="BJ115" s="257">
        <v>1</v>
      </c>
      <c r="BK115" s="257">
        <v>1</v>
      </c>
      <c r="BL115" s="211">
        <f t="shared" si="32"/>
        <v>100</v>
      </c>
      <c r="BM115" s="59">
        <v>2885000</v>
      </c>
      <c r="BN115" s="59">
        <v>2885000</v>
      </c>
      <c r="BO115" s="61" t="s">
        <v>842</v>
      </c>
      <c r="BP115" s="257">
        <v>1</v>
      </c>
      <c r="BQ115" s="257">
        <v>0</v>
      </c>
      <c r="BR115" s="211">
        <f t="shared" si="29"/>
        <v>0</v>
      </c>
      <c r="BS115" s="71">
        <v>0</v>
      </c>
      <c r="BT115" s="71">
        <v>0</v>
      </c>
      <c r="BU115" s="195">
        <v>0</v>
      </c>
      <c r="BV115" s="43" t="s">
        <v>1127</v>
      </c>
      <c r="BW115" s="257">
        <v>1</v>
      </c>
      <c r="BX115" s="257"/>
      <c r="BY115" s="211">
        <f t="shared" si="30"/>
        <v>0</v>
      </c>
      <c r="BZ115" s="64"/>
      <c r="CA115" s="64"/>
      <c r="CB115" s="43"/>
      <c r="CC115" s="257">
        <v>1</v>
      </c>
      <c r="CD115" s="257"/>
      <c r="CE115" s="208">
        <f t="shared" si="31"/>
        <v>0</v>
      </c>
      <c r="CF115" s="64"/>
      <c r="CG115" s="64"/>
      <c r="CH115" s="43"/>
      <c r="CI115" s="257">
        <v>1</v>
      </c>
      <c r="CJ115" s="257">
        <f>(+BQ115+BK115+BE115+AY115+AS115+AM115+AG115+AA115+U115)/8</f>
        <v>1.125</v>
      </c>
      <c r="CK115" s="267">
        <f>CJ115/CJ115*100/100</f>
        <v>1</v>
      </c>
      <c r="CL115" s="294" t="s">
        <v>843</v>
      </c>
    </row>
    <row r="116" spans="1:90" ht="146.25" customHeight="1">
      <c r="A116" s="310"/>
      <c r="B116" s="226"/>
      <c r="C116" s="248"/>
      <c r="D116" s="226"/>
      <c r="E116" s="250"/>
      <c r="F116" s="250"/>
      <c r="G116" s="250"/>
      <c r="H116" s="49" t="s">
        <v>197</v>
      </c>
      <c r="I116" s="254"/>
      <c r="J116" s="260"/>
      <c r="K116" s="260"/>
      <c r="L116" s="260"/>
      <c r="M116" s="260"/>
      <c r="N116" s="260"/>
      <c r="O116" s="313"/>
      <c r="P116" s="260"/>
      <c r="Q116" s="260"/>
      <c r="R116" s="260"/>
      <c r="S116" s="262"/>
      <c r="T116" s="264"/>
      <c r="U116" s="258"/>
      <c r="V116" s="278"/>
      <c r="W116" s="60"/>
      <c r="X116" s="60"/>
      <c r="Y116" s="43"/>
      <c r="Z116" s="258"/>
      <c r="AA116" s="258"/>
      <c r="AB116" s="212"/>
      <c r="AC116" s="60">
        <v>1956063594</v>
      </c>
      <c r="AD116" s="60">
        <v>1956063594</v>
      </c>
      <c r="AE116" s="43" t="s">
        <v>844</v>
      </c>
      <c r="AF116" s="258"/>
      <c r="AG116" s="258"/>
      <c r="AH116" s="212"/>
      <c r="AI116" s="60"/>
      <c r="AJ116" s="60"/>
      <c r="AK116" s="43" t="s">
        <v>845</v>
      </c>
      <c r="AL116" s="258"/>
      <c r="AM116" s="258"/>
      <c r="AN116" s="212"/>
      <c r="AO116" s="60">
        <v>0</v>
      </c>
      <c r="AP116" s="60">
        <v>0</v>
      </c>
      <c r="AQ116" s="43" t="s">
        <v>200</v>
      </c>
      <c r="AR116" s="258"/>
      <c r="AS116" s="258"/>
      <c r="AT116" s="212"/>
      <c r="AU116" s="60">
        <v>0</v>
      </c>
      <c r="AV116" s="60">
        <v>0</v>
      </c>
      <c r="AW116" s="43" t="s">
        <v>846</v>
      </c>
      <c r="AX116" s="258"/>
      <c r="AY116" s="258"/>
      <c r="AZ116" s="212"/>
      <c r="BA116" s="60">
        <v>3010569983</v>
      </c>
      <c r="BB116" s="60">
        <v>1364110617</v>
      </c>
      <c r="BC116" s="43" t="s">
        <v>847</v>
      </c>
      <c r="BD116" s="315"/>
      <c r="BE116" s="315"/>
      <c r="BF116" s="212"/>
      <c r="BG116" s="59">
        <v>3336801741</v>
      </c>
      <c r="BH116" s="59">
        <v>2492795140</v>
      </c>
      <c r="BI116" s="61" t="s">
        <v>848</v>
      </c>
      <c r="BJ116" s="258"/>
      <c r="BK116" s="258"/>
      <c r="BL116" s="212"/>
      <c r="BM116" s="59">
        <v>0</v>
      </c>
      <c r="BN116" s="59">
        <v>0</v>
      </c>
      <c r="BO116" s="61" t="s">
        <v>204</v>
      </c>
      <c r="BP116" s="258"/>
      <c r="BQ116" s="258"/>
      <c r="BR116" s="212"/>
      <c r="BS116" s="71">
        <v>9375823128</v>
      </c>
      <c r="BT116" s="71">
        <v>3200420781</v>
      </c>
      <c r="BU116" s="195">
        <f t="shared" si="19"/>
        <v>34.134824615475615</v>
      </c>
      <c r="BV116" s="43" t="s">
        <v>1073</v>
      </c>
      <c r="BW116" s="258"/>
      <c r="BX116" s="258"/>
      <c r="BY116" s="212"/>
      <c r="BZ116" s="64"/>
      <c r="CA116" s="64"/>
      <c r="CB116" s="43"/>
      <c r="CC116" s="258"/>
      <c r="CD116" s="258"/>
      <c r="CE116" s="210"/>
      <c r="CF116" s="64"/>
      <c r="CG116" s="64"/>
      <c r="CH116" s="43"/>
      <c r="CI116" s="258"/>
      <c r="CJ116" s="212"/>
      <c r="CK116" s="268"/>
      <c r="CL116" s="297"/>
    </row>
    <row r="117" spans="1:90" ht="77.25" customHeight="1">
      <c r="A117" s="310"/>
      <c r="B117" s="224" t="s">
        <v>849</v>
      </c>
      <c r="C117" s="247">
        <v>94</v>
      </c>
      <c r="D117" s="224" t="s">
        <v>850</v>
      </c>
      <c r="E117" s="249"/>
      <c r="F117" s="249"/>
      <c r="G117" s="249" t="s">
        <v>26</v>
      </c>
      <c r="H117" s="49" t="s">
        <v>187</v>
      </c>
      <c r="I117" s="253">
        <v>1</v>
      </c>
      <c r="J117" s="259">
        <v>1</v>
      </c>
      <c r="K117" s="259">
        <v>1</v>
      </c>
      <c r="L117" s="259">
        <v>1</v>
      </c>
      <c r="M117" s="259">
        <v>1</v>
      </c>
      <c r="N117" s="259">
        <v>1</v>
      </c>
      <c r="O117" s="312">
        <v>1</v>
      </c>
      <c r="P117" s="259">
        <v>1</v>
      </c>
      <c r="Q117" s="316">
        <v>7.0000000000000007E-2</v>
      </c>
      <c r="R117" s="316">
        <v>7.0000000000000007E-2</v>
      </c>
      <c r="S117" s="317">
        <v>7.0000000000000007E-2</v>
      </c>
      <c r="T117" s="263">
        <v>1</v>
      </c>
      <c r="U117" s="257">
        <v>1</v>
      </c>
      <c r="V117" s="277">
        <f t="shared" si="22"/>
        <v>100</v>
      </c>
      <c r="W117" s="60">
        <v>73833333</v>
      </c>
      <c r="X117" s="60">
        <v>73833333</v>
      </c>
      <c r="Y117" s="43" t="s">
        <v>851</v>
      </c>
      <c r="Z117" s="257">
        <v>1</v>
      </c>
      <c r="AA117" s="257">
        <v>1</v>
      </c>
      <c r="AB117" s="211">
        <f t="shared" si="23"/>
        <v>100</v>
      </c>
      <c r="AC117" s="60">
        <v>13750000</v>
      </c>
      <c r="AD117" s="60">
        <v>10085999</v>
      </c>
      <c r="AE117" s="43" t="s">
        <v>852</v>
      </c>
      <c r="AF117" s="257">
        <v>1</v>
      </c>
      <c r="AG117" s="257">
        <v>1</v>
      </c>
      <c r="AH117" s="211">
        <f t="shared" si="24"/>
        <v>100</v>
      </c>
      <c r="AI117" s="60">
        <v>42150050</v>
      </c>
      <c r="AJ117" s="60">
        <v>41352325</v>
      </c>
      <c r="AK117" s="43" t="s">
        <v>853</v>
      </c>
      <c r="AL117" s="257">
        <v>1</v>
      </c>
      <c r="AM117" s="257">
        <v>1</v>
      </c>
      <c r="AN117" s="211">
        <f t="shared" si="25"/>
        <v>100</v>
      </c>
      <c r="AO117" s="60">
        <v>31650000</v>
      </c>
      <c r="AP117" s="60">
        <v>0</v>
      </c>
      <c r="AQ117" s="43" t="s">
        <v>854</v>
      </c>
      <c r="AR117" s="257">
        <v>1</v>
      </c>
      <c r="AS117" s="257">
        <v>2</v>
      </c>
      <c r="AT117" s="211">
        <f t="shared" si="26"/>
        <v>200</v>
      </c>
      <c r="AU117" s="60">
        <v>38000000</v>
      </c>
      <c r="AV117" s="60">
        <v>35101442</v>
      </c>
      <c r="AW117" s="43" t="s">
        <v>839</v>
      </c>
      <c r="AX117" s="257">
        <v>1</v>
      </c>
      <c r="AY117" s="257">
        <v>1</v>
      </c>
      <c r="AZ117" s="211">
        <f t="shared" si="27"/>
        <v>100</v>
      </c>
      <c r="BA117" s="60">
        <v>40000000</v>
      </c>
      <c r="BB117" s="60">
        <v>24124000</v>
      </c>
      <c r="BC117" s="43" t="s">
        <v>855</v>
      </c>
      <c r="BD117" s="314">
        <v>1</v>
      </c>
      <c r="BE117" s="314">
        <v>1</v>
      </c>
      <c r="BF117" s="211">
        <f t="shared" si="28"/>
        <v>100</v>
      </c>
      <c r="BG117" s="59">
        <v>0</v>
      </c>
      <c r="BH117" s="59">
        <v>0</v>
      </c>
      <c r="BI117" s="282" t="s">
        <v>856</v>
      </c>
      <c r="BJ117" s="257">
        <v>1</v>
      </c>
      <c r="BK117" s="257">
        <v>1</v>
      </c>
      <c r="BL117" s="211">
        <f t="shared" si="32"/>
        <v>100</v>
      </c>
      <c r="BM117" s="59">
        <v>0</v>
      </c>
      <c r="BN117" s="59">
        <v>0</v>
      </c>
      <c r="BO117" s="61" t="s">
        <v>857</v>
      </c>
      <c r="BP117" s="325">
        <v>7.0000000000000007E-2</v>
      </c>
      <c r="BQ117" s="257">
        <v>0</v>
      </c>
      <c r="BR117" s="211">
        <f t="shared" si="29"/>
        <v>0</v>
      </c>
      <c r="BS117" s="71">
        <v>0</v>
      </c>
      <c r="BT117" s="71">
        <v>0</v>
      </c>
      <c r="BU117" s="195">
        <v>0</v>
      </c>
      <c r="BV117" s="43" t="s">
        <v>1127</v>
      </c>
      <c r="BW117" s="257"/>
      <c r="BX117" s="257"/>
      <c r="BY117" s="211" t="e">
        <f t="shared" si="30"/>
        <v>#DIV/0!</v>
      </c>
      <c r="BZ117" s="64"/>
      <c r="CA117" s="64"/>
      <c r="CB117" s="43"/>
      <c r="CC117" s="257"/>
      <c r="CD117" s="257"/>
      <c r="CE117" s="208" t="e">
        <f t="shared" si="31"/>
        <v>#DIV/0!</v>
      </c>
      <c r="CF117" s="64"/>
      <c r="CG117" s="64"/>
      <c r="CH117" s="43"/>
      <c r="CI117" s="321">
        <v>7</v>
      </c>
      <c r="CJ117" s="323">
        <f>(+BQ117+BK117+BE117+AY117+AS117+AM117+AG117+AA117+U117)/8</f>
        <v>1.125</v>
      </c>
      <c r="CK117" s="267">
        <f>CJ117/CI117*100/100</f>
        <v>0.16071428571428573</v>
      </c>
      <c r="CL117" s="224" t="s">
        <v>858</v>
      </c>
    </row>
    <row r="118" spans="1:90" ht="147.75" customHeight="1">
      <c r="A118" s="310"/>
      <c r="B118" s="226"/>
      <c r="C118" s="248"/>
      <c r="D118" s="226"/>
      <c r="E118" s="250"/>
      <c r="F118" s="250"/>
      <c r="G118" s="250"/>
      <c r="H118" s="49" t="s">
        <v>197</v>
      </c>
      <c r="I118" s="254"/>
      <c r="J118" s="260"/>
      <c r="K118" s="260"/>
      <c r="L118" s="260"/>
      <c r="M118" s="260"/>
      <c r="N118" s="260"/>
      <c r="O118" s="313"/>
      <c r="P118" s="260"/>
      <c r="Q118" s="313"/>
      <c r="R118" s="313"/>
      <c r="S118" s="318"/>
      <c r="T118" s="264"/>
      <c r="U118" s="258"/>
      <c r="V118" s="278"/>
      <c r="W118" s="60"/>
      <c r="X118" s="60"/>
      <c r="Y118" s="43"/>
      <c r="Z118" s="258"/>
      <c r="AA118" s="258"/>
      <c r="AB118" s="212"/>
      <c r="AC118" s="60"/>
      <c r="AD118" s="60"/>
      <c r="AE118" s="43" t="s">
        <v>859</v>
      </c>
      <c r="AF118" s="258"/>
      <c r="AG118" s="258"/>
      <c r="AH118" s="212"/>
      <c r="AI118" s="60"/>
      <c r="AJ118" s="60"/>
      <c r="AK118" s="43" t="s">
        <v>860</v>
      </c>
      <c r="AL118" s="258"/>
      <c r="AM118" s="258"/>
      <c r="AN118" s="212"/>
      <c r="AO118" s="60">
        <v>0</v>
      </c>
      <c r="AP118" s="60">
        <v>0</v>
      </c>
      <c r="AQ118" s="43" t="s">
        <v>200</v>
      </c>
      <c r="AR118" s="258"/>
      <c r="AS118" s="258"/>
      <c r="AT118" s="212"/>
      <c r="AU118" s="60">
        <v>0</v>
      </c>
      <c r="AV118" s="60">
        <v>0</v>
      </c>
      <c r="AW118" s="43" t="s">
        <v>846</v>
      </c>
      <c r="AX118" s="258"/>
      <c r="AY118" s="258"/>
      <c r="AZ118" s="212"/>
      <c r="BA118" s="60">
        <v>0</v>
      </c>
      <c r="BB118" s="60">
        <v>0</v>
      </c>
      <c r="BC118" s="43"/>
      <c r="BD118" s="315"/>
      <c r="BE118" s="315"/>
      <c r="BF118" s="212"/>
      <c r="BG118" s="59">
        <v>0</v>
      </c>
      <c r="BH118" s="59">
        <v>0</v>
      </c>
      <c r="BI118" s="283"/>
      <c r="BJ118" s="258"/>
      <c r="BK118" s="258"/>
      <c r="BL118" s="212"/>
      <c r="BM118" s="59">
        <v>0</v>
      </c>
      <c r="BN118" s="59">
        <v>0</v>
      </c>
      <c r="BO118" s="61" t="s">
        <v>204</v>
      </c>
      <c r="BP118" s="326"/>
      <c r="BQ118" s="258"/>
      <c r="BR118" s="212"/>
      <c r="BS118" s="71">
        <v>0</v>
      </c>
      <c r="BT118" s="71">
        <v>0</v>
      </c>
      <c r="BU118" s="195">
        <v>0</v>
      </c>
      <c r="BV118" s="43" t="s">
        <v>1074</v>
      </c>
      <c r="BW118" s="258"/>
      <c r="BX118" s="258"/>
      <c r="BY118" s="212"/>
      <c r="BZ118" s="64"/>
      <c r="CA118" s="64"/>
      <c r="CB118" s="43"/>
      <c r="CC118" s="258"/>
      <c r="CD118" s="258"/>
      <c r="CE118" s="210"/>
      <c r="CF118" s="64"/>
      <c r="CG118" s="64"/>
      <c r="CH118" s="43"/>
      <c r="CI118" s="322"/>
      <c r="CJ118" s="324"/>
      <c r="CK118" s="268"/>
      <c r="CL118" s="226"/>
    </row>
    <row r="119" spans="1:90" ht="170.25" customHeight="1">
      <c r="A119" s="310"/>
      <c r="B119" s="43" t="s">
        <v>861</v>
      </c>
      <c r="C119" s="47">
        <v>95</v>
      </c>
      <c r="D119" s="43" t="s">
        <v>862</v>
      </c>
      <c r="E119" s="48" t="s">
        <v>26</v>
      </c>
      <c r="F119" s="48" t="s">
        <v>26</v>
      </c>
      <c r="G119" s="48" t="s">
        <v>26</v>
      </c>
      <c r="H119" s="49" t="s">
        <v>863</v>
      </c>
      <c r="I119" s="50">
        <v>1</v>
      </c>
      <c r="J119" s="51">
        <v>1</v>
      </c>
      <c r="K119" s="51">
        <v>1</v>
      </c>
      <c r="L119" s="51">
        <v>1</v>
      </c>
      <c r="M119" s="51">
        <v>1</v>
      </c>
      <c r="N119" s="51">
        <v>1</v>
      </c>
      <c r="O119" s="122">
        <v>1</v>
      </c>
      <c r="P119" s="51">
        <v>1</v>
      </c>
      <c r="Q119" s="51">
        <v>1</v>
      </c>
      <c r="R119" s="51">
        <v>1</v>
      </c>
      <c r="S119" s="52">
        <v>1</v>
      </c>
      <c r="T119" s="53">
        <v>1</v>
      </c>
      <c r="U119" s="54">
        <v>1</v>
      </c>
      <c r="V119" s="58">
        <f t="shared" si="22"/>
        <v>100</v>
      </c>
      <c r="W119" s="60">
        <v>44333333</v>
      </c>
      <c r="X119" s="60">
        <v>39833332</v>
      </c>
      <c r="Y119" s="43" t="s">
        <v>864</v>
      </c>
      <c r="Z119" s="54">
        <v>1</v>
      </c>
      <c r="AA119" s="54">
        <v>1</v>
      </c>
      <c r="AB119" s="56">
        <f t="shared" si="23"/>
        <v>100</v>
      </c>
      <c r="AC119" s="60">
        <v>27500000</v>
      </c>
      <c r="AD119" s="60">
        <v>11320747</v>
      </c>
      <c r="AE119" s="43" t="s">
        <v>865</v>
      </c>
      <c r="AF119" s="54">
        <v>1</v>
      </c>
      <c r="AG119" s="54">
        <v>1</v>
      </c>
      <c r="AH119" s="56">
        <f t="shared" si="24"/>
        <v>100</v>
      </c>
      <c r="AI119" s="60">
        <v>42150050</v>
      </c>
      <c r="AJ119" s="60">
        <v>41352325</v>
      </c>
      <c r="AK119" s="43" t="s">
        <v>866</v>
      </c>
      <c r="AL119" s="54">
        <v>1</v>
      </c>
      <c r="AM119" s="54">
        <v>1</v>
      </c>
      <c r="AN119" s="56">
        <f t="shared" si="25"/>
        <v>100</v>
      </c>
      <c r="AO119" s="60">
        <v>31650000</v>
      </c>
      <c r="AP119" s="60">
        <v>0</v>
      </c>
      <c r="AQ119" s="43" t="s">
        <v>838</v>
      </c>
      <c r="AR119" s="54">
        <v>1</v>
      </c>
      <c r="AS119" s="54">
        <v>2</v>
      </c>
      <c r="AT119" s="56">
        <f t="shared" si="26"/>
        <v>200</v>
      </c>
      <c r="AU119" s="60">
        <v>38000000</v>
      </c>
      <c r="AV119" s="60">
        <v>35101442</v>
      </c>
      <c r="AW119" s="43" t="s">
        <v>839</v>
      </c>
      <c r="AX119" s="54">
        <v>1</v>
      </c>
      <c r="AY119" s="54">
        <v>1</v>
      </c>
      <c r="AZ119" s="56">
        <f t="shared" si="27"/>
        <v>100</v>
      </c>
      <c r="BA119" s="60">
        <v>40000000</v>
      </c>
      <c r="BB119" s="60">
        <v>24124000</v>
      </c>
      <c r="BC119" s="43" t="s">
        <v>840</v>
      </c>
      <c r="BD119" s="95">
        <v>1</v>
      </c>
      <c r="BE119" s="95">
        <v>1</v>
      </c>
      <c r="BF119" s="56">
        <f t="shared" si="28"/>
        <v>100</v>
      </c>
      <c r="BG119" s="59">
        <v>2000000</v>
      </c>
      <c r="BH119" s="59">
        <v>2000000</v>
      </c>
      <c r="BI119" s="61" t="s">
        <v>867</v>
      </c>
      <c r="BJ119" s="54">
        <v>1</v>
      </c>
      <c r="BK119" s="54">
        <v>1</v>
      </c>
      <c r="BL119" s="56">
        <f t="shared" si="32"/>
        <v>100</v>
      </c>
      <c r="BM119" s="59" t="s">
        <v>508</v>
      </c>
      <c r="BN119" s="59" t="s">
        <v>868</v>
      </c>
      <c r="BO119" s="61" t="s">
        <v>869</v>
      </c>
      <c r="BP119" s="54">
        <v>1</v>
      </c>
      <c r="BQ119" s="54">
        <v>0</v>
      </c>
      <c r="BR119" s="56">
        <f t="shared" si="29"/>
        <v>0</v>
      </c>
      <c r="BS119" s="71">
        <v>0</v>
      </c>
      <c r="BT119" s="71">
        <v>0</v>
      </c>
      <c r="BU119" s="195">
        <v>0</v>
      </c>
      <c r="BV119" s="43" t="s">
        <v>1134</v>
      </c>
      <c r="BW119" s="63">
        <v>1</v>
      </c>
      <c r="BX119" s="63"/>
      <c r="BY119" s="56">
        <f t="shared" si="30"/>
        <v>0</v>
      </c>
      <c r="BZ119" s="64"/>
      <c r="CA119" s="64"/>
      <c r="CB119" s="43"/>
      <c r="CC119" s="63">
        <v>1</v>
      </c>
      <c r="CD119" s="63"/>
      <c r="CE119" s="65">
        <f t="shared" si="31"/>
        <v>0</v>
      </c>
      <c r="CF119" s="64"/>
      <c r="CG119" s="64"/>
      <c r="CH119" s="43"/>
      <c r="CI119" s="54">
        <v>1</v>
      </c>
      <c r="CJ119" s="54">
        <f>(U119+AG119+AM119+AS119+AY119+BE119+BK119+BQ119+BX119+CD119)/8</f>
        <v>1</v>
      </c>
      <c r="CK119" s="187">
        <f t="shared" ref="CK119:CK127" si="35">CJ119/CI119*100/100</f>
        <v>1</v>
      </c>
      <c r="CL119" s="43" t="s">
        <v>870</v>
      </c>
    </row>
    <row r="120" spans="1:90" ht="158.25" customHeight="1">
      <c r="A120" s="310"/>
      <c r="B120" s="224" t="s">
        <v>871</v>
      </c>
      <c r="C120" s="47">
        <v>96</v>
      </c>
      <c r="D120" s="43" t="s">
        <v>872</v>
      </c>
      <c r="E120" s="48" t="s">
        <v>26</v>
      </c>
      <c r="F120" s="48" t="s">
        <v>26</v>
      </c>
      <c r="G120" s="48" t="s">
        <v>26</v>
      </c>
      <c r="H120" s="49" t="s">
        <v>197</v>
      </c>
      <c r="I120" s="126">
        <v>1</v>
      </c>
      <c r="J120" s="127">
        <v>1</v>
      </c>
      <c r="K120" s="127">
        <v>1</v>
      </c>
      <c r="L120" s="127">
        <v>1</v>
      </c>
      <c r="M120" s="127">
        <v>1</v>
      </c>
      <c r="N120" s="127">
        <v>1</v>
      </c>
      <c r="O120" s="128">
        <v>1</v>
      </c>
      <c r="P120" s="127">
        <v>1</v>
      </c>
      <c r="Q120" s="128">
        <v>1</v>
      </c>
      <c r="R120" s="128">
        <v>1</v>
      </c>
      <c r="S120" s="129">
        <v>1</v>
      </c>
      <c r="T120" s="130">
        <v>1</v>
      </c>
      <c r="U120" s="66">
        <v>1</v>
      </c>
      <c r="V120" s="58">
        <f t="shared" si="22"/>
        <v>100</v>
      </c>
      <c r="W120" s="60"/>
      <c r="X120" s="60"/>
      <c r="Y120" s="43" t="s">
        <v>873</v>
      </c>
      <c r="Z120" s="66">
        <v>1</v>
      </c>
      <c r="AA120" s="66">
        <v>1</v>
      </c>
      <c r="AB120" s="56">
        <f t="shared" si="23"/>
        <v>100</v>
      </c>
      <c r="AC120" s="60"/>
      <c r="AD120" s="60"/>
      <c r="AE120" s="43" t="s">
        <v>873</v>
      </c>
      <c r="AF120" s="66">
        <v>1</v>
      </c>
      <c r="AG120" s="66">
        <v>1</v>
      </c>
      <c r="AH120" s="56">
        <f t="shared" si="24"/>
        <v>100</v>
      </c>
      <c r="AI120" s="60"/>
      <c r="AJ120" s="60"/>
      <c r="AK120" s="43" t="s">
        <v>874</v>
      </c>
      <c r="AL120" s="66">
        <v>1</v>
      </c>
      <c r="AM120" s="66">
        <v>0</v>
      </c>
      <c r="AN120" s="56">
        <f t="shared" si="25"/>
        <v>0</v>
      </c>
      <c r="AO120" s="60">
        <v>0</v>
      </c>
      <c r="AP120" s="60">
        <v>0</v>
      </c>
      <c r="AQ120" s="43" t="s">
        <v>200</v>
      </c>
      <c r="AR120" s="66">
        <v>1</v>
      </c>
      <c r="AS120" s="66">
        <v>1</v>
      </c>
      <c r="AT120" s="56">
        <f t="shared" si="26"/>
        <v>100</v>
      </c>
      <c r="AU120" s="60">
        <v>15282295074</v>
      </c>
      <c r="AV120" s="60">
        <v>13798758920</v>
      </c>
      <c r="AW120" s="43" t="s">
        <v>875</v>
      </c>
      <c r="AX120" s="66">
        <v>1</v>
      </c>
      <c r="AY120" s="66">
        <v>1</v>
      </c>
      <c r="AZ120" s="56">
        <f t="shared" si="27"/>
        <v>100</v>
      </c>
      <c r="BA120" s="60">
        <v>14928320643</v>
      </c>
      <c r="BB120" s="60">
        <v>6462851903</v>
      </c>
      <c r="BC120" s="43" t="s">
        <v>876</v>
      </c>
      <c r="BD120" s="131">
        <v>1</v>
      </c>
      <c r="BE120" s="131">
        <v>1</v>
      </c>
      <c r="BF120" s="56">
        <f t="shared" si="28"/>
        <v>100</v>
      </c>
      <c r="BG120" s="265">
        <v>17065084397</v>
      </c>
      <c r="BH120" s="265">
        <v>12687323082</v>
      </c>
      <c r="BI120" s="61" t="s">
        <v>877</v>
      </c>
      <c r="BJ120" s="66">
        <v>1</v>
      </c>
      <c r="BK120" s="66">
        <v>1</v>
      </c>
      <c r="BL120" s="56">
        <f t="shared" si="32"/>
        <v>100</v>
      </c>
      <c r="BM120" s="59">
        <v>0</v>
      </c>
      <c r="BN120" s="59">
        <v>0</v>
      </c>
      <c r="BO120" s="61" t="s">
        <v>204</v>
      </c>
      <c r="BP120" s="131">
        <v>1</v>
      </c>
      <c r="BQ120" s="54">
        <v>0</v>
      </c>
      <c r="BR120" s="56">
        <f t="shared" si="29"/>
        <v>0</v>
      </c>
      <c r="BS120" s="62">
        <v>15598800933</v>
      </c>
      <c r="BT120" s="62">
        <v>10698591440</v>
      </c>
      <c r="BU120" s="195">
        <f t="shared" ref="BU120:BU134" si="36">BT120/BS120*100</f>
        <v>68.585986102089578</v>
      </c>
      <c r="BV120" s="43" t="s">
        <v>1075</v>
      </c>
      <c r="BW120" s="131">
        <v>1</v>
      </c>
      <c r="BX120" s="63"/>
      <c r="BY120" s="56">
        <f t="shared" si="30"/>
        <v>0</v>
      </c>
      <c r="BZ120" s="64"/>
      <c r="CA120" s="64"/>
      <c r="CB120" s="43"/>
      <c r="CC120" s="131">
        <v>1</v>
      </c>
      <c r="CD120" s="63"/>
      <c r="CE120" s="65">
        <f t="shared" si="31"/>
        <v>0</v>
      </c>
      <c r="CF120" s="64"/>
      <c r="CG120" s="64"/>
      <c r="CH120" s="43"/>
      <c r="CI120" s="66">
        <v>1</v>
      </c>
      <c r="CJ120" s="115">
        <f>(U120+AG120+AM120+AS120+AY120+BE120+BK120+BQ120+BX120+CD120)/8</f>
        <v>0.75</v>
      </c>
      <c r="CK120" s="187">
        <f t="shared" si="35"/>
        <v>0.75</v>
      </c>
      <c r="CL120" s="43" t="s">
        <v>878</v>
      </c>
    </row>
    <row r="121" spans="1:90" ht="270.75">
      <c r="A121" s="310"/>
      <c r="B121" s="226"/>
      <c r="C121" s="47">
        <v>97</v>
      </c>
      <c r="D121" s="43" t="s">
        <v>879</v>
      </c>
      <c r="E121" s="48" t="s">
        <v>26</v>
      </c>
      <c r="F121" s="48" t="s">
        <v>26</v>
      </c>
      <c r="G121" s="48" t="s">
        <v>26</v>
      </c>
      <c r="H121" s="49" t="s">
        <v>197</v>
      </c>
      <c r="I121" s="126">
        <v>1</v>
      </c>
      <c r="J121" s="127">
        <v>1</v>
      </c>
      <c r="K121" s="127">
        <v>1</v>
      </c>
      <c r="L121" s="127">
        <v>1</v>
      </c>
      <c r="M121" s="127">
        <v>1</v>
      </c>
      <c r="N121" s="127">
        <v>1</v>
      </c>
      <c r="O121" s="128">
        <v>1</v>
      </c>
      <c r="P121" s="127">
        <v>1</v>
      </c>
      <c r="Q121" s="128">
        <v>1</v>
      </c>
      <c r="R121" s="128">
        <v>1</v>
      </c>
      <c r="S121" s="129">
        <v>1</v>
      </c>
      <c r="T121" s="130">
        <v>1</v>
      </c>
      <c r="U121" s="66">
        <v>1</v>
      </c>
      <c r="V121" s="58">
        <f t="shared" si="22"/>
        <v>100</v>
      </c>
      <c r="W121" s="60"/>
      <c r="X121" s="60"/>
      <c r="Y121" s="43" t="s">
        <v>880</v>
      </c>
      <c r="Z121" s="66">
        <v>1</v>
      </c>
      <c r="AA121" s="66">
        <v>1</v>
      </c>
      <c r="AB121" s="56">
        <f t="shared" si="23"/>
        <v>100</v>
      </c>
      <c r="AC121" s="60">
        <v>10431855786</v>
      </c>
      <c r="AD121" s="60">
        <v>10431855786</v>
      </c>
      <c r="AE121" s="43" t="s">
        <v>881</v>
      </c>
      <c r="AF121" s="66">
        <v>1</v>
      </c>
      <c r="AG121" s="66">
        <v>1</v>
      </c>
      <c r="AH121" s="56">
        <f t="shared" si="24"/>
        <v>100</v>
      </c>
      <c r="AI121" s="60"/>
      <c r="AJ121" s="60"/>
      <c r="AK121" s="43" t="s">
        <v>882</v>
      </c>
      <c r="AL121" s="66">
        <v>1</v>
      </c>
      <c r="AM121" s="66">
        <v>0</v>
      </c>
      <c r="AN121" s="56">
        <f t="shared" si="25"/>
        <v>0</v>
      </c>
      <c r="AO121" s="60">
        <v>0</v>
      </c>
      <c r="AP121" s="60">
        <v>0</v>
      </c>
      <c r="AQ121" s="43" t="s">
        <v>200</v>
      </c>
      <c r="AR121" s="66">
        <v>1</v>
      </c>
      <c r="AS121" s="66">
        <v>1</v>
      </c>
      <c r="AT121" s="56">
        <f t="shared" si="26"/>
        <v>100</v>
      </c>
      <c r="AU121" s="60">
        <v>18905535382</v>
      </c>
      <c r="AV121" s="60">
        <v>17048719506</v>
      </c>
      <c r="AW121" s="43" t="s">
        <v>883</v>
      </c>
      <c r="AX121" s="66">
        <v>1</v>
      </c>
      <c r="AY121" s="66">
        <v>1</v>
      </c>
      <c r="AZ121" s="56">
        <f t="shared" si="27"/>
        <v>100</v>
      </c>
      <c r="BA121" s="60">
        <v>14928320643</v>
      </c>
      <c r="BB121" s="60">
        <v>6462851903</v>
      </c>
      <c r="BC121" s="43" t="s">
        <v>884</v>
      </c>
      <c r="BD121" s="131">
        <v>1</v>
      </c>
      <c r="BE121" s="131">
        <v>1</v>
      </c>
      <c r="BF121" s="56">
        <f t="shared" si="28"/>
        <v>100</v>
      </c>
      <c r="BG121" s="266"/>
      <c r="BH121" s="266"/>
      <c r="BI121" s="61" t="s">
        <v>885</v>
      </c>
      <c r="BJ121" s="66">
        <v>1</v>
      </c>
      <c r="BK121" s="66">
        <v>1</v>
      </c>
      <c r="BL121" s="56">
        <f t="shared" si="32"/>
        <v>100</v>
      </c>
      <c r="BM121" s="59">
        <v>0</v>
      </c>
      <c r="BN121" s="59">
        <v>0</v>
      </c>
      <c r="BO121" s="61" t="s">
        <v>204</v>
      </c>
      <c r="BP121" s="131">
        <v>1</v>
      </c>
      <c r="BQ121" s="54">
        <v>0</v>
      </c>
      <c r="BR121" s="56">
        <f t="shared" si="29"/>
        <v>0</v>
      </c>
      <c r="BS121" s="62"/>
      <c r="BT121" s="62" t="s">
        <v>1063</v>
      </c>
      <c r="BU121" s="195">
        <v>0</v>
      </c>
      <c r="BV121" s="43" t="s">
        <v>1064</v>
      </c>
      <c r="BW121" s="131">
        <v>1</v>
      </c>
      <c r="BX121" s="63"/>
      <c r="BY121" s="56">
        <f t="shared" si="30"/>
        <v>0</v>
      </c>
      <c r="BZ121" s="64"/>
      <c r="CA121" s="64"/>
      <c r="CB121" s="43"/>
      <c r="CC121" s="131">
        <v>1</v>
      </c>
      <c r="CD121" s="63"/>
      <c r="CE121" s="65">
        <f t="shared" si="31"/>
        <v>0</v>
      </c>
      <c r="CF121" s="64"/>
      <c r="CG121" s="64"/>
      <c r="CH121" s="43"/>
      <c r="CI121" s="66">
        <v>1</v>
      </c>
      <c r="CJ121" s="115">
        <f>(U121+AG121+AM121+AS121+AY121+BE121+BK121+BQ121+BX121+CD121)/8</f>
        <v>0.75</v>
      </c>
      <c r="CK121" s="187">
        <f t="shared" si="35"/>
        <v>0.75</v>
      </c>
      <c r="CL121" s="104" t="s">
        <v>886</v>
      </c>
    </row>
    <row r="122" spans="1:90" ht="317.25" customHeight="1">
      <c r="A122" s="310"/>
      <c r="B122" s="43" t="s">
        <v>887</v>
      </c>
      <c r="C122" s="47">
        <v>98</v>
      </c>
      <c r="D122" s="43" t="s">
        <v>888</v>
      </c>
      <c r="E122" s="48" t="s">
        <v>26</v>
      </c>
      <c r="F122" s="48" t="s">
        <v>26</v>
      </c>
      <c r="G122" s="48" t="s">
        <v>26</v>
      </c>
      <c r="H122" s="49" t="s">
        <v>550</v>
      </c>
      <c r="I122" s="50">
        <v>12</v>
      </c>
      <c r="J122" s="51">
        <v>12</v>
      </c>
      <c r="K122" s="51">
        <v>1</v>
      </c>
      <c r="L122" s="51">
        <v>1</v>
      </c>
      <c r="M122" s="51">
        <v>1</v>
      </c>
      <c r="N122" s="51">
        <v>1</v>
      </c>
      <c r="O122" s="51">
        <v>12</v>
      </c>
      <c r="P122" s="51">
        <v>1</v>
      </c>
      <c r="Q122" s="51">
        <v>1</v>
      </c>
      <c r="R122" s="51">
        <v>1</v>
      </c>
      <c r="S122" s="52">
        <v>1</v>
      </c>
      <c r="T122" s="53">
        <v>12</v>
      </c>
      <c r="U122" s="54">
        <v>10</v>
      </c>
      <c r="V122" s="58">
        <f t="shared" si="22"/>
        <v>83.333333333333343</v>
      </c>
      <c r="W122" s="60">
        <v>122659912.27</v>
      </c>
      <c r="X122" s="60">
        <v>122659912.27</v>
      </c>
      <c r="Y122" s="43" t="s">
        <v>889</v>
      </c>
      <c r="Z122" s="54">
        <v>12</v>
      </c>
      <c r="AA122" s="54">
        <v>9</v>
      </c>
      <c r="AB122" s="56">
        <f t="shared" si="23"/>
        <v>75</v>
      </c>
      <c r="AC122" s="60">
        <v>53789435.729999997</v>
      </c>
      <c r="AD122" s="60">
        <v>8910000</v>
      </c>
      <c r="AE122" s="43" t="s">
        <v>890</v>
      </c>
      <c r="AF122" s="54">
        <v>1</v>
      </c>
      <c r="AG122" s="108">
        <v>0.6</v>
      </c>
      <c r="AH122" s="56">
        <f t="shared" si="24"/>
        <v>60</v>
      </c>
      <c r="AI122" s="60">
        <v>7500000</v>
      </c>
      <c r="AJ122" s="60">
        <v>4499630</v>
      </c>
      <c r="AK122" s="43" t="s">
        <v>891</v>
      </c>
      <c r="AL122" s="54">
        <v>1</v>
      </c>
      <c r="AM122" s="54">
        <v>1</v>
      </c>
      <c r="AN122" s="56">
        <f t="shared" si="25"/>
        <v>100</v>
      </c>
      <c r="AO122" s="60">
        <v>22042000</v>
      </c>
      <c r="AP122" s="60">
        <v>21991350</v>
      </c>
      <c r="AQ122" s="43" t="s">
        <v>892</v>
      </c>
      <c r="AR122" s="54">
        <v>1</v>
      </c>
      <c r="AS122" s="54">
        <v>1</v>
      </c>
      <c r="AT122" s="56">
        <f t="shared" si="26"/>
        <v>100</v>
      </c>
      <c r="AU122" s="60">
        <v>31050000</v>
      </c>
      <c r="AV122" s="60">
        <v>28033659</v>
      </c>
      <c r="AW122" s="43" t="s">
        <v>893</v>
      </c>
      <c r="AX122" s="54">
        <v>1</v>
      </c>
      <c r="AY122" s="108">
        <v>0.92</v>
      </c>
      <c r="AZ122" s="56">
        <f t="shared" si="27"/>
        <v>92</v>
      </c>
      <c r="BA122" s="60">
        <v>10000000</v>
      </c>
      <c r="BB122" s="60">
        <v>9977333</v>
      </c>
      <c r="BC122" s="43" t="s">
        <v>894</v>
      </c>
      <c r="BD122" s="54">
        <v>12</v>
      </c>
      <c r="BE122" s="54">
        <v>12</v>
      </c>
      <c r="BF122" s="56">
        <f t="shared" si="28"/>
        <v>100</v>
      </c>
      <c r="BG122" s="59">
        <v>3500000</v>
      </c>
      <c r="BH122" s="59">
        <v>3500000</v>
      </c>
      <c r="BI122" s="61" t="s">
        <v>895</v>
      </c>
      <c r="BJ122" s="54">
        <v>1</v>
      </c>
      <c r="BK122" s="54">
        <v>1</v>
      </c>
      <c r="BL122" s="56">
        <f t="shared" si="32"/>
        <v>100</v>
      </c>
      <c r="BM122" s="59">
        <v>3000000</v>
      </c>
      <c r="BN122" s="59">
        <v>3000000</v>
      </c>
      <c r="BO122" s="61" t="s">
        <v>896</v>
      </c>
      <c r="BP122" s="54">
        <v>1</v>
      </c>
      <c r="BQ122" s="54">
        <v>1</v>
      </c>
      <c r="BR122" s="56">
        <f t="shared" si="29"/>
        <v>100</v>
      </c>
      <c r="BS122" s="62">
        <v>2225000</v>
      </c>
      <c r="BT122" s="62">
        <v>2225000</v>
      </c>
      <c r="BU122" s="195">
        <f t="shared" si="36"/>
        <v>100</v>
      </c>
      <c r="BV122" s="43" t="s">
        <v>1135</v>
      </c>
      <c r="BW122" s="63">
        <v>1</v>
      </c>
      <c r="BX122" s="63"/>
      <c r="BY122" s="56">
        <f t="shared" si="30"/>
        <v>0</v>
      </c>
      <c r="BZ122" s="64"/>
      <c r="CA122" s="64"/>
      <c r="CB122" s="43"/>
      <c r="CC122" s="63">
        <v>1</v>
      </c>
      <c r="CD122" s="63"/>
      <c r="CE122" s="65">
        <f t="shared" si="31"/>
        <v>0</v>
      </c>
      <c r="CF122" s="64"/>
      <c r="CG122" s="64"/>
      <c r="CH122" s="43"/>
      <c r="CI122" s="54">
        <v>1</v>
      </c>
      <c r="CJ122" s="206">
        <f>(U122+AG122+AM122+AS122+AY122+BE122+BK122+BQ122+BX122+CD122)/8</f>
        <v>3.44</v>
      </c>
      <c r="CK122" s="187">
        <v>1</v>
      </c>
      <c r="CL122" s="75" t="s">
        <v>897</v>
      </c>
    </row>
    <row r="123" spans="1:90" ht="134.25" customHeight="1">
      <c r="A123" s="310"/>
      <c r="B123" s="43" t="s">
        <v>898</v>
      </c>
      <c r="C123" s="47">
        <v>99</v>
      </c>
      <c r="D123" s="43" t="s">
        <v>899</v>
      </c>
      <c r="E123" s="48"/>
      <c r="F123" s="48" t="s">
        <v>26</v>
      </c>
      <c r="G123" s="48" t="s">
        <v>26</v>
      </c>
      <c r="H123" s="49" t="s">
        <v>187</v>
      </c>
      <c r="I123" s="50">
        <v>3</v>
      </c>
      <c r="J123" s="51">
        <v>4</v>
      </c>
      <c r="K123" s="51">
        <v>1</v>
      </c>
      <c r="L123" s="51">
        <v>1</v>
      </c>
      <c r="M123" s="51">
        <v>1</v>
      </c>
      <c r="N123" s="51">
        <v>8</v>
      </c>
      <c r="O123" s="51">
        <v>13</v>
      </c>
      <c r="P123" s="51">
        <v>12</v>
      </c>
      <c r="Q123" s="51">
        <v>12</v>
      </c>
      <c r="R123" s="51">
        <v>12</v>
      </c>
      <c r="S123" s="52">
        <v>12</v>
      </c>
      <c r="T123" s="53">
        <v>3</v>
      </c>
      <c r="U123" s="54">
        <v>11</v>
      </c>
      <c r="V123" s="55">
        <f t="shared" si="22"/>
        <v>366.66666666666663</v>
      </c>
      <c r="W123" s="228">
        <v>44333333</v>
      </c>
      <c r="X123" s="228">
        <v>39833332</v>
      </c>
      <c r="Y123" s="110" t="s">
        <v>900</v>
      </c>
      <c r="Z123" s="54">
        <v>4</v>
      </c>
      <c r="AA123" s="54">
        <v>11</v>
      </c>
      <c r="AB123" s="56">
        <f>(AA123/Z123)*100</f>
        <v>275</v>
      </c>
      <c r="AC123" s="228">
        <v>27500000</v>
      </c>
      <c r="AD123" s="228">
        <v>11320747</v>
      </c>
      <c r="AE123" s="224" t="s">
        <v>901</v>
      </c>
      <c r="AF123" s="54">
        <v>1</v>
      </c>
      <c r="AG123" s="54">
        <v>1</v>
      </c>
      <c r="AH123" s="56">
        <f t="shared" si="24"/>
        <v>100</v>
      </c>
      <c r="AI123" s="228">
        <v>16500000</v>
      </c>
      <c r="AJ123" s="228">
        <v>16500000</v>
      </c>
      <c r="AK123" s="224" t="s">
        <v>902</v>
      </c>
      <c r="AL123" s="54">
        <v>1</v>
      </c>
      <c r="AM123" s="54">
        <v>1</v>
      </c>
      <c r="AN123" s="56">
        <f t="shared" si="25"/>
        <v>100</v>
      </c>
      <c r="AO123" s="228">
        <v>27751200</v>
      </c>
      <c r="AP123" s="228">
        <v>27751200</v>
      </c>
      <c r="AQ123" s="246" t="s">
        <v>903</v>
      </c>
      <c r="AR123" s="54">
        <v>1</v>
      </c>
      <c r="AS123" s="54">
        <v>1</v>
      </c>
      <c r="AT123" s="56">
        <f t="shared" si="26"/>
        <v>100</v>
      </c>
      <c r="AU123" s="228">
        <v>40000000</v>
      </c>
      <c r="AV123" s="228">
        <v>40000000</v>
      </c>
      <c r="AW123" s="246" t="s">
        <v>520</v>
      </c>
      <c r="AX123" s="54">
        <v>8</v>
      </c>
      <c r="AY123" s="54">
        <v>8</v>
      </c>
      <c r="AZ123" s="56">
        <f t="shared" si="27"/>
        <v>100</v>
      </c>
      <c r="BA123" s="228">
        <v>40000000</v>
      </c>
      <c r="BB123" s="228">
        <v>2160000</v>
      </c>
      <c r="BC123" s="246" t="s">
        <v>904</v>
      </c>
      <c r="BD123" s="54">
        <v>13</v>
      </c>
      <c r="BE123" s="54">
        <v>13</v>
      </c>
      <c r="BF123" s="56">
        <v>100</v>
      </c>
      <c r="BG123" s="59">
        <v>8600000</v>
      </c>
      <c r="BH123" s="59">
        <v>8600000</v>
      </c>
      <c r="BI123" s="61" t="s">
        <v>905</v>
      </c>
      <c r="BJ123" s="54">
        <v>12</v>
      </c>
      <c r="BK123" s="54">
        <v>12</v>
      </c>
      <c r="BL123" s="56">
        <f t="shared" si="32"/>
        <v>100</v>
      </c>
      <c r="BM123" s="200">
        <f>2250000*8/4</f>
        <v>4500000</v>
      </c>
      <c r="BN123" s="200">
        <f>14670000/4</f>
        <v>3667500</v>
      </c>
      <c r="BO123" s="201" t="s">
        <v>906</v>
      </c>
      <c r="BP123" s="54">
        <v>12</v>
      </c>
      <c r="BQ123" s="54">
        <v>12</v>
      </c>
      <c r="BR123" s="132">
        <f t="shared" si="29"/>
        <v>100</v>
      </c>
      <c r="BS123" s="198">
        <v>24000000</v>
      </c>
      <c r="BT123" s="198">
        <v>16885000</v>
      </c>
      <c r="BU123" s="195">
        <f t="shared" si="36"/>
        <v>70.354166666666657</v>
      </c>
      <c r="BV123" s="43" t="s">
        <v>907</v>
      </c>
      <c r="BW123" s="133">
        <v>12</v>
      </c>
      <c r="BX123" s="133"/>
      <c r="BY123" s="132">
        <f t="shared" si="30"/>
        <v>0</v>
      </c>
      <c r="BZ123" s="134"/>
      <c r="CA123" s="134"/>
      <c r="CB123" s="110"/>
      <c r="CC123" s="133">
        <v>12</v>
      </c>
      <c r="CD123" s="133"/>
      <c r="CE123" s="135">
        <f t="shared" si="31"/>
        <v>0</v>
      </c>
      <c r="CF123" s="134"/>
      <c r="CG123" s="134"/>
      <c r="CH123" s="110"/>
      <c r="CI123" s="190">
        <v>12</v>
      </c>
      <c r="CJ123" s="206">
        <f>U123+AG123+AM123+AS123+AY123+BE123+BK123+BQ123+BX123+CD123</f>
        <v>59</v>
      </c>
      <c r="CK123" s="187">
        <v>1</v>
      </c>
      <c r="CL123" s="75" t="s">
        <v>908</v>
      </c>
    </row>
    <row r="124" spans="1:90" ht="131.25" customHeight="1">
      <c r="A124" s="310"/>
      <c r="B124" s="43" t="s">
        <v>909</v>
      </c>
      <c r="C124" s="47">
        <v>100</v>
      </c>
      <c r="D124" s="43" t="s">
        <v>910</v>
      </c>
      <c r="E124" s="48"/>
      <c r="F124" s="48" t="s">
        <v>26</v>
      </c>
      <c r="G124" s="48" t="s">
        <v>26</v>
      </c>
      <c r="H124" s="49" t="s">
        <v>187</v>
      </c>
      <c r="I124" s="50">
        <v>1</v>
      </c>
      <c r="J124" s="51">
        <v>1</v>
      </c>
      <c r="K124" s="51">
        <v>1</v>
      </c>
      <c r="L124" s="127">
        <v>0.02</v>
      </c>
      <c r="M124" s="127">
        <v>0.02</v>
      </c>
      <c r="N124" s="51">
        <v>1</v>
      </c>
      <c r="O124" s="51">
        <v>1</v>
      </c>
      <c r="P124" s="51">
        <v>1</v>
      </c>
      <c r="Q124" s="127">
        <v>0.05</v>
      </c>
      <c r="R124" s="127">
        <v>0.05</v>
      </c>
      <c r="S124" s="136">
        <v>0.05</v>
      </c>
      <c r="T124" s="53">
        <v>1</v>
      </c>
      <c r="U124" s="54">
        <v>1</v>
      </c>
      <c r="V124" s="58">
        <f t="shared" si="22"/>
        <v>100</v>
      </c>
      <c r="W124" s="229"/>
      <c r="X124" s="229"/>
      <c r="Y124" s="43" t="s">
        <v>911</v>
      </c>
      <c r="Z124" s="54">
        <v>1</v>
      </c>
      <c r="AA124" s="54">
        <v>1</v>
      </c>
      <c r="AB124" s="56">
        <f t="shared" si="23"/>
        <v>100</v>
      </c>
      <c r="AC124" s="229"/>
      <c r="AD124" s="229"/>
      <c r="AE124" s="226"/>
      <c r="AF124" s="54">
        <v>1</v>
      </c>
      <c r="AG124" s="54">
        <v>0</v>
      </c>
      <c r="AH124" s="56">
        <f t="shared" si="24"/>
        <v>0</v>
      </c>
      <c r="AI124" s="230"/>
      <c r="AJ124" s="230"/>
      <c r="AK124" s="226"/>
      <c r="AL124" s="66">
        <v>0.02</v>
      </c>
      <c r="AM124" s="66">
        <v>0</v>
      </c>
      <c r="AN124" s="56">
        <f t="shared" si="25"/>
        <v>0</v>
      </c>
      <c r="AO124" s="229"/>
      <c r="AP124" s="229"/>
      <c r="AQ124" s="231"/>
      <c r="AR124" s="66">
        <v>0.02</v>
      </c>
      <c r="AS124" s="66">
        <v>0.01</v>
      </c>
      <c r="AT124" s="56">
        <f t="shared" si="26"/>
        <v>50</v>
      </c>
      <c r="AU124" s="229"/>
      <c r="AV124" s="229"/>
      <c r="AW124" s="231"/>
      <c r="AX124" s="54">
        <v>1</v>
      </c>
      <c r="AY124" s="108">
        <v>0.5</v>
      </c>
      <c r="AZ124" s="56">
        <f t="shared" si="27"/>
        <v>50</v>
      </c>
      <c r="BA124" s="229"/>
      <c r="BB124" s="229"/>
      <c r="BC124" s="231"/>
      <c r="BD124" s="54">
        <v>1</v>
      </c>
      <c r="BE124" s="54">
        <v>0</v>
      </c>
      <c r="BF124" s="56">
        <f t="shared" si="28"/>
        <v>0</v>
      </c>
      <c r="BG124" s="59">
        <v>0</v>
      </c>
      <c r="BH124" s="59">
        <v>0</v>
      </c>
      <c r="BI124" s="61" t="s">
        <v>912</v>
      </c>
      <c r="BJ124" s="54">
        <v>1</v>
      </c>
      <c r="BK124" s="54">
        <v>1</v>
      </c>
      <c r="BL124" s="56">
        <f t="shared" si="32"/>
        <v>100</v>
      </c>
      <c r="BM124" s="59">
        <f>2250000*8/4</f>
        <v>4500000</v>
      </c>
      <c r="BN124" s="59">
        <f>14670000/4</f>
        <v>3667500</v>
      </c>
      <c r="BO124" s="61" t="s">
        <v>913</v>
      </c>
      <c r="BP124" s="66">
        <v>0.05</v>
      </c>
      <c r="BQ124" s="54">
        <v>1</v>
      </c>
      <c r="BR124" s="56">
        <v>100</v>
      </c>
      <c r="BS124" s="198">
        <v>0</v>
      </c>
      <c r="BT124" s="198">
        <v>0</v>
      </c>
      <c r="BU124" s="195">
        <v>0</v>
      </c>
      <c r="BV124" s="43" t="s">
        <v>1168</v>
      </c>
      <c r="BW124" s="63"/>
      <c r="BX124" s="63"/>
      <c r="BY124" s="56" t="e">
        <f t="shared" si="30"/>
        <v>#DIV/0!</v>
      </c>
      <c r="BZ124" s="64"/>
      <c r="CA124" s="64"/>
      <c r="CB124" s="43"/>
      <c r="CC124" s="63"/>
      <c r="CD124" s="63"/>
      <c r="CE124" s="65" t="e">
        <f t="shared" si="31"/>
        <v>#DIV/0!</v>
      </c>
      <c r="CF124" s="64"/>
      <c r="CG124" s="64"/>
      <c r="CH124" s="43"/>
      <c r="CI124" s="137">
        <v>1</v>
      </c>
      <c r="CJ124" s="205">
        <f>((BQ124+BK124+BE124+AS124+AM124+AG124+AA124+U124)/8)</f>
        <v>0.50124999999999997</v>
      </c>
      <c r="CK124" s="187">
        <f t="shared" si="35"/>
        <v>0.50124999999999997</v>
      </c>
      <c r="CL124" s="43" t="s">
        <v>914</v>
      </c>
    </row>
    <row r="125" spans="1:90" ht="122.25" customHeight="1">
      <c r="A125" s="310"/>
      <c r="B125" s="224" t="s">
        <v>915</v>
      </c>
      <c r="C125" s="47">
        <v>101</v>
      </c>
      <c r="D125" s="43" t="s">
        <v>916</v>
      </c>
      <c r="E125" s="48"/>
      <c r="F125" s="48" t="s">
        <v>26</v>
      </c>
      <c r="G125" s="48" t="s">
        <v>26</v>
      </c>
      <c r="H125" s="49" t="s">
        <v>187</v>
      </c>
      <c r="I125" s="50">
        <v>1</v>
      </c>
      <c r="J125" s="51">
        <v>1</v>
      </c>
      <c r="K125" s="51">
        <v>1</v>
      </c>
      <c r="L125" s="51">
        <v>1</v>
      </c>
      <c r="M125" s="51">
        <v>1</v>
      </c>
      <c r="N125" s="51">
        <v>1</v>
      </c>
      <c r="O125" s="51">
        <v>1</v>
      </c>
      <c r="P125" s="51">
        <v>1</v>
      </c>
      <c r="Q125" s="51">
        <v>1</v>
      </c>
      <c r="R125" s="51">
        <v>1</v>
      </c>
      <c r="S125" s="52">
        <v>1</v>
      </c>
      <c r="T125" s="53">
        <v>1</v>
      </c>
      <c r="U125" s="54">
        <v>1</v>
      </c>
      <c r="V125" s="58">
        <f t="shared" si="22"/>
        <v>100</v>
      </c>
      <c r="W125" s="229"/>
      <c r="X125" s="229"/>
      <c r="Y125" s="43" t="s">
        <v>917</v>
      </c>
      <c r="Z125" s="54">
        <v>1</v>
      </c>
      <c r="AA125" s="54">
        <v>1</v>
      </c>
      <c r="AB125" s="56">
        <f t="shared" si="23"/>
        <v>100</v>
      </c>
      <c r="AC125" s="229"/>
      <c r="AD125" s="229"/>
      <c r="AE125" s="43" t="s">
        <v>918</v>
      </c>
      <c r="AF125" s="54">
        <v>1</v>
      </c>
      <c r="AG125" s="54">
        <v>1</v>
      </c>
      <c r="AH125" s="56">
        <f t="shared" si="24"/>
        <v>100</v>
      </c>
      <c r="AI125" s="228">
        <v>16500000</v>
      </c>
      <c r="AJ125" s="228">
        <v>16500000</v>
      </c>
      <c r="AK125" s="224" t="s">
        <v>919</v>
      </c>
      <c r="AL125" s="54">
        <v>1</v>
      </c>
      <c r="AM125" s="54">
        <v>1</v>
      </c>
      <c r="AN125" s="56">
        <f t="shared" si="25"/>
        <v>100</v>
      </c>
      <c r="AO125" s="229"/>
      <c r="AP125" s="229"/>
      <c r="AQ125" s="231"/>
      <c r="AR125" s="54">
        <v>1</v>
      </c>
      <c r="AS125" s="54">
        <v>1</v>
      </c>
      <c r="AT125" s="56">
        <f t="shared" si="26"/>
        <v>100</v>
      </c>
      <c r="AU125" s="229"/>
      <c r="AV125" s="229"/>
      <c r="AW125" s="231"/>
      <c r="AX125" s="54">
        <v>1</v>
      </c>
      <c r="AY125" s="54">
        <v>1</v>
      </c>
      <c r="AZ125" s="56">
        <f t="shared" si="27"/>
        <v>100</v>
      </c>
      <c r="BA125" s="229"/>
      <c r="BB125" s="229"/>
      <c r="BC125" s="231"/>
      <c r="BD125" s="54">
        <v>1</v>
      </c>
      <c r="BE125" s="54">
        <v>1</v>
      </c>
      <c r="BF125" s="56">
        <f t="shared" si="28"/>
        <v>100</v>
      </c>
      <c r="BG125" s="59" t="s">
        <v>508</v>
      </c>
      <c r="BH125" s="59" t="s">
        <v>508</v>
      </c>
      <c r="BI125" s="61" t="s">
        <v>920</v>
      </c>
      <c r="BJ125" s="54">
        <v>1</v>
      </c>
      <c r="BK125" s="54">
        <v>1</v>
      </c>
      <c r="BL125" s="56">
        <f t="shared" si="32"/>
        <v>100</v>
      </c>
      <c r="BM125" s="59">
        <v>0</v>
      </c>
      <c r="BN125" s="59">
        <v>0</v>
      </c>
      <c r="BO125" s="61" t="s">
        <v>921</v>
      </c>
      <c r="BP125" s="54">
        <v>1</v>
      </c>
      <c r="BQ125" s="54">
        <v>1</v>
      </c>
      <c r="BR125" s="56">
        <f t="shared" si="29"/>
        <v>100</v>
      </c>
      <c r="BS125" s="198">
        <v>0</v>
      </c>
      <c r="BT125" s="198">
        <v>0</v>
      </c>
      <c r="BU125" s="195">
        <v>0</v>
      </c>
      <c r="BV125" s="43" t="s">
        <v>1169</v>
      </c>
      <c r="BW125" s="63">
        <v>1</v>
      </c>
      <c r="BX125" s="63"/>
      <c r="BY125" s="56">
        <f t="shared" si="30"/>
        <v>0</v>
      </c>
      <c r="BZ125" s="64"/>
      <c r="CA125" s="64"/>
      <c r="CB125" s="43"/>
      <c r="CC125" s="63">
        <v>1</v>
      </c>
      <c r="CD125" s="63"/>
      <c r="CE125" s="65">
        <f t="shared" si="31"/>
        <v>0</v>
      </c>
      <c r="CF125" s="64"/>
      <c r="CG125" s="64"/>
      <c r="CH125" s="43"/>
      <c r="CI125" s="54">
        <v>1</v>
      </c>
      <c r="CJ125" s="206">
        <f t="shared" ref="CJ125:CJ131" si="37">(U125+AG125+AM125+AS125+AY125+BE125+BK125+BQ125+BX125+CD125)/8</f>
        <v>1</v>
      </c>
      <c r="CK125" s="187">
        <f t="shared" si="35"/>
        <v>1</v>
      </c>
      <c r="CL125" s="75" t="s">
        <v>922</v>
      </c>
    </row>
    <row r="126" spans="1:90" ht="173.25" customHeight="1">
      <c r="A126" s="310"/>
      <c r="B126" s="226"/>
      <c r="C126" s="47">
        <v>102</v>
      </c>
      <c r="D126" s="43" t="s">
        <v>923</v>
      </c>
      <c r="E126" s="48"/>
      <c r="F126" s="48" t="s">
        <v>26</v>
      </c>
      <c r="G126" s="48" t="s">
        <v>26</v>
      </c>
      <c r="H126" s="49" t="s">
        <v>187</v>
      </c>
      <c r="I126" s="50">
        <v>3</v>
      </c>
      <c r="J126" s="51">
        <v>4</v>
      </c>
      <c r="K126" s="51">
        <v>1</v>
      </c>
      <c r="L126" s="51">
        <v>1</v>
      </c>
      <c r="M126" s="51">
        <v>1</v>
      </c>
      <c r="N126" s="51">
        <v>8</v>
      </c>
      <c r="O126" s="51">
        <v>13</v>
      </c>
      <c r="P126" s="51">
        <v>1</v>
      </c>
      <c r="Q126" s="51">
        <v>1</v>
      </c>
      <c r="R126" s="51">
        <v>1</v>
      </c>
      <c r="S126" s="52">
        <v>1</v>
      </c>
      <c r="T126" s="53">
        <v>3</v>
      </c>
      <c r="U126" s="54">
        <v>11</v>
      </c>
      <c r="V126" s="58">
        <f t="shared" si="22"/>
        <v>366.66666666666663</v>
      </c>
      <c r="W126" s="229"/>
      <c r="X126" s="229"/>
      <c r="Y126" s="43" t="s">
        <v>924</v>
      </c>
      <c r="Z126" s="54">
        <v>4</v>
      </c>
      <c r="AA126" s="54">
        <v>11</v>
      </c>
      <c r="AB126" s="56">
        <f t="shared" si="23"/>
        <v>275</v>
      </c>
      <c r="AC126" s="229"/>
      <c r="AD126" s="229"/>
      <c r="AE126" s="43" t="s">
        <v>925</v>
      </c>
      <c r="AF126" s="54">
        <v>1</v>
      </c>
      <c r="AG126" s="54">
        <v>1</v>
      </c>
      <c r="AH126" s="56">
        <f t="shared" si="24"/>
        <v>100</v>
      </c>
      <c r="AI126" s="230"/>
      <c r="AJ126" s="230"/>
      <c r="AK126" s="226"/>
      <c r="AL126" s="54">
        <v>1</v>
      </c>
      <c r="AM126" s="54">
        <v>1</v>
      </c>
      <c r="AN126" s="56">
        <f t="shared" si="25"/>
        <v>100</v>
      </c>
      <c r="AO126" s="229"/>
      <c r="AP126" s="229"/>
      <c r="AQ126" s="231"/>
      <c r="AR126" s="54">
        <v>1</v>
      </c>
      <c r="AS126" s="54">
        <v>1</v>
      </c>
      <c r="AT126" s="56">
        <f t="shared" si="26"/>
        <v>100</v>
      </c>
      <c r="AU126" s="229"/>
      <c r="AV126" s="229"/>
      <c r="AW126" s="231"/>
      <c r="AX126" s="54">
        <v>8</v>
      </c>
      <c r="AY126" s="54">
        <v>8</v>
      </c>
      <c r="AZ126" s="56">
        <f t="shared" si="27"/>
        <v>100</v>
      </c>
      <c r="BA126" s="229"/>
      <c r="BB126" s="229"/>
      <c r="BC126" s="231"/>
      <c r="BD126" s="54">
        <v>13</v>
      </c>
      <c r="BE126" s="54">
        <v>13</v>
      </c>
      <c r="BF126" s="56">
        <f t="shared" si="28"/>
        <v>100</v>
      </c>
      <c r="BG126" s="59" t="s">
        <v>508</v>
      </c>
      <c r="BH126" s="59" t="s">
        <v>508</v>
      </c>
      <c r="BI126" s="61" t="s">
        <v>905</v>
      </c>
      <c r="BJ126" s="54">
        <v>1</v>
      </c>
      <c r="BK126" s="54">
        <v>1</v>
      </c>
      <c r="BL126" s="56">
        <f t="shared" si="32"/>
        <v>100</v>
      </c>
      <c r="BM126" s="59">
        <f>2250000*8/4</f>
        <v>4500000</v>
      </c>
      <c r="BN126" s="59">
        <f>14670000/4</f>
        <v>3667500</v>
      </c>
      <c r="BO126" s="61" t="s">
        <v>926</v>
      </c>
      <c r="BP126" s="54">
        <v>1</v>
      </c>
      <c r="BQ126" s="54">
        <v>1</v>
      </c>
      <c r="BR126" s="56">
        <v>100</v>
      </c>
      <c r="BS126" s="198">
        <v>0</v>
      </c>
      <c r="BT126" s="198">
        <v>0</v>
      </c>
      <c r="BU126" s="195">
        <v>0</v>
      </c>
      <c r="BV126" s="43" t="s">
        <v>1168</v>
      </c>
      <c r="BW126" s="63">
        <v>1</v>
      </c>
      <c r="BX126" s="63"/>
      <c r="BY126" s="56">
        <f t="shared" si="30"/>
        <v>0</v>
      </c>
      <c r="BZ126" s="64"/>
      <c r="CA126" s="64"/>
      <c r="CB126" s="43"/>
      <c r="CC126" s="63">
        <v>1</v>
      </c>
      <c r="CD126" s="63"/>
      <c r="CE126" s="65">
        <f t="shared" si="31"/>
        <v>0</v>
      </c>
      <c r="CF126" s="64"/>
      <c r="CG126" s="64"/>
      <c r="CH126" s="43"/>
      <c r="CI126" s="54">
        <v>1</v>
      </c>
      <c r="CJ126" s="206">
        <f>U126+AG126+AM126+AS126+AY126+BE126+BK126+BQ126+BX126+CD126</f>
        <v>37</v>
      </c>
      <c r="CK126" s="187">
        <v>1</v>
      </c>
      <c r="CL126" s="75" t="s">
        <v>927</v>
      </c>
    </row>
    <row r="127" spans="1:90" ht="126.75" customHeight="1">
      <c r="A127" s="310"/>
      <c r="B127" s="224" t="s">
        <v>928</v>
      </c>
      <c r="C127" s="47">
        <v>103</v>
      </c>
      <c r="D127" s="43" t="s">
        <v>916</v>
      </c>
      <c r="E127" s="48"/>
      <c r="F127" s="48" t="s">
        <v>26</v>
      </c>
      <c r="G127" s="48" t="s">
        <v>26</v>
      </c>
      <c r="H127" s="49" t="s">
        <v>187</v>
      </c>
      <c r="I127" s="50">
        <v>1</v>
      </c>
      <c r="J127" s="51">
        <v>1</v>
      </c>
      <c r="K127" s="51">
        <v>1</v>
      </c>
      <c r="L127" s="51">
        <v>1</v>
      </c>
      <c r="M127" s="51">
        <v>1</v>
      </c>
      <c r="N127" s="51">
        <v>1</v>
      </c>
      <c r="O127" s="51">
        <v>1</v>
      </c>
      <c r="P127" s="51">
        <v>1</v>
      </c>
      <c r="Q127" s="51">
        <v>1</v>
      </c>
      <c r="R127" s="51">
        <v>1</v>
      </c>
      <c r="S127" s="52">
        <v>1</v>
      </c>
      <c r="T127" s="53">
        <v>1</v>
      </c>
      <c r="U127" s="54">
        <v>1</v>
      </c>
      <c r="V127" s="58">
        <f t="shared" si="22"/>
        <v>100</v>
      </c>
      <c r="W127" s="229"/>
      <c r="X127" s="229"/>
      <c r="Y127" s="43" t="s">
        <v>918</v>
      </c>
      <c r="Z127" s="54">
        <v>1</v>
      </c>
      <c r="AA127" s="54">
        <v>1</v>
      </c>
      <c r="AB127" s="56">
        <f t="shared" si="23"/>
        <v>100</v>
      </c>
      <c r="AC127" s="229"/>
      <c r="AD127" s="229"/>
      <c r="AE127" s="43" t="s">
        <v>918</v>
      </c>
      <c r="AF127" s="54">
        <v>1</v>
      </c>
      <c r="AG127" s="54">
        <v>1</v>
      </c>
      <c r="AH127" s="56">
        <f t="shared" si="24"/>
        <v>100</v>
      </c>
      <c r="AI127" s="228">
        <v>16500000</v>
      </c>
      <c r="AJ127" s="228">
        <v>16500000</v>
      </c>
      <c r="AK127" s="224" t="s">
        <v>929</v>
      </c>
      <c r="AL127" s="54">
        <v>1</v>
      </c>
      <c r="AM127" s="54">
        <v>1</v>
      </c>
      <c r="AN127" s="56">
        <f t="shared" si="25"/>
        <v>100</v>
      </c>
      <c r="AO127" s="229"/>
      <c r="AP127" s="229"/>
      <c r="AQ127" s="231"/>
      <c r="AR127" s="54">
        <v>1</v>
      </c>
      <c r="AS127" s="54">
        <v>1</v>
      </c>
      <c r="AT127" s="56">
        <f t="shared" si="26"/>
        <v>100</v>
      </c>
      <c r="AU127" s="229"/>
      <c r="AV127" s="229"/>
      <c r="AW127" s="231"/>
      <c r="AX127" s="54">
        <v>1</v>
      </c>
      <c r="AY127" s="54">
        <v>1</v>
      </c>
      <c r="AZ127" s="56">
        <f t="shared" si="27"/>
        <v>100</v>
      </c>
      <c r="BA127" s="229"/>
      <c r="BB127" s="229"/>
      <c r="BC127" s="231"/>
      <c r="BD127" s="54">
        <v>1</v>
      </c>
      <c r="BE127" s="54">
        <v>1</v>
      </c>
      <c r="BF127" s="56">
        <f t="shared" si="28"/>
        <v>100</v>
      </c>
      <c r="BG127" s="59" t="s">
        <v>508</v>
      </c>
      <c r="BH127" s="59" t="s">
        <v>508</v>
      </c>
      <c r="BI127" s="61" t="s">
        <v>920</v>
      </c>
      <c r="BJ127" s="54">
        <v>1</v>
      </c>
      <c r="BK127" s="54">
        <v>1</v>
      </c>
      <c r="BL127" s="56">
        <f t="shared" si="32"/>
        <v>100</v>
      </c>
      <c r="BM127" s="59">
        <v>0</v>
      </c>
      <c r="BN127" s="59">
        <v>0</v>
      </c>
      <c r="BO127" s="61" t="s">
        <v>921</v>
      </c>
      <c r="BP127" s="54">
        <v>1</v>
      </c>
      <c r="BQ127" s="54">
        <v>1</v>
      </c>
      <c r="BR127" s="56">
        <f t="shared" si="29"/>
        <v>100</v>
      </c>
      <c r="BS127" s="198">
        <v>0</v>
      </c>
      <c r="BT127" s="198">
        <v>0</v>
      </c>
      <c r="BU127" s="195">
        <v>0</v>
      </c>
      <c r="BV127" s="43" t="s">
        <v>1169</v>
      </c>
      <c r="BW127" s="63">
        <v>1</v>
      </c>
      <c r="BX127" s="63"/>
      <c r="BY127" s="56">
        <f t="shared" si="30"/>
        <v>0</v>
      </c>
      <c r="BZ127" s="64"/>
      <c r="CA127" s="64"/>
      <c r="CB127" s="43"/>
      <c r="CC127" s="63">
        <v>1</v>
      </c>
      <c r="CD127" s="63"/>
      <c r="CE127" s="65">
        <f t="shared" si="31"/>
        <v>0</v>
      </c>
      <c r="CF127" s="64"/>
      <c r="CG127" s="64"/>
      <c r="CH127" s="43"/>
      <c r="CI127" s="54">
        <v>1</v>
      </c>
      <c r="CJ127" s="206">
        <f t="shared" si="37"/>
        <v>1</v>
      </c>
      <c r="CK127" s="187">
        <f t="shared" si="35"/>
        <v>1</v>
      </c>
      <c r="CL127" s="75" t="s">
        <v>930</v>
      </c>
    </row>
    <row r="128" spans="1:90" ht="156.75" customHeight="1">
      <c r="A128" s="310"/>
      <c r="B128" s="226"/>
      <c r="C128" s="47">
        <v>104</v>
      </c>
      <c r="D128" s="43" t="s">
        <v>931</v>
      </c>
      <c r="E128" s="48"/>
      <c r="F128" s="48" t="s">
        <v>26</v>
      </c>
      <c r="G128" s="48" t="s">
        <v>26</v>
      </c>
      <c r="H128" s="49" t="s">
        <v>187</v>
      </c>
      <c r="I128" s="50">
        <v>3</v>
      </c>
      <c r="J128" s="51">
        <v>4</v>
      </c>
      <c r="K128" s="51">
        <v>1</v>
      </c>
      <c r="L128" s="51">
        <v>1</v>
      </c>
      <c r="M128" s="51">
        <v>1</v>
      </c>
      <c r="N128" s="51">
        <v>8</v>
      </c>
      <c r="O128" s="51">
        <v>13</v>
      </c>
      <c r="P128" s="51">
        <v>1</v>
      </c>
      <c r="Q128" s="51">
        <v>1</v>
      </c>
      <c r="R128" s="51">
        <v>1</v>
      </c>
      <c r="S128" s="52">
        <v>1</v>
      </c>
      <c r="T128" s="53">
        <v>3</v>
      </c>
      <c r="U128" s="54">
        <v>11</v>
      </c>
      <c r="V128" s="58">
        <f t="shared" si="22"/>
        <v>366.66666666666663</v>
      </c>
      <c r="W128" s="229"/>
      <c r="X128" s="229"/>
      <c r="Y128" s="43" t="s">
        <v>932</v>
      </c>
      <c r="Z128" s="54">
        <v>4</v>
      </c>
      <c r="AA128" s="54">
        <v>11</v>
      </c>
      <c r="AB128" s="56">
        <f t="shared" si="23"/>
        <v>275</v>
      </c>
      <c r="AC128" s="229"/>
      <c r="AD128" s="229"/>
      <c r="AE128" s="43" t="s">
        <v>933</v>
      </c>
      <c r="AF128" s="54">
        <v>1</v>
      </c>
      <c r="AG128" s="54">
        <v>1</v>
      </c>
      <c r="AH128" s="56">
        <f t="shared" si="24"/>
        <v>100</v>
      </c>
      <c r="AI128" s="230"/>
      <c r="AJ128" s="230"/>
      <c r="AK128" s="226"/>
      <c r="AL128" s="54">
        <v>1</v>
      </c>
      <c r="AM128" s="54">
        <v>1</v>
      </c>
      <c r="AN128" s="56">
        <f t="shared" si="25"/>
        <v>100</v>
      </c>
      <c r="AO128" s="229"/>
      <c r="AP128" s="229"/>
      <c r="AQ128" s="231"/>
      <c r="AR128" s="54">
        <v>1</v>
      </c>
      <c r="AS128" s="54">
        <v>1</v>
      </c>
      <c r="AT128" s="56">
        <f t="shared" si="26"/>
        <v>100</v>
      </c>
      <c r="AU128" s="229"/>
      <c r="AV128" s="229"/>
      <c r="AW128" s="231"/>
      <c r="AX128" s="54">
        <v>8</v>
      </c>
      <c r="AY128" s="54">
        <v>8</v>
      </c>
      <c r="AZ128" s="56">
        <f t="shared" si="27"/>
        <v>100</v>
      </c>
      <c r="BA128" s="229"/>
      <c r="BB128" s="229"/>
      <c r="BC128" s="231"/>
      <c r="BD128" s="54">
        <v>13</v>
      </c>
      <c r="BE128" s="54">
        <v>13</v>
      </c>
      <c r="BF128" s="56">
        <f t="shared" si="28"/>
        <v>100</v>
      </c>
      <c r="BG128" s="59" t="s">
        <v>508</v>
      </c>
      <c r="BH128" s="59" t="s">
        <v>508</v>
      </c>
      <c r="BI128" s="61" t="s">
        <v>905</v>
      </c>
      <c r="BJ128" s="54">
        <v>1</v>
      </c>
      <c r="BK128" s="54">
        <v>1</v>
      </c>
      <c r="BL128" s="58">
        <f t="shared" si="32"/>
        <v>100</v>
      </c>
      <c r="BM128" s="59">
        <f>2250000*8/4</f>
        <v>4500000</v>
      </c>
      <c r="BN128" s="59">
        <f>14670000/4</f>
        <v>3667500</v>
      </c>
      <c r="BO128" s="61" t="s">
        <v>926</v>
      </c>
      <c r="BP128" s="54">
        <v>1</v>
      </c>
      <c r="BQ128" s="54">
        <v>1</v>
      </c>
      <c r="BR128" s="56">
        <f t="shared" si="29"/>
        <v>100</v>
      </c>
      <c r="BS128" s="198">
        <v>0</v>
      </c>
      <c r="BT128" s="198">
        <v>0</v>
      </c>
      <c r="BU128" s="195">
        <v>0</v>
      </c>
      <c r="BV128" s="43" t="s">
        <v>1169</v>
      </c>
      <c r="BW128" s="63">
        <v>12</v>
      </c>
      <c r="BX128" s="63"/>
      <c r="BY128" s="56">
        <f t="shared" si="30"/>
        <v>0</v>
      </c>
      <c r="BZ128" s="64"/>
      <c r="CA128" s="64"/>
      <c r="CB128" s="43"/>
      <c r="CC128" s="63">
        <v>12</v>
      </c>
      <c r="CD128" s="63"/>
      <c r="CE128" s="65">
        <f t="shared" si="31"/>
        <v>0</v>
      </c>
      <c r="CF128" s="64"/>
      <c r="CG128" s="64"/>
      <c r="CH128" s="43"/>
      <c r="CI128" s="54">
        <v>1</v>
      </c>
      <c r="CJ128" s="206">
        <f t="shared" si="37"/>
        <v>4.625</v>
      </c>
      <c r="CK128" s="187">
        <v>1</v>
      </c>
      <c r="CL128" s="75" t="s">
        <v>930</v>
      </c>
    </row>
    <row r="129" spans="1:90" ht="156" customHeight="1">
      <c r="A129" s="310"/>
      <c r="B129" s="43" t="s">
        <v>934</v>
      </c>
      <c r="C129" s="116">
        <v>105</v>
      </c>
      <c r="D129" s="104" t="s">
        <v>935</v>
      </c>
      <c r="E129" s="117"/>
      <c r="F129" s="117" t="s">
        <v>26</v>
      </c>
      <c r="G129" s="117" t="s">
        <v>26</v>
      </c>
      <c r="H129" s="118" t="s">
        <v>187</v>
      </c>
      <c r="I129" s="50">
        <v>1</v>
      </c>
      <c r="J129" s="51">
        <v>1</v>
      </c>
      <c r="K129" s="51">
        <v>1</v>
      </c>
      <c r="L129" s="51">
        <v>1</v>
      </c>
      <c r="M129" s="51">
        <v>1</v>
      </c>
      <c r="N129" s="51">
        <v>1</v>
      </c>
      <c r="O129" s="51">
        <v>1</v>
      </c>
      <c r="P129" s="51">
        <v>1</v>
      </c>
      <c r="Q129" s="51">
        <v>1</v>
      </c>
      <c r="R129" s="51">
        <v>1</v>
      </c>
      <c r="S129" s="52">
        <v>1</v>
      </c>
      <c r="T129" s="53">
        <v>1</v>
      </c>
      <c r="U129" s="54">
        <v>1</v>
      </c>
      <c r="V129" s="58">
        <f t="shared" si="22"/>
        <v>100</v>
      </c>
      <c r="W129" s="319"/>
      <c r="X129" s="319"/>
      <c r="Y129" s="43" t="s">
        <v>936</v>
      </c>
      <c r="Z129" s="54">
        <v>1</v>
      </c>
      <c r="AA129" s="54">
        <v>1</v>
      </c>
      <c r="AB129" s="56">
        <f t="shared" si="23"/>
        <v>100</v>
      </c>
      <c r="AC129" s="319"/>
      <c r="AD129" s="319"/>
      <c r="AE129" s="43" t="s">
        <v>937</v>
      </c>
      <c r="AF129" s="54">
        <v>1</v>
      </c>
      <c r="AG129" s="54">
        <v>0</v>
      </c>
      <c r="AH129" s="56">
        <f t="shared" si="24"/>
        <v>0</v>
      </c>
      <c r="AI129" s="60"/>
      <c r="AJ129" s="60"/>
      <c r="AK129" s="43" t="s">
        <v>938</v>
      </c>
      <c r="AL129" s="54">
        <v>1</v>
      </c>
      <c r="AM129" s="54">
        <v>1</v>
      </c>
      <c r="AN129" s="56">
        <f t="shared" si="25"/>
        <v>100</v>
      </c>
      <c r="AO129" s="319"/>
      <c r="AP129" s="319"/>
      <c r="AQ129" s="320"/>
      <c r="AR129" s="54">
        <v>1</v>
      </c>
      <c r="AS129" s="54">
        <v>1</v>
      </c>
      <c r="AT129" s="56">
        <f t="shared" si="26"/>
        <v>100</v>
      </c>
      <c r="AU129" s="319"/>
      <c r="AV129" s="319"/>
      <c r="AW129" s="320"/>
      <c r="AX129" s="54">
        <v>1</v>
      </c>
      <c r="AY129" s="108">
        <v>0.55000000000000004</v>
      </c>
      <c r="AZ129" s="58">
        <f t="shared" si="27"/>
        <v>55.000000000000007</v>
      </c>
      <c r="BA129" s="319"/>
      <c r="BB129" s="319"/>
      <c r="BC129" s="320"/>
      <c r="BD129" s="54">
        <v>1</v>
      </c>
      <c r="BE129" s="54">
        <v>0</v>
      </c>
      <c r="BF129" s="56">
        <f t="shared" si="28"/>
        <v>0</v>
      </c>
      <c r="BG129" s="59">
        <v>0</v>
      </c>
      <c r="BH129" s="59">
        <v>0</v>
      </c>
      <c r="BI129" s="61" t="s">
        <v>912</v>
      </c>
      <c r="BJ129" s="54">
        <v>1</v>
      </c>
      <c r="BK129" s="111">
        <v>1</v>
      </c>
      <c r="BL129" s="56">
        <f t="shared" si="32"/>
        <v>100</v>
      </c>
      <c r="BM129" s="59">
        <f>2250000*8/4</f>
        <v>4500000</v>
      </c>
      <c r="BN129" s="59">
        <f>14670000/4</f>
        <v>3667500</v>
      </c>
      <c r="BO129" s="61" t="s">
        <v>913</v>
      </c>
      <c r="BP129" s="54">
        <v>1</v>
      </c>
      <c r="BQ129" s="54">
        <v>0</v>
      </c>
      <c r="BR129" s="56">
        <f t="shared" si="29"/>
        <v>0</v>
      </c>
      <c r="BS129" s="198">
        <v>0</v>
      </c>
      <c r="BT129" s="198">
        <v>0</v>
      </c>
      <c r="BU129" s="195">
        <v>0</v>
      </c>
      <c r="BV129" s="43" t="s">
        <v>1170</v>
      </c>
      <c r="BW129" s="63">
        <v>1</v>
      </c>
      <c r="BX129" s="63"/>
      <c r="BY129" s="56">
        <f t="shared" si="30"/>
        <v>0</v>
      </c>
      <c r="BZ129" s="64"/>
      <c r="CA129" s="64"/>
      <c r="CB129" s="43"/>
      <c r="CC129" s="63">
        <v>1</v>
      </c>
      <c r="CD129" s="63"/>
      <c r="CE129" s="65">
        <f t="shared" si="31"/>
        <v>0</v>
      </c>
      <c r="CF129" s="64"/>
      <c r="CG129" s="64"/>
      <c r="CH129" s="43"/>
      <c r="CI129" s="54">
        <v>1</v>
      </c>
      <c r="CJ129" s="206">
        <f>U129+AG129+AM129+AS129+AY129+BE129+BK129+BQ129+BX129+CD129</f>
        <v>4.55</v>
      </c>
      <c r="CK129" s="187">
        <v>1</v>
      </c>
      <c r="CL129" s="75" t="s">
        <v>939</v>
      </c>
    </row>
    <row r="130" spans="1:90" ht="177.75" customHeight="1">
      <c r="A130" s="310"/>
      <c r="B130" s="43" t="s">
        <v>940</v>
      </c>
      <c r="C130" s="47">
        <v>106</v>
      </c>
      <c r="D130" s="43" t="s">
        <v>941</v>
      </c>
      <c r="E130" s="48" t="s">
        <v>26</v>
      </c>
      <c r="F130" s="48" t="s">
        <v>26</v>
      </c>
      <c r="G130" s="48" t="s">
        <v>26</v>
      </c>
      <c r="H130" s="49" t="s">
        <v>197</v>
      </c>
      <c r="I130" s="126">
        <v>1</v>
      </c>
      <c r="J130" s="127">
        <v>1</v>
      </c>
      <c r="K130" s="127">
        <v>1</v>
      </c>
      <c r="L130" s="127">
        <v>1</v>
      </c>
      <c r="M130" s="127">
        <v>1</v>
      </c>
      <c r="N130" s="127">
        <v>1</v>
      </c>
      <c r="O130" s="51">
        <v>1</v>
      </c>
      <c r="P130" s="127">
        <v>1</v>
      </c>
      <c r="Q130" s="127">
        <v>1</v>
      </c>
      <c r="R130" s="127">
        <v>1</v>
      </c>
      <c r="S130" s="136">
        <v>1</v>
      </c>
      <c r="T130" s="130">
        <v>1</v>
      </c>
      <c r="U130" s="66">
        <v>1</v>
      </c>
      <c r="V130" s="58">
        <f t="shared" si="22"/>
        <v>100</v>
      </c>
      <c r="W130" s="60"/>
      <c r="X130" s="60"/>
      <c r="Y130" s="43" t="s">
        <v>942</v>
      </c>
      <c r="Z130" s="66">
        <v>1</v>
      </c>
      <c r="AA130" s="66">
        <v>1</v>
      </c>
      <c r="AB130" s="56">
        <f t="shared" si="23"/>
        <v>100</v>
      </c>
      <c r="AC130" s="60">
        <v>159537600</v>
      </c>
      <c r="AD130" s="60">
        <v>159537600</v>
      </c>
      <c r="AE130" s="43" t="s">
        <v>943</v>
      </c>
      <c r="AF130" s="66">
        <v>1</v>
      </c>
      <c r="AG130" s="66">
        <v>1</v>
      </c>
      <c r="AH130" s="56">
        <f t="shared" si="24"/>
        <v>100</v>
      </c>
      <c r="AI130" s="60"/>
      <c r="AJ130" s="60"/>
      <c r="AK130" s="43" t="s">
        <v>944</v>
      </c>
      <c r="AL130" s="66">
        <v>1</v>
      </c>
      <c r="AM130" s="66">
        <v>0</v>
      </c>
      <c r="AN130" s="56">
        <f t="shared" si="25"/>
        <v>0</v>
      </c>
      <c r="AO130" s="60">
        <v>0</v>
      </c>
      <c r="AP130" s="60">
        <v>0</v>
      </c>
      <c r="AQ130" s="43" t="s">
        <v>200</v>
      </c>
      <c r="AR130" s="66">
        <v>1</v>
      </c>
      <c r="AS130" s="66">
        <v>1</v>
      </c>
      <c r="AT130" s="56">
        <f t="shared" si="26"/>
        <v>100</v>
      </c>
      <c r="AU130" s="60">
        <v>130200000</v>
      </c>
      <c r="AV130" s="60">
        <v>111600000</v>
      </c>
      <c r="AW130" s="43" t="s">
        <v>945</v>
      </c>
      <c r="AX130" s="66">
        <v>1</v>
      </c>
      <c r="AY130" s="66">
        <v>1</v>
      </c>
      <c r="AZ130" s="56">
        <f t="shared" si="27"/>
        <v>100</v>
      </c>
      <c r="BA130" s="60">
        <v>115272000</v>
      </c>
      <c r="BB130" s="60">
        <v>57636000</v>
      </c>
      <c r="BC130" s="43" t="s">
        <v>946</v>
      </c>
      <c r="BD130" s="54">
        <v>1</v>
      </c>
      <c r="BE130" s="54">
        <v>1</v>
      </c>
      <c r="BF130" s="56">
        <f t="shared" si="28"/>
        <v>100</v>
      </c>
      <c r="BG130" s="59">
        <v>0</v>
      </c>
      <c r="BH130" s="59">
        <v>0</v>
      </c>
      <c r="BI130" s="61" t="s">
        <v>947</v>
      </c>
      <c r="BJ130" s="66">
        <v>1</v>
      </c>
      <c r="BK130" s="66">
        <v>1</v>
      </c>
      <c r="BL130" s="56">
        <f t="shared" si="32"/>
        <v>100</v>
      </c>
      <c r="BM130" s="59">
        <v>0</v>
      </c>
      <c r="BN130" s="59">
        <v>0</v>
      </c>
      <c r="BO130" s="61" t="s">
        <v>204</v>
      </c>
      <c r="BP130" s="66">
        <v>1</v>
      </c>
      <c r="BQ130" s="54">
        <v>0</v>
      </c>
      <c r="BR130" s="56">
        <f t="shared" si="29"/>
        <v>0</v>
      </c>
      <c r="BS130" s="71">
        <v>0</v>
      </c>
      <c r="BT130" s="71">
        <v>0</v>
      </c>
      <c r="BU130" s="195">
        <v>0</v>
      </c>
      <c r="BV130" s="43" t="s">
        <v>1136</v>
      </c>
      <c r="BW130" s="63">
        <v>1</v>
      </c>
      <c r="BX130" s="63"/>
      <c r="BY130" s="56">
        <f t="shared" si="30"/>
        <v>0</v>
      </c>
      <c r="BZ130" s="64"/>
      <c r="CA130" s="64"/>
      <c r="CB130" s="43"/>
      <c r="CC130" s="63">
        <v>1</v>
      </c>
      <c r="CD130" s="63"/>
      <c r="CE130" s="65">
        <f t="shared" si="31"/>
        <v>0</v>
      </c>
      <c r="CF130" s="64"/>
      <c r="CG130" s="64"/>
      <c r="CH130" s="43"/>
      <c r="CI130" s="66">
        <v>1</v>
      </c>
      <c r="CJ130" s="115">
        <f t="shared" si="37"/>
        <v>0.75</v>
      </c>
      <c r="CK130" s="187">
        <f t="shared" ref="CK130" si="38">CJ130/CI130*100/100</f>
        <v>0.75</v>
      </c>
      <c r="CL130" s="104" t="s">
        <v>948</v>
      </c>
    </row>
    <row r="131" spans="1:90" ht="234.75" customHeight="1">
      <c r="A131" s="310"/>
      <c r="B131" s="224" t="s">
        <v>949</v>
      </c>
      <c r="C131" s="47">
        <v>107</v>
      </c>
      <c r="D131" s="43" t="s">
        <v>950</v>
      </c>
      <c r="E131" s="48"/>
      <c r="F131" s="48" t="s">
        <v>26</v>
      </c>
      <c r="G131" s="48" t="s">
        <v>26</v>
      </c>
      <c r="H131" s="49" t="s">
        <v>197</v>
      </c>
      <c r="I131" s="50">
        <v>1</v>
      </c>
      <c r="J131" s="51">
        <v>1</v>
      </c>
      <c r="K131" s="51">
        <v>1</v>
      </c>
      <c r="L131" s="51">
        <v>1</v>
      </c>
      <c r="M131" s="51">
        <v>1</v>
      </c>
      <c r="N131" s="127">
        <v>1</v>
      </c>
      <c r="O131" s="51">
        <v>1</v>
      </c>
      <c r="P131" s="51">
        <v>1</v>
      </c>
      <c r="Q131" s="51">
        <v>1</v>
      </c>
      <c r="R131" s="51">
        <v>1</v>
      </c>
      <c r="S131" s="52">
        <v>1</v>
      </c>
      <c r="T131" s="53">
        <v>1</v>
      </c>
      <c r="U131" s="54">
        <v>1</v>
      </c>
      <c r="V131" s="58">
        <f t="shared" si="22"/>
        <v>100</v>
      </c>
      <c r="W131" s="60"/>
      <c r="X131" s="60"/>
      <c r="Y131" s="43" t="s">
        <v>951</v>
      </c>
      <c r="Z131" s="54">
        <v>1</v>
      </c>
      <c r="AA131" s="54">
        <v>1</v>
      </c>
      <c r="AB131" s="56">
        <f t="shared" si="23"/>
        <v>100</v>
      </c>
      <c r="AC131" s="60">
        <v>98495010</v>
      </c>
      <c r="AD131" s="60">
        <v>98495010</v>
      </c>
      <c r="AE131" s="43" t="s">
        <v>951</v>
      </c>
      <c r="AF131" s="54">
        <v>1</v>
      </c>
      <c r="AG131" s="54">
        <v>1</v>
      </c>
      <c r="AH131" s="56">
        <f t="shared" si="24"/>
        <v>100</v>
      </c>
      <c r="AI131" s="60"/>
      <c r="AJ131" s="60"/>
      <c r="AK131" s="43" t="s">
        <v>952</v>
      </c>
      <c r="AL131" s="54">
        <v>1</v>
      </c>
      <c r="AM131" s="54">
        <v>0</v>
      </c>
      <c r="AN131" s="56">
        <f t="shared" si="25"/>
        <v>0</v>
      </c>
      <c r="AO131" s="60">
        <v>0</v>
      </c>
      <c r="AP131" s="60">
        <v>0</v>
      </c>
      <c r="AQ131" s="43" t="s">
        <v>200</v>
      </c>
      <c r="AR131" s="54">
        <v>1</v>
      </c>
      <c r="AS131" s="54">
        <v>1</v>
      </c>
      <c r="AT131" s="56">
        <f t="shared" si="26"/>
        <v>100</v>
      </c>
      <c r="AU131" s="60">
        <v>0</v>
      </c>
      <c r="AV131" s="60">
        <v>0</v>
      </c>
      <c r="AW131" s="43" t="s">
        <v>953</v>
      </c>
      <c r="AX131" s="66">
        <v>1</v>
      </c>
      <c r="AY131" s="66">
        <v>1</v>
      </c>
      <c r="AZ131" s="56">
        <f t="shared" si="27"/>
        <v>100</v>
      </c>
      <c r="BA131" s="60">
        <v>0</v>
      </c>
      <c r="BB131" s="60">
        <v>0</v>
      </c>
      <c r="BC131" s="43" t="s">
        <v>954</v>
      </c>
      <c r="BD131" s="54">
        <v>1</v>
      </c>
      <c r="BE131" s="54">
        <v>1</v>
      </c>
      <c r="BF131" s="56">
        <f t="shared" si="28"/>
        <v>100</v>
      </c>
      <c r="BG131" s="59">
        <v>0</v>
      </c>
      <c r="BH131" s="59">
        <v>0</v>
      </c>
      <c r="BI131" s="61" t="s">
        <v>955</v>
      </c>
      <c r="BJ131" s="54">
        <v>1</v>
      </c>
      <c r="BK131" s="54">
        <v>1</v>
      </c>
      <c r="BL131" s="56">
        <f t="shared" si="32"/>
        <v>100</v>
      </c>
      <c r="BM131" s="59">
        <v>0</v>
      </c>
      <c r="BN131" s="59">
        <v>0</v>
      </c>
      <c r="BO131" s="61" t="s">
        <v>204</v>
      </c>
      <c r="BP131" s="54">
        <v>1</v>
      </c>
      <c r="BQ131" s="54">
        <v>0</v>
      </c>
      <c r="BR131" s="56">
        <f t="shared" si="29"/>
        <v>0</v>
      </c>
      <c r="BS131" s="71">
        <v>0</v>
      </c>
      <c r="BT131" s="71">
        <v>0</v>
      </c>
      <c r="BU131" s="195">
        <v>0</v>
      </c>
      <c r="BV131" s="43" t="s">
        <v>1076</v>
      </c>
      <c r="BW131" s="63">
        <v>1</v>
      </c>
      <c r="BX131" s="63"/>
      <c r="BY131" s="56">
        <f t="shared" si="30"/>
        <v>0</v>
      </c>
      <c r="BZ131" s="64"/>
      <c r="CA131" s="64"/>
      <c r="CB131" s="43"/>
      <c r="CC131" s="63">
        <v>1</v>
      </c>
      <c r="CD131" s="63"/>
      <c r="CE131" s="65">
        <f t="shared" si="31"/>
        <v>0</v>
      </c>
      <c r="CF131" s="64"/>
      <c r="CG131" s="64"/>
      <c r="CH131" s="43"/>
      <c r="CI131" s="54">
        <v>1</v>
      </c>
      <c r="CJ131" s="115">
        <f t="shared" si="37"/>
        <v>0.75</v>
      </c>
      <c r="CK131" s="187">
        <f>CJ131/CI131*100/100</f>
        <v>0.75</v>
      </c>
      <c r="CL131" s="43" t="s">
        <v>956</v>
      </c>
    </row>
    <row r="132" spans="1:90" ht="83.25" customHeight="1">
      <c r="A132" s="310"/>
      <c r="B132" s="225"/>
      <c r="C132" s="247">
        <v>108</v>
      </c>
      <c r="D132" s="224" t="s">
        <v>957</v>
      </c>
      <c r="E132" s="249"/>
      <c r="F132" s="249" t="s">
        <v>26</v>
      </c>
      <c r="G132" s="249" t="s">
        <v>26</v>
      </c>
      <c r="H132" s="49" t="s">
        <v>958</v>
      </c>
      <c r="I132" s="253">
        <v>1</v>
      </c>
      <c r="J132" s="259">
        <v>1</v>
      </c>
      <c r="K132" s="259">
        <v>8</v>
      </c>
      <c r="L132" s="259">
        <v>1</v>
      </c>
      <c r="M132" s="259">
        <v>1</v>
      </c>
      <c r="N132" s="259">
        <v>1</v>
      </c>
      <c r="O132" s="259">
        <v>1</v>
      </c>
      <c r="P132" s="259">
        <v>1</v>
      </c>
      <c r="Q132" s="259">
        <v>1</v>
      </c>
      <c r="R132" s="259">
        <v>1</v>
      </c>
      <c r="S132" s="261">
        <v>1</v>
      </c>
      <c r="T132" s="263">
        <v>1</v>
      </c>
      <c r="U132" s="257">
        <v>1</v>
      </c>
      <c r="V132" s="277">
        <f t="shared" si="22"/>
        <v>100</v>
      </c>
      <c r="W132" s="60">
        <v>44333333</v>
      </c>
      <c r="X132" s="60">
        <v>39833332</v>
      </c>
      <c r="Y132" s="43" t="s">
        <v>959</v>
      </c>
      <c r="Z132" s="257">
        <v>1</v>
      </c>
      <c r="AA132" s="257">
        <v>1</v>
      </c>
      <c r="AB132" s="211">
        <f t="shared" si="23"/>
        <v>100</v>
      </c>
      <c r="AC132" s="60">
        <v>27500000</v>
      </c>
      <c r="AD132" s="60">
        <v>11320747</v>
      </c>
      <c r="AE132" s="43" t="s">
        <v>960</v>
      </c>
      <c r="AF132" s="257">
        <v>8</v>
      </c>
      <c r="AG132" s="257">
        <v>10</v>
      </c>
      <c r="AH132" s="211">
        <f t="shared" si="24"/>
        <v>125</v>
      </c>
      <c r="AI132" s="60">
        <v>23300000</v>
      </c>
      <c r="AJ132" s="60">
        <v>23300000</v>
      </c>
      <c r="AK132" s="43" t="s">
        <v>961</v>
      </c>
      <c r="AL132" s="257">
        <v>1</v>
      </c>
      <c r="AM132" s="327">
        <v>0.75</v>
      </c>
      <c r="AN132" s="211">
        <f t="shared" si="25"/>
        <v>75</v>
      </c>
      <c r="AO132" s="228">
        <v>27751200</v>
      </c>
      <c r="AP132" s="228">
        <v>27751200</v>
      </c>
      <c r="AQ132" s="224" t="s">
        <v>962</v>
      </c>
      <c r="AR132" s="257">
        <v>1</v>
      </c>
      <c r="AS132" s="257">
        <v>1</v>
      </c>
      <c r="AT132" s="211">
        <f t="shared" si="26"/>
        <v>100</v>
      </c>
      <c r="AU132" s="60">
        <v>139896000</v>
      </c>
      <c r="AV132" s="60">
        <v>139896000</v>
      </c>
      <c r="AW132" s="43" t="s">
        <v>963</v>
      </c>
      <c r="AX132" s="257">
        <v>1</v>
      </c>
      <c r="AY132" s="257">
        <v>1</v>
      </c>
      <c r="AZ132" s="211">
        <f t="shared" si="27"/>
        <v>100</v>
      </c>
      <c r="BA132" s="60">
        <v>62500000</v>
      </c>
      <c r="BB132" s="60">
        <v>20075000</v>
      </c>
      <c r="BC132" s="43" t="s">
        <v>964</v>
      </c>
      <c r="BD132" s="257">
        <v>1</v>
      </c>
      <c r="BE132" s="257">
        <v>1</v>
      </c>
      <c r="BF132" s="211">
        <f t="shared" si="28"/>
        <v>100</v>
      </c>
      <c r="BG132" s="60"/>
      <c r="BH132" s="60"/>
      <c r="BI132" s="43"/>
      <c r="BJ132" s="257">
        <v>1</v>
      </c>
      <c r="BK132" s="257">
        <v>1</v>
      </c>
      <c r="BL132" s="211">
        <f t="shared" si="32"/>
        <v>100</v>
      </c>
      <c r="BM132" s="60">
        <v>0</v>
      </c>
      <c r="BN132" s="60">
        <v>0</v>
      </c>
      <c r="BO132" s="43" t="s">
        <v>965</v>
      </c>
      <c r="BP132" s="257">
        <v>1</v>
      </c>
      <c r="BQ132" s="257">
        <v>0</v>
      </c>
      <c r="BR132" s="211">
        <f t="shared" si="29"/>
        <v>0</v>
      </c>
      <c r="BS132" s="199">
        <v>15000000</v>
      </c>
      <c r="BT132" s="199">
        <v>7000000</v>
      </c>
      <c r="BU132" s="195">
        <f t="shared" si="36"/>
        <v>46.666666666666664</v>
      </c>
      <c r="BV132" s="43" t="s">
        <v>1127</v>
      </c>
      <c r="BW132" s="257">
        <v>1</v>
      </c>
      <c r="BX132" s="257"/>
      <c r="BY132" s="211">
        <f t="shared" si="30"/>
        <v>0</v>
      </c>
      <c r="BZ132" s="64"/>
      <c r="CA132" s="64"/>
      <c r="CB132" s="43"/>
      <c r="CC132" s="257">
        <v>1</v>
      </c>
      <c r="CD132" s="257"/>
      <c r="CE132" s="208">
        <f t="shared" si="31"/>
        <v>0</v>
      </c>
      <c r="CF132" s="64"/>
      <c r="CG132" s="64"/>
      <c r="CH132" s="43"/>
      <c r="CI132" s="257">
        <v>1</v>
      </c>
      <c r="CJ132" s="257">
        <f>(+BQ132+BK132+BE132+AY132+AS132+AM132+AG132+AA132+U132)/8</f>
        <v>2.09375</v>
      </c>
      <c r="CK132" s="267">
        <v>1</v>
      </c>
      <c r="CL132" s="294" t="s">
        <v>966</v>
      </c>
    </row>
    <row r="133" spans="1:90" ht="409.5" customHeight="1">
      <c r="A133" s="310"/>
      <c r="B133" s="226"/>
      <c r="C133" s="248"/>
      <c r="D133" s="226"/>
      <c r="E133" s="250"/>
      <c r="F133" s="250"/>
      <c r="G133" s="250"/>
      <c r="H133" s="49" t="s">
        <v>967</v>
      </c>
      <c r="I133" s="254"/>
      <c r="J133" s="260"/>
      <c r="K133" s="260"/>
      <c r="L133" s="260"/>
      <c r="M133" s="260"/>
      <c r="N133" s="260"/>
      <c r="O133" s="260"/>
      <c r="P133" s="260"/>
      <c r="Q133" s="260"/>
      <c r="R133" s="260"/>
      <c r="S133" s="262"/>
      <c r="T133" s="264"/>
      <c r="U133" s="258"/>
      <c r="V133" s="278"/>
      <c r="W133" s="60"/>
      <c r="X133" s="60"/>
      <c r="Y133" s="43"/>
      <c r="Z133" s="258"/>
      <c r="AA133" s="258"/>
      <c r="AB133" s="212"/>
      <c r="AC133" s="60"/>
      <c r="AD133" s="60"/>
      <c r="AE133" s="43"/>
      <c r="AF133" s="258"/>
      <c r="AG133" s="258"/>
      <c r="AH133" s="212"/>
      <c r="AI133" s="60"/>
      <c r="AJ133" s="60"/>
      <c r="AK133" s="43"/>
      <c r="AL133" s="258"/>
      <c r="AM133" s="328"/>
      <c r="AN133" s="212"/>
      <c r="AO133" s="230"/>
      <c r="AP133" s="230"/>
      <c r="AQ133" s="226"/>
      <c r="AR133" s="258"/>
      <c r="AS133" s="258"/>
      <c r="AT133" s="212"/>
      <c r="AU133" s="60"/>
      <c r="AV133" s="60"/>
      <c r="AW133" s="43"/>
      <c r="AX133" s="258"/>
      <c r="AY133" s="258"/>
      <c r="AZ133" s="212"/>
      <c r="BA133" s="60"/>
      <c r="BB133" s="60"/>
      <c r="BC133" s="43"/>
      <c r="BD133" s="258"/>
      <c r="BE133" s="258"/>
      <c r="BF133" s="212"/>
      <c r="BG133" s="59">
        <v>6879999</v>
      </c>
      <c r="BH133" s="59">
        <v>6879999</v>
      </c>
      <c r="BI133" s="61" t="s">
        <v>968</v>
      </c>
      <c r="BJ133" s="258"/>
      <c r="BK133" s="258"/>
      <c r="BL133" s="212"/>
      <c r="BM133" s="59">
        <v>6600000</v>
      </c>
      <c r="BN133" s="59">
        <v>3300000</v>
      </c>
      <c r="BO133" s="61" t="s">
        <v>969</v>
      </c>
      <c r="BP133" s="258"/>
      <c r="BQ133" s="258"/>
      <c r="BR133" s="212"/>
      <c r="BS133" s="107">
        <v>15000000</v>
      </c>
      <c r="BT133" s="107">
        <v>11750000</v>
      </c>
      <c r="BU133" s="195">
        <f t="shared" si="36"/>
        <v>78.333333333333329</v>
      </c>
      <c r="BV133" s="43" t="s">
        <v>1137</v>
      </c>
      <c r="BW133" s="258"/>
      <c r="BX133" s="258"/>
      <c r="BY133" s="212"/>
      <c r="BZ133" s="64"/>
      <c r="CA133" s="64"/>
      <c r="CB133" s="43"/>
      <c r="CC133" s="258"/>
      <c r="CD133" s="258"/>
      <c r="CE133" s="210"/>
      <c r="CF133" s="64"/>
      <c r="CG133" s="64"/>
      <c r="CH133" s="43"/>
      <c r="CI133" s="258"/>
      <c r="CJ133" s="258"/>
      <c r="CK133" s="268"/>
      <c r="CL133" s="297"/>
    </row>
    <row r="134" spans="1:90" ht="75.75" customHeight="1">
      <c r="A134" s="310"/>
      <c r="B134" s="224" t="s">
        <v>970</v>
      </c>
      <c r="C134" s="247">
        <v>109</v>
      </c>
      <c r="D134" s="224" t="s">
        <v>862</v>
      </c>
      <c r="E134" s="249"/>
      <c r="F134" s="249" t="s">
        <v>26</v>
      </c>
      <c r="G134" s="249" t="s">
        <v>26</v>
      </c>
      <c r="H134" s="49" t="s">
        <v>863</v>
      </c>
      <c r="I134" s="253">
        <v>1</v>
      </c>
      <c r="J134" s="259">
        <v>1</v>
      </c>
      <c r="K134" s="259">
        <v>1</v>
      </c>
      <c r="L134" s="259">
        <v>1</v>
      </c>
      <c r="M134" s="259">
        <v>1</v>
      </c>
      <c r="N134" s="259">
        <v>1</v>
      </c>
      <c r="O134" s="259">
        <v>1</v>
      </c>
      <c r="P134" s="259">
        <v>1</v>
      </c>
      <c r="Q134" s="259">
        <v>1</v>
      </c>
      <c r="R134" s="259">
        <v>1</v>
      </c>
      <c r="S134" s="261">
        <v>1</v>
      </c>
      <c r="T134" s="263">
        <v>1</v>
      </c>
      <c r="U134" s="257">
        <v>1</v>
      </c>
      <c r="V134" s="277">
        <f t="shared" ref="V134" si="39">(U134/T134)*100</f>
        <v>100</v>
      </c>
      <c r="W134" s="60">
        <v>44333333</v>
      </c>
      <c r="X134" s="60">
        <v>39833332</v>
      </c>
      <c r="Y134" s="43" t="s">
        <v>864</v>
      </c>
      <c r="Z134" s="257">
        <v>1</v>
      </c>
      <c r="AA134" s="257">
        <v>1</v>
      </c>
      <c r="AB134" s="211">
        <f t="shared" si="23"/>
        <v>100</v>
      </c>
      <c r="AC134" s="228">
        <v>27500000</v>
      </c>
      <c r="AD134" s="228">
        <v>11320747</v>
      </c>
      <c r="AE134" s="43" t="s">
        <v>865</v>
      </c>
      <c r="AF134" s="257">
        <v>1</v>
      </c>
      <c r="AG134" s="257">
        <v>1</v>
      </c>
      <c r="AH134" s="211">
        <f t="shared" si="24"/>
        <v>100</v>
      </c>
      <c r="AI134" s="60">
        <v>16500000</v>
      </c>
      <c r="AJ134" s="60">
        <v>16500000</v>
      </c>
      <c r="AK134" s="43" t="s">
        <v>971</v>
      </c>
      <c r="AL134" s="257">
        <v>1</v>
      </c>
      <c r="AM134" s="257">
        <v>1</v>
      </c>
      <c r="AN134" s="211">
        <f t="shared" si="25"/>
        <v>100</v>
      </c>
      <c r="AO134" s="60">
        <v>27751200</v>
      </c>
      <c r="AP134" s="60">
        <v>27751200</v>
      </c>
      <c r="AQ134" s="43" t="s">
        <v>972</v>
      </c>
      <c r="AR134" s="257">
        <v>1</v>
      </c>
      <c r="AS134" s="257">
        <v>1</v>
      </c>
      <c r="AT134" s="211">
        <f t="shared" si="26"/>
        <v>100</v>
      </c>
      <c r="AU134" s="60">
        <v>40000000</v>
      </c>
      <c r="AV134" s="60">
        <v>40000000</v>
      </c>
      <c r="AW134" s="43" t="s">
        <v>973</v>
      </c>
      <c r="AX134" s="257">
        <v>1</v>
      </c>
      <c r="AY134" s="257">
        <v>1</v>
      </c>
      <c r="AZ134" s="211">
        <f t="shared" si="27"/>
        <v>100</v>
      </c>
      <c r="BA134" s="60">
        <v>40000000</v>
      </c>
      <c r="BB134" s="60">
        <v>2160000</v>
      </c>
      <c r="BC134" s="43" t="s">
        <v>974</v>
      </c>
      <c r="BD134" s="257">
        <v>1</v>
      </c>
      <c r="BE134" s="257">
        <v>1</v>
      </c>
      <c r="BF134" s="211">
        <f t="shared" si="28"/>
        <v>100</v>
      </c>
      <c r="BG134" s="59">
        <f>4480000*2</f>
        <v>8960000</v>
      </c>
      <c r="BH134" s="59">
        <f>4480000*2</f>
        <v>8960000</v>
      </c>
      <c r="BI134" s="82" t="s">
        <v>975</v>
      </c>
      <c r="BJ134" s="257">
        <v>1</v>
      </c>
      <c r="BK134" s="257">
        <v>1</v>
      </c>
      <c r="BL134" s="211">
        <f t="shared" si="32"/>
        <v>100</v>
      </c>
      <c r="BM134" s="59">
        <v>4000000</v>
      </c>
      <c r="BN134" s="59">
        <v>4000000</v>
      </c>
      <c r="BO134" s="82" t="s">
        <v>976</v>
      </c>
      <c r="BP134" s="257">
        <v>1</v>
      </c>
      <c r="BQ134" s="257">
        <v>0</v>
      </c>
      <c r="BR134" s="211">
        <f t="shared" si="29"/>
        <v>0</v>
      </c>
      <c r="BS134" s="198">
        <v>5000000</v>
      </c>
      <c r="BT134" s="198">
        <v>5000000</v>
      </c>
      <c r="BU134" s="195">
        <f t="shared" si="36"/>
        <v>100</v>
      </c>
      <c r="BV134" s="43" t="s">
        <v>1138</v>
      </c>
      <c r="BW134" s="257">
        <v>1</v>
      </c>
      <c r="BX134" s="257"/>
      <c r="BY134" s="211">
        <f t="shared" si="30"/>
        <v>0</v>
      </c>
      <c r="BZ134" s="64"/>
      <c r="CA134" s="64"/>
      <c r="CB134" s="43"/>
      <c r="CC134" s="257">
        <v>1</v>
      </c>
      <c r="CD134" s="257"/>
      <c r="CE134" s="208">
        <f t="shared" si="31"/>
        <v>0</v>
      </c>
      <c r="CF134" s="64"/>
      <c r="CG134" s="64"/>
      <c r="CH134" s="43"/>
      <c r="CI134" s="257">
        <v>1</v>
      </c>
      <c r="CJ134" s="257">
        <f>(+BQ134+BK134+BE134+AY134+AS134+AM134+AG134+AA134+U134)/8</f>
        <v>1</v>
      </c>
      <c r="CK134" s="267">
        <v>1</v>
      </c>
      <c r="CL134" s="294" t="s">
        <v>977</v>
      </c>
    </row>
    <row r="135" spans="1:90" ht="75.75" customHeight="1">
      <c r="A135" s="310"/>
      <c r="B135" s="225"/>
      <c r="C135" s="248"/>
      <c r="D135" s="226"/>
      <c r="E135" s="250"/>
      <c r="F135" s="250"/>
      <c r="G135" s="250"/>
      <c r="H135" s="49" t="s">
        <v>197</v>
      </c>
      <c r="I135" s="254"/>
      <c r="J135" s="260"/>
      <c r="K135" s="260"/>
      <c r="L135" s="260"/>
      <c r="M135" s="260"/>
      <c r="N135" s="260"/>
      <c r="O135" s="260"/>
      <c r="P135" s="260"/>
      <c r="Q135" s="260"/>
      <c r="R135" s="260"/>
      <c r="S135" s="262"/>
      <c r="T135" s="264"/>
      <c r="U135" s="258"/>
      <c r="V135" s="278"/>
      <c r="W135" s="60"/>
      <c r="X135" s="60"/>
      <c r="Y135" s="43"/>
      <c r="Z135" s="258"/>
      <c r="AA135" s="258"/>
      <c r="AB135" s="212"/>
      <c r="AC135" s="229"/>
      <c r="AD135" s="229"/>
      <c r="AE135" s="43"/>
      <c r="AF135" s="258"/>
      <c r="AG135" s="258"/>
      <c r="AH135" s="212"/>
      <c r="AI135" s="60"/>
      <c r="AJ135" s="60"/>
      <c r="AK135" s="43"/>
      <c r="AL135" s="258"/>
      <c r="AM135" s="258"/>
      <c r="AN135" s="212"/>
      <c r="AO135" s="60"/>
      <c r="AP135" s="60"/>
      <c r="AQ135" s="43"/>
      <c r="AR135" s="258"/>
      <c r="AS135" s="258"/>
      <c r="AT135" s="212"/>
      <c r="AU135" s="60"/>
      <c r="AV135" s="60"/>
      <c r="AW135" s="43"/>
      <c r="AX135" s="258"/>
      <c r="AY135" s="258"/>
      <c r="AZ135" s="212"/>
      <c r="BA135" s="60"/>
      <c r="BB135" s="60"/>
      <c r="BC135" s="43"/>
      <c r="BD135" s="258"/>
      <c r="BE135" s="258"/>
      <c r="BF135" s="212"/>
      <c r="BG135" s="59">
        <v>0</v>
      </c>
      <c r="BH135" s="59">
        <v>0</v>
      </c>
      <c r="BI135" s="82" t="s">
        <v>978</v>
      </c>
      <c r="BJ135" s="258"/>
      <c r="BK135" s="258"/>
      <c r="BL135" s="212"/>
      <c r="BM135" s="59">
        <v>0</v>
      </c>
      <c r="BN135" s="59">
        <v>0</v>
      </c>
      <c r="BO135" s="61" t="s">
        <v>204</v>
      </c>
      <c r="BP135" s="258"/>
      <c r="BQ135" s="258"/>
      <c r="BR135" s="212"/>
      <c r="BS135" s="71">
        <v>0</v>
      </c>
      <c r="BT135" s="71">
        <v>0</v>
      </c>
      <c r="BU135" s="195">
        <v>0</v>
      </c>
      <c r="BV135" s="43" t="s">
        <v>1139</v>
      </c>
      <c r="BW135" s="258"/>
      <c r="BX135" s="258"/>
      <c r="BY135" s="212"/>
      <c r="BZ135" s="64"/>
      <c r="CA135" s="64"/>
      <c r="CB135" s="43"/>
      <c r="CC135" s="258"/>
      <c r="CD135" s="258"/>
      <c r="CE135" s="210"/>
      <c r="CF135" s="64"/>
      <c r="CG135" s="64"/>
      <c r="CH135" s="43"/>
      <c r="CI135" s="258"/>
      <c r="CJ135" s="258"/>
      <c r="CK135" s="268"/>
      <c r="CL135" s="297"/>
    </row>
    <row r="136" spans="1:90" ht="221.25" customHeight="1">
      <c r="A136" s="310"/>
      <c r="B136" s="225"/>
      <c r="C136" s="247">
        <v>110</v>
      </c>
      <c r="D136" s="224" t="s">
        <v>979</v>
      </c>
      <c r="E136" s="249" t="s">
        <v>26</v>
      </c>
      <c r="F136" s="249" t="s">
        <v>26</v>
      </c>
      <c r="G136" s="249" t="s">
        <v>26</v>
      </c>
      <c r="H136" s="49" t="s">
        <v>958</v>
      </c>
      <c r="I136" s="50">
        <v>2</v>
      </c>
      <c r="J136" s="51">
        <v>1</v>
      </c>
      <c r="K136" s="51">
        <v>1</v>
      </c>
      <c r="L136" s="51">
        <v>1</v>
      </c>
      <c r="M136" s="259">
        <v>1</v>
      </c>
      <c r="N136" s="259">
        <v>4</v>
      </c>
      <c r="O136" s="316">
        <v>1</v>
      </c>
      <c r="P136" s="329">
        <v>1</v>
      </c>
      <c r="Q136" s="329">
        <v>1</v>
      </c>
      <c r="R136" s="329">
        <v>1</v>
      </c>
      <c r="S136" s="338">
        <v>1</v>
      </c>
      <c r="T136" s="53">
        <v>2</v>
      </c>
      <c r="U136" s="54">
        <v>2</v>
      </c>
      <c r="V136" s="58">
        <f t="shared" si="22"/>
        <v>100</v>
      </c>
      <c r="W136" s="60">
        <v>48683333</v>
      </c>
      <c r="X136" s="60">
        <v>48683333</v>
      </c>
      <c r="Y136" s="43" t="s">
        <v>980</v>
      </c>
      <c r="Z136" s="54">
        <v>1</v>
      </c>
      <c r="AA136" s="54">
        <v>1</v>
      </c>
      <c r="AB136" s="56">
        <f t="shared" si="23"/>
        <v>100</v>
      </c>
      <c r="AC136" s="229"/>
      <c r="AD136" s="229"/>
      <c r="AE136" s="43" t="s">
        <v>981</v>
      </c>
      <c r="AF136" s="54">
        <v>1</v>
      </c>
      <c r="AG136" s="54">
        <v>0</v>
      </c>
      <c r="AH136" s="56">
        <f t="shared" si="24"/>
        <v>0</v>
      </c>
      <c r="AI136" s="60"/>
      <c r="AJ136" s="60"/>
      <c r="AK136" s="43" t="s">
        <v>982</v>
      </c>
      <c r="AL136" s="54">
        <v>1</v>
      </c>
      <c r="AM136" s="54">
        <v>0</v>
      </c>
      <c r="AN136" s="56">
        <f t="shared" si="25"/>
        <v>0</v>
      </c>
      <c r="AO136" s="60">
        <v>0</v>
      </c>
      <c r="AP136" s="60">
        <v>0</v>
      </c>
      <c r="AQ136" s="43" t="s">
        <v>983</v>
      </c>
      <c r="AR136" s="257">
        <v>1</v>
      </c>
      <c r="AS136" s="257">
        <v>1</v>
      </c>
      <c r="AT136" s="211">
        <f t="shared" si="26"/>
        <v>100</v>
      </c>
      <c r="AU136" s="60"/>
      <c r="AV136" s="60"/>
      <c r="AW136" s="43"/>
      <c r="AX136" s="257">
        <v>4</v>
      </c>
      <c r="AY136" s="327">
        <v>1.5</v>
      </c>
      <c r="AZ136" s="211">
        <f t="shared" si="27"/>
        <v>37.5</v>
      </c>
      <c r="BA136" s="60"/>
      <c r="BB136" s="60"/>
      <c r="BC136" s="43"/>
      <c r="BD136" s="335">
        <v>1</v>
      </c>
      <c r="BE136" s="336">
        <v>8.3299999999999999E-2</v>
      </c>
      <c r="BF136" s="211">
        <f t="shared" si="28"/>
        <v>8.33</v>
      </c>
      <c r="BG136" s="59">
        <v>0</v>
      </c>
      <c r="BH136" s="59">
        <v>0</v>
      </c>
      <c r="BI136" s="82" t="s">
        <v>984</v>
      </c>
      <c r="BJ136" s="331">
        <v>1</v>
      </c>
      <c r="BK136" s="331">
        <v>1</v>
      </c>
      <c r="BL136" s="211">
        <f t="shared" si="32"/>
        <v>100</v>
      </c>
      <c r="BM136" s="59">
        <v>80000000</v>
      </c>
      <c r="BN136" s="59">
        <v>0</v>
      </c>
      <c r="BO136" s="61" t="s">
        <v>985</v>
      </c>
      <c r="BP136" s="331">
        <v>1</v>
      </c>
      <c r="BQ136" s="257">
        <v>0</v>
      </c>
      <c r="BR136" s="211">
        <f t="shared" si="29"/>
        <v>0</v>
      </c>
      <c r="BS136" s="198">
        <v>0</v>
      </c>
      <c r="BT136" s="198">
        <v>0</v>
      </c>
      <c r="BU136" s="195">
        <v>0</v>
      </c>
      <c r="BV136" s="43" t="s">
        <v>986</v>
      </c>
      <c r="BW136" s="331">
        <v>1</v>
      </c>
      <c r="BX136" s="257"/>
      <c r="BY136" s="211">
        <f t="shared" si="30"/>
        <v>0</v>
      </c>
      <c r="BZ136" s="64"/>
      <c r="CA136" s="64"/>
      <c r="CB136" s="43"/>
      <c r="CC136" s="331">
        <v>1</v>
      </c>
      <c r="CD136" s="257"/>
      <c r="CE136" s="208">
        <f t="shared" si="31"/>
        <v>0</v>
      </c>
      <c r="CF136" s="64"/>
      <c r="CG136" s="64"/>
      <c r="CH136" s="43"/>
      <c r="CI136" s="331">
        <v>1</v>
      </c>
      <c r="CJ136" s="332">
        <f>(+BQ136+BK136+BE136+AY136+AS136+AM136+AG136+AA136)/8</f>
        <v>0.57291249999999994</v>
      </c>
      <c r="CK136" s="267">
        <f>CJ136/CI136</f>
        <v>0.57291249999999994</v>
      </c>
      <c r="CL136" s="224" t="s">
        <v>987</v>
      </c>
    </row>
    <row r="137" spans="1:90" ht="130.5" customHeight="1">
      <c r="A137" s="310"/>
      <c r="B137" s="226"/>
      <c r="C137" s="248"/>
      <c r="D137" s="226"/>
      <c r="E137" s="250"/>
      <c r="F137" s="250"/>
      <c r="G137" s="250"/>
      <c r="H137" s="49" t="s">
        <v>197</v>
      </c>
      <c r="I137" s="50"/>
      <c r="J137" s="51"/>
      <c r="K137" s="51"/>
      <c r="L137" s="51"/>
      <c r="M137" s="260"/>
      <c r="N137" s="260"/>
      <c r="O137" s="313"/>
      <c r="P137" s="330"/>
      <c r="Q137" s="330"/>
      <c r="R137" s="330"/>
      <c r="S137" s="339"/>
      <c r="T137" s="53"/>
      <c r="U137" s="54"/>
      <c r="V137" s="58"/>
      <c r="W137" s="70"/>
      <c r="X137" s="70"/>
      <c r="Y137" s="68"/>
      <c r="Z137" s="54"/>
      <c r="AA137" s="54"/>
      <c r="AB137" s="56"/>
      <c r="AC137" s="229"/>
      <c r="AD137" s="229"/>
      <c r="AE137" s="68"/>
      <c r="AF137" s="54"/>
      <c r="AG137" s="54"/>
      <c r="AH137" s="56"/>
      <c r="AI137" s="70"/>
      <c r="AJ137" s="70"/>
      <c r="AK137" s="68"/>
      <c r="AL137" s="54"/>
      <c r="AM137" s="54"/>
      <c r="AN137" s="56"/>
      <c r="AO137" s="70"/>
      <c r="AP137" s="70"/>
      <c r="AQ137" s="68"/>
      <c r="AR137" s="258"/>
      <c r="AS137" s="258"/>
      <c r="AT137" s="212"/>
      <c r="AU137" s="60">
        <v>440000000</v>
      </c>
      <c r="AV137" s="60">
        <v>438921995</v>
      </c>
      <c r="AW137" s="43" t="s">
        <v>988</v>
      </c>
      <c r="AX137" s="258"/>
      <c r="AY137" s="328"/>
      <c r="AZ137" s="212"/>
      <c r="BA137" s="60">
        <v>89400000</v>
      </c>
      <c r="BB137" s="60">
        <v>38285000</v>
      </c>
      <c r="BC137" s="43" t="s">
        <v>989</v>
      </c>
      <c r="BD137" s="315"/>
      <c r="BE137" s="337"/>
      <c r="BF137" s="212"/>
      <c r="BG137" s="59">
        <v>0</v>
      </c>
      <c r="BH137" s="59">
        <v>0</v>
      </c>
      <c r="BI137" s="82" t="s">
        <v>990</v>
      </c>
      <c r="BJ137" s="334"/>
      <c r="BK137" s="334"/>
      <c r="BL137" s="212"/>
      <c r="BM137" s="59">
        <v>0</v>
      </c>
      <c r="BN137" s="59">
        <v>0</v>
      </c>
      <c r="BO137" s="61" t="s">
        <v>204</v>
      </c>
      <c r="BP137" s="334"/>
      <c r="BQ137" s="258"/>
      <c r="BR137" s="212"/>
      <c r="BS137" s="71">
        <v>0</v>
      </c>
      <c r="BT137" s="71">
        <v>0</v>
      </c>
      <c r="BU137" s="195">
        <v>0</v>
      </c>
      <c r="BV137" s="43" t="s">
        <v>1065</v>
      </c>
      <c r="BW137" s="334"/>
      <c r="BX137" s="258"/>
      <c r="BY137" s="212"/>
      <c r="BZ137" s="64"/>
      <c r="CA137" s="64"/>
      <c r="CB137" s="43"/>
      <c r="CC137" s="334"/>
      <c r="CD137" s="258"/>
      <c r="CE137" s="210"/>
      <c r="CF137" s="64"/>
      <c r="CG137" s="64"/>
      <c r="CH137" s="43"/>
      <c r="CI137" s="322"/>
      <c r="CJ137" s="333"/>
      <c r="CK137" s="268"/>
      <c r="CL137" s="226"/>
    </row>
    <row r="138" spans="1:90" ht="89.25" customHeight="1">
      <c r="A138" s="310"/>
      <c r="B138" s="224" t="s">
        <v>991</v>
      </c>
      <c r="C138" s="247">
        <v>111</v>
      </c>
      <c r="D138" s="224" t="s">
        <v>992</v>
      </c>
      <c r="E138" s="249"/>
      <c r="F138" s="249" t="s">
        <v>26</v>
      </c>
      <c r="G138" s="249" t="s">
        <v>26</v>
      </c>
      <c r="H138" s="49" t="s">
        <v>863</v>
      </c>
      <c r="I138" s="253">
        <v>1</v>
      </c>
      <c r="J138" s="259">
        <v>1</v>
      </c>
      <c r="K138" s="259">
        <v>1</v>
      </c>
      <c r="L138" s="259">
        <v>1</v>
      </c>
      <c r="M138" s="259">
        <v>1</v>
      </c>
      <c r="N138" s="259">
        <v>1</v>
      </c>
      <c r="O138" s="312">
        <v>1</v>
      </c>
      <c r="P138" s="259">
        <v>1</v>
      </c>
      <c r="Q138" s="259">
        <v>1</v>
      </c>
      <c r="R138" s="259">
        <v>1</v>
      </c>
      <c r="S138" s="261">
        <v>1</v>
      </c>
      <c r="T138" s="263">
        <v>1</v>
      </c>
      <c r="U138" s="257">
        <v>1</v>
      </c>
      <c r="V138" s="277">
        <f t="shared" si="22"/>
        <v>100</v>
      </c>
      <c r="W138" s="228">
        <v>44333333</v>
      </c>
      <c r="X138" s="228">
        <v>44333334</v>
      </c>
      <c r="Y138" s="224" t="s">
        <v>864</v>
      </c>
      <c r="Z138" s="257">
        <v>1</v>
      </c>
      <c r="AA138" s="257">
        <v>1</v>
      </c>
      <c r="AB138" s="211">
        <f t="shared" si="23"/>
        <v>100</v>
      </c>
      <c r="AC138" s="229"/>
      <c r="AD138" s="229"/>
      <c r="AE138" s="224" t="s">
        <v>993</v>
      </c>
      <c r="AF138" s="257">
        <v>1</v>
      </c>
      <c r="AG138" s="257">
        <v>1</v>
      </c>
      <c r="AH138" s="211">
        <f t="shared" si="24"/>
        <v>100</v>
      </c>
      <c r="AI138" s="228">
        <v>245942593</v>
      </c>
      <c r="AJ138" s="228">
        <v>245942593</v>
      </c>
      <c r="AK138" s="224" t="s">
        <v>994</v>
      </c>
      <c r="AL138" s="257">
        <v>1</v>
      </c>
      <c r="AM138" s="257">
        <v>1</v>
      </c>
      <c r="AN138" s="211">
        <f t="shared" si="25"/>
        <v>100</v>
      </c>
      <c r="AO138" s="228">
        <v>123000000</v>
      </c>
      <c r="AP138" s="228">
        <v>119734663</v>
      </c>
      <c r="AQ138" s="246" t="s">
        <v>995</v>
      </c>
      <c r="AR138" s="257">
        <v>1</v>
      </c>
      <c r="AS138" s="257">
        <v>1</v>
      </c>
      <c r="AT138" s="211">
        <f t="shared" si="26"/>
        <v>100</v>
      </c>
      <c r="AU138" s="228">
        <v>440000000</v>
      </c>
      <c r="AV138" s="228">
        <v>438921995</v>
      </c>
      <c r="AW138" s="246" t="s">
        <v>996</v>
      </c>
      <c r="AX138" s="257">
        <v>1</v>
      </c>
      <c r="AY138" s="257">
        <v>1</v>
      </c>
      <c r="AZ138" s="211">
        <f t="shared" si="27"/>
        <v>100</v>
      </c>
      <c r="BA138" s="228">
        <v>89400000</v>
      </c>
      <c r="BB138" s="228">
        <v>38285000</v>
      </c>
      <c r="BC138" s="246" t="s">
        <v>997</v>
      </c>
      <c r="BD138" s="314">
        <v>1</v>
      </c>
      <c r="BE138" s="314">
        <v>1</v>
      </c>
      <c r="BF138" s="211">
        <f t="shared" si="28"/>
        <v>100</v>
      </c>
      <c r="BG138" s="59" t="s">
        <v>508</v>
      </c>
      <c r="BH138" s="59" t="s">
        <v>508</v>
      </c>
      <c r="BI138" s="82" t="s">
        <v>975</v>
      </c>
      <c r="BJ138" s="257">
        <v>1</v>
      </c>
      <c r="BK138" s="344">
        <v>0.6</v>
      </c>
      <c r="BL138" s="211">
        <f t="shared" si="32"/>
        <v>60</v>
      </c>
      <c r="BM138" s="59">
        <v>4000000</v>
      </c>
      <c r="BN138" s="59">
        <v>4000000</v>
      </c>
      <c r="BO138" s="82" t="s">
        <v>976</v>
      </c>
      <c r="BP138" s="257">
        <v>1</v>
      </c>
      <c r="BQ138" s="257">
        <v>0</v>
      </c>
      <c r="BR138" s="211">
        <f t="shared" si="29"/>
        <v>0</v>
      </c>
      <c r="BS138" s="71">
        <v>0</v>
      </c>
      <c r="BT138" s="71">
        <v>0</v>
      </c>
      <c r="BU138" s="195">
        <v>0</v>
      </c>
      <c r="BV138" s="43" t="s">
        <v>1167</v>
      </c>
      <c r="BW138" s="257">
        <v>1</v>
      </c>
      <c r="BX138" s="257"/>
      <c r="BY138" s="211">
        <f t="shared" si="30"/>
        <v>0</v>
      </c>
      <c r="BZ138" s="64"/>
      <c r="CA138" s="64"/>
      <c r="CB138" s="43"/>
      <c r="CC138" s="257">
        <v>1</v>
      </c>
      <c r="CD138" s="257"/>
      <c r="CE138" s="208">
        <f t="shared" si="31"/>
        <v>0</v>
      </c>
      <c r="CF138" s="64"/>
      <c r="CG138" s="64"/>
      <c r="CH138" s="43"/>
      <c r="CI138" s="257">
        <v>1</v>
      </c>
      <c r="CJ138" s="327">
        <f>(+BQ138+BK138+BE138+AY138+AS138+AM138+AG138+AA138+U138)/8</f>
        <v>0.95</v>
      </c>
      <c r="CK138" s="267">
        <f>CJ138/CI138*100/100</f>
        <v>0.95</v>
      </c>
      <c r="CL138" s="340" t="s">
        <v>998</v>
      </c>
    </row>
    <row r="139" spans="1:90" ht="89.25" customHeight="1">
      <c r="A139" s="310"/>
      <c r="B139" s="226"/>
      <c r="C139" s="248"/>
      <c r="D139" s="226"/>
      <c r="E139" s="250"/>
      <c r="F139" s="250"/>
      <c r="G139" s="250"/>
      <c r="H139" s="49" t="s">
        <v>197</v>
      </c>
      <c r="I139" s="254"/>
      <c r="J139" s="260"/>
      <c r="K139" s="260"/>
      <c r="L139" s="260"/>
      <c r="M139" s="260"/>
      <c r="N139" s="260"/>
      <c r="O139" s="313"/>
      <c r="P139" s="260"/>
      <c r="Q139" s="260"/>
      <c r="R139" s="260"/>
      <c r="S139" s="262"/>
      <c r="T139" s="264"/>
      <c r="U139" s="258"/>
      <c r="V139" s="278"/>
      <c r="W139" s="229"/>
      <c r="X139" s="229"/>
      <c r="Y139" s="225"/>
      <c r="Z139" s="258"/>
      <c r="AA139" s="258"/>
      <c r="AB139" s="212"/>
      <c r="AC139" s="229"/>
      <c r="AD139" s="229"/>
      <c r="AE139" s="225"/>
      <c r="AF139" s="258"/>
      <c r="AG139" s="258"/>
      <c r="AH139" s="212"/>
      <c r="AI139" s="229"/>
      <c r="AJ139" s="229"/>
      <c r="AK139" s="225"/>
      <c r="AL139" s="258"/>
      <c r="AM139" s="258"/>
      <c r="AN139" s="212"/>
      <c r="AO139" s="229"/>
      <c r="AP139" s="229"/>
      <c r="AQ139" s="231"/>
      <c r="AR139" s="258"/>
      <c r="AS139" s="258"/>
      <c r="AT139" s="212"/>
      <c r="AU139" s="229"/>
      <c r="AV139" s="229"/>
      <c r="AW139" s="231"/>
      <c r="AX139" s="258"/>
      <c r="AY139" s="258"/>
      <c r="AZ139" s="212"/>
      <c r="BA139" s="229"/>
      <c r="BB139" s="229"/>
      <c r="BC139" s="231"/>
      <c r="BD139" s="315"/>
      <c r="BE139" s="315"/>
      <c r="BF139" s="212"/>
      <c r="BG139" s="59">
        <v>0</v>
      </c>
      <c r="BH139" s="59">
        <v>0</v>
      </c>
      <c r="BI139" s="61" t="s">
        <v>999</v>
      </c>
      <c r="BJ139" s="258"/>
      <c r="BK139" s="345"/>
      <c r="BL139" s="212"/>
      <c r="BM139" s="59">
        <v>0</v>
      </c>
      <c r="BN139" s="59">
        <v>0</v>
      </c>
      <c r="BO139" s="61" t="s">
        <v>204</v>
      </c>
      <c r="BP139" s="258"/>
      <c r="BQ139" s="258"/>
      <c r="BR139" s="212"/>
      <c r="BS139" s="71">
        <v>0</v>
      </c>
      <c r="BT139" s="71">
        <v>0</v>
      </c>
      <c r="BU139" s="195">
        <v>0</v>
      </c>
      <c r="BV139" s="43" t="s">
        <v>1139</v>
      </c>
      <c r="BW139" s="258"/>
      <c r="BX139" s="258"/>
      <c r="BY139" s="212"/>
      <c r="BZ139" s="64"/>
      <c r="CA139" s="64"/>
      <c r="CB139" s="43"/>
      <c r="CC139" s="258"/>
      <c r="CD139" s="258"/>
      <c r="CE139" s="210"/>
      <c r="CF139" s="64"/>
      <c r="CG139" s="64"/>
      <c r="CH139" s="43"/>
      <c r="CI139" s="258"/>
      <c r="CJ139" s="328"/>
      <c r="CK139" s="268"/>
      <c r="CL139" s="341"/>
    </row>
    <row r="140" spans="1:90" ht="141" customHeight="1">
      <c r="A140" s="310"/>
      <c r="B140" s="43" t="s">
        <v>1000</v>
      </c>
      <c r="C140" s="47">
        <v>112</v>
      </c>
      <c r="D140" s="43" t="s">
        <v>1001</v>
      </c>
      <c r="E140" s="48"/>
      <c r="F140" s="48" t="s">
        <v>26</v>
      </c>
      <c r="G140" s="48" t="s">
        <v>26</v>
      </c>
      <c r="H140" s="49" t="s">
        <v>863</v>
      </c>
      <c r="I140" s="50">
        <v>1</v>
      </c>
      <c r="J140" s="51">
        <v>1</v>
      </c>
      <c r="K140" s="51">
        <v>1</v>
      </c>
      <c r="L140" s="51">
        <v>1</v>
      </c>
      <c r="M140" s="127">
        <v>1</v>
      </c>
      <c r="N140" s="51">
        <v>1</v>
      </c>
      <c r="O140" s="122">
        <v>1</v>
      </c>
      <c r="P140" s="51">
        <v>1</v>
      </c>
      <c r="Q140" s="51">
        <v>1</v>
      </c>
      <c r="R140" s="51">
        <v>1</v>
      </c>
      <c r="S140" s="52">
        <v>1</v>
      </c>
      <c r="T140" s="53">
        <v>1</v>
      </c>
      <c r="U140" s="54">
        <v>1</v>
      </c>
      <c r="V140" s="58">
        <f t="shared" si="22"/>
        <v>100</v>
      </c>
      <c r="W140" s="230"/>
      <c r="X140" s="230"/>
      <c r="Y140" s="226"/>
      <c r="Z140" s="54">
        <v>1</v>
      </c>
      <c r="AA140" s="54">
        <v>1</v>
      </c>
      <c r="AB140" s="56">
        <f t="shared" si="23"/>
        <v>100</v>
      </c>
      <c r="AC140" s="230"/>
      <c r="AD140" s="230"/>
      <c r="AE140" s="226"/>
      <c r="AF140" s="54">
        <v>1</v>
      </c>
      <c r="AG140" s="54">
        <v>1</v>
      </c>
      <c r="AH140" s="56">
        <f t="shared" si="24"/>
        <v>100</v>
      </c>
      <c r="AI140" s="230"/>
      <c r="AJ140" s="230"/>
      <c r="AK140" s="226"/>
      <c r="AL140" s="54">
        <v>1</v>
      </c>
      <c r="AM140" s="54">
        <v>1</v>
      </c>
      <c r="AN140" s="56">
        <f t="shared" si="25"/>
        <v>100</v>
      </c>
      <c r="AO140" s="230">
        <v>123000000</v>
      </c>
      <c r="AP140" s="230">
        <v>11920000</v>
      </c>
      <c r="AQ140" s="232"/>
      <c r="AR140" s="66">
        <v>1</v>
      </c>
      <c r="AS140" s="66">
        <v>1</v>
      </c>
      <c r="AT140" s="56">
        <f t="shared" si="26"/>
        <v>100</v>
      </c>
      <c r="AU140" s="230"/>
      <c r="AV140" s="230"/>
      <c r="AW140" s="232"/>
      <c r="AX140" s="54">
        <v>1</v>
      </c>
      <c r="AY140" s="54">
        <v>1</v>
      </c>
      <c r="AZ140" s="56">
        <f t="shared" si="27"/>
        <v>100</v>
      </c>
      <c r="BA140" s="230"/>
      <c r="BB140" s="230"/>
      <c r="BC140" s="232"/>
      <c r="BD140" s="95">
        <v>1</v>
      </c>
      <c r="BE140" s="95">
        <v>1</v>
      </c>
      <c r="BF140" s="56">
        <f t="shared" si="28"/>
        <v>100</v>
      </c>
      <c r="BG140" s="59" t="s">
        <v>508</v>
      </c>
      <c r="BH140" s="59" t="s">
        <v>508</v>
      </c>
      <c r="BI140" s="82" t="s">
        <v>975</v>
      </c>
      <c r="BJ140" s="54">
        <v>1</v>
      </c>
      <c r="BK140" s="111">
        <v>0.6</v>
      </c>
      <c r="BL140" s="56">
        <f t="shared" si="32"/>
        <v>60</v>
      </c>
      <c r="BM140" s="59" t="s">
        <v>508</v>
      </c>
      <c r="BN140" s="59" t="s">
        <v>868</v>
      </c>
      <c r="BO140" s="82" t="s">
        <v>1002</v>
      </c>
      <c r="BP140" s="54">
        <v>1</v>
      </c>
      <c r="BQ140" s="54">
        <v>0</v>
      </c>
      <c r="BR140" s="56">
        <f t="shared" si="29"/>
        <v>0</v>
      </c>
      <c r="BS140" s="71">
        <v>0</v>
      </c>
      <c r="BT140" s="71">
        <v>0</v>
      </c>
      <c r="BU140" s="195">
        <v>0</v>
      </c>
      <c r="BV140" s="43" t="s">
        <v>1167</v>
      </c>
      <c r="BW140" s="63">
        <v>1</v>
      </c>
      <c r="BX140" s="63"/>
      <c r="BY140" s="56">
        <f t="shared" si="30"/>
        <v>0</v>
      </c>
      <c r="BZ140" s="64"/>
      <c r="CA140" s="64"/>
      <c r="CB140" s="43"/>
      <c r="CC140" s="63">
        <v>1</v>
      </c>
      <c r="CD140" s="63"/>
      <c r="CE140" s="65">
        <f t="shared" si="31"/>
        <v>0</v>
      </c>
      <c r="CF140" s="64"/>
      <c r="CG140" s="64"/>
      <c r="CH140" s="43"/>
      <c r="CI140" s="54">
        <v>1</v>
      </c>
      <c r="CJ140" s="206">
        <f>(U140+AG140+AM140+AS140+AY140+BE140+BK140+BQ140+BX140+CD140)/8</f>
        <v>0.82499999999999996</v>
      </c>
      <c r="CK140" s="187">
        <f>CJ140/CI140*100/100</f>
        <v>0.82499999999999996</v>
      </c>
      <c r="CL140" s="104" t="s">
        <v>998</v>
      </c>
    </row>
    <row r="141" spans="1:90" ht="185.25">
      <c r="A141" s="310"/>
      <c r="B141" s="224" t="s">
        <v>1003</v>
      </c>
      <c r="C141" s="247">
        <v>113</v>
      </c>
      <c r="D141" s="224" t="s">
        <v>1004</v>
      </c>
      <c r="E141" s="249" t="s">
        <v>26</v>
      </c>
      <c r="F141" s="249" t="s">
        <v>26</v>
      </c>
      <c r="G141" s="249" t="s">
        <v>26</v>
      </c>
      <c r="H141" s="49" t="s">
        <v>197</v>
      </c>
      <c r="I141" s="342">
        <v>1</v>
      </c>
      <c r="J141" s="259">
        <v>1</v>
      </c>
      <c r="K141" s="51">
        <v>1</v>
      </c>
      <c r="L141" s="259">
        <v>1</v>
      </c>
      <c r="M141" s="259">
        <v>1</v>
      </c>
      <c r="N141" s="259">
        <v>1</v>
      </c>
      <c r="O141" s="259">
        <v>4</v>
      </c>
      <c r="P141" s="259">
        <v>4</v>
      </c>
      <c r="Q141" s="259">
        <v>1</v>
      </c>
      <c r="R141" s="259">
        <v>1</v>
      </c>
      <c r="S141" s="261">
        <v>1</v>
      </c>
      <c r="T141" s="346">
        <v>1</v>
      </c>
      <c r="U141" s="257">
        <v>1</v>
      </c>
      <c r="V141" s="277">
        <v>100</v>
      </c>
      <c r="W141" s="60">
        <v>21930000</v>
      </c>
      <c r="X141" s="60">
        <v>21930000</v>
      </c>
      <c r="Y141" s="43" t="s">
        <v>1005</v>
      </c>
      <c r="Z141" s="257">
        <v>1</v>
      </c>
      <c r="AA141" s="257">
        <v>1</v>
      </c>
      <c r="AB141" s="211">
        <f t="shared" si="23"/>
        <v>100</v>
      </c>
      <c r="AC141" s="60">
        <v>850891659</v>
      </c>
      <c r="AD141" s="60">
        <v>565597585</v>
      </c>
      <c r="AE141" s="43" t="s">
        <v>1006</v>
      </c>
      <c r="AF141" s="257">
        <v>1</v>
      </c>
      <c r="AG141" s="257">
        <v>1</v>
      </c>
      <c r="AH141" s="56">
        <f t="shared" si="24"/>
        <v>100</v>
      </c>
      <c r="AI141" s="60"/>
      <c r="AJ141" s="60"/>
      <c r="AK141" s="43" t="s">
        <v>1007</v>
      </c>
      <c r="AL141" s="257">
        <v>1</v>
      </c>
      <c r="AM141" s="257">
        <v>0</v>
      </c>
      <c r="AN141" s="211">
        <f t="shared" si="25"/>
        <v>0</v>
      </c>
      <c r="AO141" s="60">
        <v>0</v>
      </c>
      <c r="AP141" s="60">
        <v>0</v>
      </c>
      <c r="AQ141" s="43" t="s">
        <v>200</v>
      </c>
      <c r="AR141" s="257">
        <v>1</v>
      </c>
      <c r="AS141" s="257">
        <v>1</v>
      </c>
      <c r="AT141" s="211">
        <f t="shared" si="26"/>
        <v>100</v>
      </c>
      <c r="AU141" s="60">
        <v>0</v>
      </c>
      <c r="AV141" s="60">
        <v>0</v>
      </c>
      <c r="AW141" s="43" t="s">
        <v>1008</v>
      </c>
      <c r="AX141" s="257">
        <v>1</v>
      </c>
      <c r="AY141" s="257">
        <v>1</v>
      </c>
      <c r="AZ141" s="211">
        <f t="shared" si="27"/>
        <v>100</v>
      </c>
      <c r="BA141" s="60">
        <v>0</v>
      </c>
      <c r="BB141" s="60">
        <v>0</v>
      </c>
      <c r="BC141" s="43" t="s">
        <v>1009</v>
      </c>
      <c r="BD141" s="257">
        <v>4</v>
      </c>
      <c r="BE141" s="257">
        <v>4</v>
      </c>
      <c r="BF141" s="211">
        <f t="shared" si="28"/>
        <v>100</v>
      </c>
      <c r="BG141" s="59">
        <v>0</v>
      </c>
      <c r="BH141" s="59">
        <v>0</v>
      </c>
      <c r="BI141" s="61" t="s">
        <v>1010</v>
      </c>
      <c r="BJ141" s="257">
        <v>4</v>
      </c>
      <c r="BK141" s="257">
        <v>4</v>
      </c>
      <c r="BL141" s="211">
        <f t="shared" si="32"/>
        <v>100</v>
      </c>
      <c r="BM141" s="59">
        <v>0</v>
      </c>
      <c r="BN141" s="59">
        <v>0</v>
      </c>
      <c r="BO141" s="61" t="s">
        <v>204</v>
      </c>
      <c r="BP141" s="257">
        <v>1</v>
      </c>
      <c r="BQ141" s="257">
        <v>0</v>
      </c>
      <c r="BR141" s="211">
        <f t="shared" si="29"/>
        <v>0</v>
      </c>
      <c r="BS141" s="71">
        <v>0</v>
      </c>
      <c r="BT141" s="71">
        <v>0</v>
      </c>
      <c r="BU141" s="195">
        <v>0</v>
      </c>
      <c r="BV141" s="43" t="s">
        <v>1140</v>
      </c>
      <c r="BW141" s="257">
        <v>1</v>
      </c>
      <c r="BX141" s="257"/>
      <c r="BY141" s="211">
        <f t="shared" si="30"/>
        <v>0</v>
      </c>
      <c r="BZ141" s="64"/>
      <c r="CA141" s="64"/>
      <c r="CB141" s="43"/>
      <c r="CC141" s="257">
        <v>1</v>
      </c>
      <c r="CD141" s="257"/>
      <c r="CE141" s="208">
        <f t="shared" si="31"/>
        <v>0</v>
      </c>
      <c r="CF141" s="64"/>
      <c r="CG141" s="64"/>
      <c r="CH141" s="43"/>
      <c r="CI141" s="277">
        <v>1</v>
      </c>
      <c r="CJ141" s="277">
        <f>(+BQ141+BK141+BE141+AY141+AS141+AM141+AG142+AA141+U141)/8</f>
        <v>1.5</v>
      </c>
      <c r="CK141" s="267">
        <v>1</v>
      </c>
      <c r="CL141" s="224" t="s">
        <v>1011</v>
      </c>
    </row>
    <row r="142" spans="1:90" ht="60" customHeight="1">
      <c r="A142" s="310"/>
      <c r="B142" s="226"/>
      <c r="C142" s="248"/>
      <c r="D142" s="226"/>
      <c r="E142" s="250"/>
      <c r="F142" s="250"/>
      <c r="G142" s="250"/>
      <c r="H142" s="49" t="s">
        <v>187</v>
      </c>
      <c r="I142" s="343"/>
      <c r="J142" s="260"/>
      <c r="K142" s="51">
        <v>1</v>
      </c>
      <c r="L142" s="260"/>
      <c r="M142" s="260"/>
      <c r="N142" s="260"/>
      <c r="O142" s="260"/>
      <c r="P142" s="260"/>
      <c r="Q142" s="260"/>
      <c r="R142" s="260"/>
      <c r="S142" s="262"/>
      <c r="T142" s="347"/>
      <c r="U142" s="258"/>
      <c r="V142" s="278"/>
      <c r="W142" s="60">
        <v>26163333</v>
      </c>
      <c r="X142" s="60">
        <v>26163333</v>
      </c>
      <c r="Y142" s="43" t="s">
        <v>1012</v>
      </c>
      <c r="Z142" s="258"/>
      <c r="AA142" s="258"/>
      <c r="AB142" s="212"/>
      <c r="AC142" s="228">
        <v>27500000</v>
      </c>
      <c r="AD142" s="228">
        <v>11320747</v>
      </c>
      <c r="AE142" s="43" t="s">
        <v>1013</v>
      </c>
      <c r="AF142" s="258"/>
      <c r="AG142" s="258"/>
      <c r="AH142" s="56" t="e">
        <f t="shared" si="24"/>
        <v>#DIV/0!</v>
      </c>
      <c r="AI142" s="60">
        <v>245942593</v>
      </c>
      <c r="AJ142" s="60">
        <v>245942593</v>
      </c>
      <c r="AK142" s="43" t="s">
        <v>1014</v>
      </c>
      <c r="AL142" s="258"/>
      <c r="AM142" s="258"/>
      <c r="AN142" s="212"/>
      <c r="AO142" s="60">
        <v>0</v>
      </c>
      <c r="AP142" s="60">
        <v>0</v>
      </c>
      <c r="AQ142" s="43" t="s">
        <v>200</v>
      </c>
      <c r="AR142" s="258"/>
      <c r="AS142" s="258"/>
      <c r="AT142" s="212"/>
      <c r="AU142" s="60"/>
      <c r="AV142" s="60"/>
      <c r="AW142" s="43"/>
      <c r="AX142" s="258"/>
      <c r="AY142" s="258"/>
      <c r="AZ142" s="212"/>
      <c r="BA142" s="60"/>
      <c r="BB142" s="60"/>
      <c r="BC142" s="43"/>
      <c r="BD142" s="258"/>
      <c r="BE142" s="258"/>
      <c r="BF142" s="212"/>
      <c r="BG142" s="60"/>
      <c r="BH142" s="60"/>
      <c r="BI142" s="43"/>
      <c r="BJ142" s="258"/>
      <c r="BK142" s="258"/>
      <c r="BL142" s="212"/>
      <c r="BM142" s="59">
        <v>0</v>
      </c>
      <c r="BN142" s="59">
        <v>0</v>
      </c>
      <c r="BO142" s="43" t="s">
        <v>1015</v>
      </c>
      <c r="BP142" s="258"/>
      <c r="BQ142" s="258"/>
      <c r="BR142" s="212"/>
      <c r="BS142" s="71">
        <v>0</v>
      </c>
      <c r="BT142" s="71">
        <v>0</v>
      </c>
      <c r="BU142" s="195">
        <v>0</v>
      </c>
      <c r="BV142" s="43"/>
      <c r="BW142" s="258"/>
      <c r="BX142" s="258"/>
      <c r="BY142" s="212"/>
      <c r="BZ142" s="64"/>
      <c r="CA142" s="64"/>
      <c r="CB142" s="43"/>
      <c r="CC142" s="258"/>
      <c r="CD142" s="258"/>
      <c r="CE142" s="210"/>
      <c r="CF142" s="64"/>
      <c r="CG142" s="64"/>
      <c r="CH142" s="43"/>
      <c r="CI142" s="278"/>
      <c r="CJ142" s="278"/>
      <c r="CK142" s="268"/>
      <c r="CL142" s="226"/>
    </row>
    <row r="143" spans="1:90" ht="142.5" customHeight="1">
      <c r="A143" s="310"/>
      <c r="B143" s="43" t="s">
        <v>1016</v>
      </c>
      <c r="C143" s="47">
        <v>114</v>
      </c>
      <c r="D143" s="43" t="s">
        <v>1017</v>
      </c>
      <c r="E143" s="48" t="s">
        <v>26</v>
      </c>
      <c r="F143" s="48" t="s">
        <v>26</v>
      </c>
      <c r="G143" s="48" t="s">
        <v>26</v>
      </c>
      <c r="H143" s="49" t="s">
        <v>187</v>
      </c>
      <c r="I143" s="126">
        <v>1</v>
      </c>
      <c r="J143" s="127">
        <v>1</v>
      </c>
      <c r="K143" s="127">
        <v>1</v>
      </c>
      <c r="L143" s="51">
        <v>1</v>
      </c>
      <c r="M143" s="127">
        <v>1</v>
      </c>
      <c r="N143" s="127">
        <v>1</v>
      </c>
      <c r="O143" s="128">
        <v>1</v>
      </c>
      <c r="P143" s="127">
        <v>1</v>
      </c>
      <c r="Q143" s="127">
        <v>1</v>
      </c>
      <c r="R143" s="127">
        <v>1</v>
      </c>
      <c r="S143" s="136">
        <v>1</v>
      </c>
      <c r="T143" s="130">
        <v>1</v>
      </c>
      <c r="U143" s="66">
        <v>1</v>
      </c>
      <c r="V143" s="58">
        <f t="shared" si="22"/>
        <v>100</v>
      </c>
      <c r="W143" s="60">
        <v>26163333</v>
      </c>
      <c r="X143" s="60">
        <v>26163333</v>
      </c>
      <c r="Y143" s="43" t="s">
        <v>1018</v>
      </c>
      <c r="Z143" s="66">
        <v>1</v>
      </c>
      <c r="AA143" s="66">
        <v>1</v>
      </c>
      <c r="AB143" s="56">
        <f t="shared" si="23"/>
        <v>100</v>
      </c>
      <c r="AC143" s="230"/>
      <c r="AD143" s="230"/>
      <c r="AE143" s="43" t="s">
        <v>1019</v>
      </c>
      <c r="AF143" s="66">
        <v>1</v>
      </c>
      <c r="AG143" s="66">
        <v>1</v>
      </c>
      <c r="AH143" s="56">
        <f t="shared" si="24"/>
        <v>100</v>
      </c>
      <c r="AI143" s="60">
        <v>245942593</v>
      </c>
      <c r="AJ143" s="60">
        <v>245942593</v>
      </c>
      <c r="AK143" s="43" t="s">
        <v>1014</v>
      </c>
      <c r="AL143" s="54">
        <v>1</v>
      </c>
      <c r="AM143" s="66">
        <v>1</v>
      </c>
      <c r="AN143" s="56">
        <f t="shared" si="25"/>
        <v>100</v>
      </c>
      <c r="AO143" s="60">
        <v>123000000</v>
      </c>
      <c r="AP143" s="60">
        <v>11920000</v>
      </c>
      <c r="AQ143" s="43" t="s">
        <v>1020</v>
      </c>
      <c r="AR143" s="66">
        <v>1</v>
      </c>
      <c r="AS143" s="66">
        <v>1</v>
      </c>
      <c r="AT143" s="56">
        <f t="shared" si="26"/>
        <v>100</v>
      </c>
      <c r="AU143" s="60">
        <v>440000000</v>
      </c>
      <c r="AV143" s="60">
        <v>438921995</v>
      </c>
      <c r="AW143" s="43" t="s">
        <v>767</v>
      </c>
      <c r="AX143" s="66">
        <v>1</v>
      </c>
      <c r="AY143" s="66">
        <v>1</v>
      </c>
      <c r="AZ143" s="56">
        <f t="shared" si="27"/>
        <v>100</v>
      </c>
      <c r="BA143" s="60">
        <v>89400000</v>
      </c>
      <c r="BB143" s="60">
        <v>38285000</v>
      </c>
      <c r="BC143" s="43" t="s">
        <v>768</v>
      </c>
      <c r="BD143" s="131">
        <v>1</v>
      </c>
      <c r="BE143" s="131">
        <v>1</v>
      </c>
      <c r="BF143" s="56">
        <f t="shared" si="28"/>
        <v>100</v>
      </c>
      <c r="BG143" s="59">
        <v>25333334</v>
      </c>
      <c r="BH143" s="59">
        <v>25333334</v>
      </c>
      <c r="BI143" s="61" t="s">
        <v>1021</v>
      </c>
      <c r="BJ143" s="66">
        <v>1</v>
      </c>
      <c r="BK143" s="66">
        <v>0.01</v>
      </c>
      <c r="BL143" s="56">
        <v>100</v>
      </c>
      <c r="BM143" s="59">
        <v>2250000</v>
      </c>
      <c r="BN143" s="59">
        <v>2250000</v>
      </c>
      <c r="BO143" s="61" t="s">
        <v>1022</v>
      </c>
      <c r="BP143" s="66">
        <v>1</v>
      </c>
      <c r="BQ143" s="66">
        <v>0</v>
      </c>
      <c r="BR143" s="56">
        <f t="shared" si="29"/>
        <v>0</v>
      </c>
      <c r="BS143" s="198">
        <v>0</v>
      </c>
      <c r="BT143" s="198">
        <v>0</v>
      </c>
      <c r="BU143" s="195">
        <v>0</v>
      </c>
      <c r="BV143" s="43" t="s">
        <v>1023</v>
      </c>
      <c r="BW143" s="66">
        <v>1</v>
      </c>
      <c r="BX143" s="63"/>
      <c r="BY143" s="56">
        <f t="shared" si="30"/>
        <v>0</v>
      </c>
      <c r="BZ143" s="64"/>
      <c r="CA143" s="64"/>
      <c r="CB143" s="43"/>
      <c r="CC143" s="66">
        <v>1</v>
      </c>
      <c r="CD143" s="63"/>
      <c r="CE143" s="65">
        <f t="shared" si="31"/>
        <v>0</v>
      </c>
      <c r="CF143" s="64"/>
      <c r="CG143" s="64"/>
      <c r="CH143" s="43"/>
      <c r="CI143" s="66">
        <v>1</v>
      </c>
      <c r="CJ143" s="207">
        <f>(+BQ143+BK143+BE143+AY143+AS143+AM143+AG144+AA143+U143)/8</f>
        <v>0.87624999999999997</v>
      </c>
      <c r="CK143" s="187">
        <f>CJ143/CI143*100/100</f>
        <v>0.87624999999999997</v>
      </c>
      <c r="CL143" s="43" t="s">
        <v>1024</v>
      </c>
    </row>
    <row r="144" spans="1:90" ht="228.75" thickBot="1">
      <c r="A144" s="311"/>
      <c r="B144" s="43" t="s">
        <v>1025</v>
      </c>
      <c r="C144" s="47">
        <v>115</v>
      </c>
      <c r="D144" s="43" t="s">
        <v>1006</v>
      </c>
      <c r="E144" s="48" t="s">
        <v>26</v>
      </c>
      <c r="F144" s="48" t="s">
        <v>26</v>
      </c>
      <c r="G144" s="48" t="s">
        <v>26</v>
      </c>
      <c r="H144" s="49" t="s">
        <v>197</v>
      </c>
      <c r="I144" s="138">
        <v>1</v>
      </c>
      <c r="J144" s="139">
        <v>1</v>
      </c>
      <c r="K144" s="140">
        <v>1</v>
      </c>
      <c r="L144" s="140">
        <v>1</v>
      </c>
      <c r="M144" s="140">
        <v>1</v>
      </c>
      <c r="N144" s="141">
        <v>1</v>
      </c>
      <c r="O144" s="142">
        <v>1</v>
      </c>
      <c r="P144" s="140">
        <v>0</v>
      </c>
      <c r="Q144" s="140">
        <v>1</v>
      </c>
      <c r="R144" s="140">
        <v>1</v>
      </c>
      <c r="S144" s="143">
        <v>1</v>
      </c>
      <c r="T144" s="130">
        <v>1</v>
      </c>
      <c r="U144" s="144">
        <v>1</v>
      </c>
      <c r="V144" s="58">
        <f t="shared" si="22"/>
        <v>100</v>
      </c>
      <c r="W144" s="60">
        <v>470829921834</v>
      </c>
      <c r="X144" s="60">
        <v>470829921834</v>
      </c>
      <c r="Y144" s="43" t="s">
        <v>1026</v>
      </c>
      <c r="Z144" s="66">
        <v>1</v>
      </c>
      <c r="AA144" s="144">
        <v>1</v>
      </c>
      <c r="AB144" s="56">
        <f t="shared" si="23"/>
        <v>100</v>
      </c>
      <c r="AC144" s="60"/>
      <c r="AD144" s="60"/>
      <c r="AE144" s="43" t="s">
        <v>1026</v>
      </c>
      <c r="AF144" s="54">
        <v>1</v>
      </c>
      <c r="AG144" s="54">
        <v>1</v>
      </c>
      <c r="AH144" s="56">
        <f t="shared" si="24"/>
        <v>100</v>
      </c>
      <c r="AI144" s="60">
        <v>0</v>
      </c>
      <c r="AJ144" s="60">
        <v>0</v>
      </c>
      <c r="AK144" s="43" t="s">
        <v>1027</v>
      </c>
      <c r="AL144" s="54">
        <v>1</v>
      </c>
      <c r="AM144" s="54">
        <v>0</v>
      </c>
      <c r="AN144" s="56">
        <f t="shared" si="25"/>
        <v>0</v>
      </c>
      <c r="AO144" s="60">
        <v>0</v>
      </c>
      <c r="AP144" s="60">
        <v>0</v>
      </c>
      <c r="AQ144" s="43" t="s">
        <v>200</v>
      </c>
      <c r="AR144" s="54">
        <v>1</v>
      </c>
      <c r="AS144" s="54">
        <v>1</v>
      </c>
      <c r="AT144" s="56">
        <f t="shared" si="26"/>
        <v>100</v>
      </c>
      <c r="AU144" s="60">
        <v>0</v>
      </c>
      <c r="AV144" s="60">
        <v>0</v>
      </c>
      <c r="AW144" s="43" t="s">
        <v>1028</v>
      </c>
      <c r="AX144" s="144">
        <v>1</v>
      </c>
      <c r="AY144" s="144">
        <v>1</v>
      </c>
      <c r="AZ144" s="56">
        <f t="shared" si="27"/>
        <v>100</v>
      </c>
      <c r="BA144" s="60">
        <v>0</v>
      </c>
      <c r="BB144" s="60">
        <v>0</v>
      </c>
      <c r="BC144" s="43" t="s">
        <v>1029</v>
      </c>
      <c r="BD144" s="95">
        <v>1</v>
      </c>
      <c r="BE144" s="95">
        <v>1</v>
      </c>
      <c r="BF144" s="56">
        <f t="shared" si="28"/>
        <v>100</v>
      </c>
      <c r="BG144" s="59">
        <v>0</v>
      </c>
      <c r="BH144" s="59">
        <v>0</v>
      </c>
      <c r="BI144" s="61" t="s">
        <v>1030</v>
      </c>
      <c r="BJ144" s="54">
        <v>0</v>
      </c>
      <c r="BK144" s="54">
        <v>0</v>
      </c>
      <c r="BL144" s="56">
        <v>0</v>
      </c>
      <c r="BM144" s="59">
        <v>0</v>
      </c>
      <c r="BN144" s="59">
        <v>0</v>
      </c>
      <c r="BO144" s="61" t="s">
        <v>204</v>
      </c>
      <c r="BP144" s="54">
        <v>1</v>
      </c>
      <c r="BQ144" s="54">
        <v>0</v>
      </c>
      <c r="BR144" s="56">
        <f t="shared" si="29"/>
        <v>0</v>
      </c>
      <c r="BS144" s="71">
        <v>0</v>
      </c>
      <c r="BT144" s="71">
        <v>0</v>
      </c>
      <c r="BU144" s="195">
        <v>0</v>
      </c>
      <c r="BV144" s="43" t="s">
        <v>1141</v>
      </c>
      <c r="BW144" s="63">
        <v>1</v>
      </c>
      <c r="BX144" s="63"/>
      <c r="BY144" s="56">
        <f t="shared" si="30"/>
        <v>0</v>
      </c>
      <c r="BZ144" s="64"/>
      <c r="CA144" s="64"/>
      <c r="CB144" s="43"/>
      <c r="CC144" s="63">
        <v>1</v>
      </c>
      <c r="CD144" s="63"/>
      <c r="CE144" s="65">
        <f t="shared" si="31"/>
        <v>0</v>
      </c>
      <c r="CF144" s="64"/>
      <c r="CG144" s="64"/>
      <c r="CH144" s="43"/>
      <c r="CI144" s="54">
        <v>1</v>
      </c>
      <c r="CJ144" s="115">
        <f>(+BQ144+BK144+BE144+AY144+AS144+AM144+AG145+AA144+U144)/8</f>
        <v>0.625</v>
      </c>
      <c r="CK144" s="186">
        <f>CJ144/CI144*100/100</f>
        <v>0.625</v>
      </c>
      <c r="CL144" s="43" t="s">
        <v>1031</v>
      </c>
    </row>
    <row r="145" spans="74:74" ht="31.5" customHeight="1"/>
    <row r="146" spans="74:74">
      <c r="BV146" s="145"/>
    </row>
  </sheetData>
  <autoFilter ref="A7:CK144" xr:uid="{00000000-0009-0000-0000-000000000000}"/>
  <mergeCells count="1384">
    <mergeCell ref="CK141:CK142"/>
    <mergeCell ref="CL141:CL142"/>
    <mergeCell ref="AC142:AC143"/>
    <mergeCell ref="AD142:AD143"/>
    <mergeCell ref="BY141:BY142"/>
    <mergeCell ref="CC141:CC142"/>
    <mergeCell ref="CD141:CD142"/>
    <mergeCell ref="CE141:CE142"/>
    <mergeCell ref="CI141:CI142"/>
    <mergeCell ref="CJ141:CJ142"/>
    <mergeCell ref="BL141:BL142"/>
    <mergeCell ref="BP141:BP142"/>
    <mergeCell ref="BQ141:BQ142"/>
    <mergeCell ref="BR141:BR142"/>
    <mergeCell ref="BW141:BW142"/>
    <mergeCell ref="BX141:BX142"/>
    <mergeCell ref="AZ141:AZ142"/>
    <mergeCell ref="BD141:BD142"/>
    <mergeCell ref="BE141:BE142"/>
    <mergeCell ref="BF141:BF142"/>
    <mergeCell ref="BJ141:BJ142"/>
    <mergeCell ref="BK141:BK142"/>
    <mergeCell ref="AN141:AN142"/>
    <mergeCell ref="AR141:AR142"/>
    <mergeCell ref="AS141:AS142"/>
    <mergeCell ref="AT141:AT142"/>
    <mergeCell ref="AX141:AX142"/>
    <mergeCell ref="AY141:AY142"/>
    <mergeCell ref="AA141:AA142"/>
    <mergeCell ref="AB141:AB142"/>
    <mergeCell ref="AF141:AF142"/>
    <mergeCell ref="AG141:AG142"/>
    <mergeCell ref="AL141:AL142"/>
    <mergeCell ref="AM141:AM142"/>
    <mergeCell ref="R141:R142"/>
    <mergeCell ref="S141:S142"/>
    <mergeCell ref="T141:T142"/>
    <mergeCell ref="U141:U142"/>
    <mergeCell ref="V141:V142"/>
    <mergeCell ref="Z141:Z142"/>
    <mergeCell ref="L141:L142"/>
    <mergeCell ref="M141:M142"/>
    <mergeCell ref="N141:N142"/>
    <mergeCell ref="O141:O142"/>
    <mergeCell ref="P141:P142"/>
    <mergeCell ref="Q141:Q142"/>
    <mergeCell ref="CK138:CK139"/>
    <mergeCell ref="CL138:CL139"/>
    <mergeCell ref="B141:B142"/>
    <mergeCell ref="C141:C142"/>
    <mergeCell ref="D141:D142"/>
    <mergeCell ref="E141:E142"/>
    <mergeCell ref="F141:F142"/>
    <mergeCell ref="G141:G142"/>
    <mergeCell ref="I141:I142"/>
    <mergeCell ref="J141:J142"/>
    <mergeCell ref="BY138:BY139"/>
    <mergeCell ref="CC138:CC139"/>
    <mergeCell ref="CD138:CD139"/>
    <mergeCell ref="CE138:CE139"/>
    <mergeCell ref="CI138:CI139"/>
    <mergeCell ref="CJ138:CJ139"/>
    <mergeCell ref="BL138:BL139"/>
    <mergeCell ref="BP138:BP139"/>
    <mergeCell ref="BQ138:BQ139"/>
    <mergeCell ref="BR138:BR139"/>
    <mergeCell ref="BW138:BW139"/>
    <mergeCell ref="BX138:BX139"/>
    <mergeCell ref="BC138:BC140"/>
    <mergeCell ref="BD138:BD139"/>
    <mergeCell ref="BE138:BE139"/>
    <mergeCell ref="BF138:BF139"/>
    <mergeCell ref="BJ138:BJ139"/>
    <mergeCell ref="BK138:BK139"/>
    <mergeCell ref="AW138:AW140"/>
    <mergeCell ref="AX138:AX139"/>
    <mergeCell ref="AY138:AY139"/>
    <mergeCell ref="AZ138:AZ139"/>
    <mergeCell ref="O138:O139"/>
    <mergeCell ref="P138:P139"/>
    <mergeCell ref="Q138:Q139"/>
    <mergeCell ref="R138:R139"/>
    <mergeCell ref="S138:S139"/>
    <mergeCell ref="T138:T139"/>
    <mergeCell ref="I138:I139"/>
    <mergeCell ref="J138:J139"/>
    <mergeCell ref="K138:K139"/>
    <mergeCell ref="L138:L139"/>
    <mergeCell ref="M138:M139"/>
    <mergeCell ref="N138:N139"/>
    <mergeCell ref="BA138:BA140"/>
    <mergeCell ref="BB138:BB140"/>
    <mergeCell ref="AQ138:AQ140"/>
    <mergeCell ref="AR138:AR139"/>
    <mergeCell ref="AS138:AS139"/>
    <mergeCell ref="AT138:AT139"/>
    <mergeCell ref="AU138:AU140"/>
    <mergeCell ref="AV138:AV140"/>
    <mergeCell ref="AK138:AK140"/>
    <mergeCell ref="AL138:AL139"/>
    <mergeCell ref="AM138:AM139"/>
    <mergeCell ref="AN138:AN139"/>
    <mergeCell ref="AO138:AO140"/>
    <mergeCell ref="AP138:AP140"/>
    <mergeCell ref="AE138:AE140"/>
    <mergeCell ref="AF138:AF139"/>
    <mergeCell ref="AG138:AG139"/>
    <mergeCell ref="AH138:AH139"/>
    <mergeCell ref="AI138:AI140"/>
    <mergeCell ref="AJ138:AJ140"/>
    <mergeCell ref="CK136:CK137"/>
    <mergeCell ref="CL136:CL137"/>
    <mergeCell ref="B138:B139"/>
    <mergeCell ref="C138:C139"/>
    <mergeCell ref="D138:D139"/>
    <mergeCell ref="E138:E139"/>
    <mergeCell ref="F138:F139"/>
    <mergeCell ref="G138:G139"/>
    <mergeCell ref="BW136:BW137"/>
    <mergeCell ref="BX136:BX137"/>
    <mergeCell ref="BY136:BY137"/>
    <mergeCell ref="CC136:CC137"/>
    <mergeCell ref="CD136:CD137"/>
    <mergeCell ref="CE136:CE137"/>
    <mergeCell ref="BJ136:BJ137"/>
    <mergeCell ref="BK136:BK137"/>
    <mergeCell ref="BL136:BL137"/>
    <mergeCell ref="BP136:BP137"/>
    <mergeCell ref="BQ136:BQ137"/>
    <mergeCell ref="BR136:BR137"/>
    <mergeCell ref="AX136:AX137"/>
    <mergeCell ref="AY136:AY137"/>
    <mergeCell ref="AZ136:AZ137"/>
    <mergeCell ref="BD136:BD137"/>
    <mergeCell ref="BE136:BE137"/>
    <mergeCell ref="BF136:BF137"/>
    <mergeCell ref="Q136:Q137"/>
    <mergeCell ref="R136:R137"/>
    <mergeCell ref="S136:S137"/>
    <mergeCell ref="AR136:AR137"/>
    <mergeCell ref="U138:U139"/>
    <mergeCell ref="V138:V139"/>
    <mergeCell ref="CL134:CL135"/>
    <mergeCell ref="C136:C137"/>
    <mergeCell ref="D136:D137"/>
    <mergeCell ref="E136:E137"/>
    <mergeCell ref="F136:F137"/>
    <mergeCell ref="G136:G137"/>
    <mergeCell ref="M136:M137"/>
    <mergeCell ref="N136:N137"/>
    <mergeCell ref="O136:O137"/>
    <mergeCell ref="P136:P137"/>
    <mergeCell ref="CC134:CC135"/>
    <mergeCell ref="CD134:CD135"/>
    <mergeCell ref="CE134:CE135"/>
    <mergeCell ref="CI134:CI135"/>
    <mergeCell ref="CJ134:CJ135"/>
    <mergeCell ref="CK134:CK135"/>
    <mergeCell ref="BP134:BP135"/>
    <mergeCell ref="BQ134:BQ135"/>
    <mergeCell ref="BR134:BR135"/>
    <mergeCell ref="BW134:BW135"/>
    <mergeCell ref="BX134:BX135"/>
    <mergeCell ref="BY134:BY135"/>
    <mergeCell ref="BD134:BD135"/>
    <mergeCell ref="BE134:BE135"/>
    <mergeCell ref="BF134:BF135"/>
    <mergeCell ref="BJ134:BJ135"/>
    <mergeCell ref="BK134:BK135"/>
    <mergeCell ref="BL134:BL135"/>
    <mergeCell ref="AR134:AR135"/>
    <mergeCell ref="AS134:AS135"/>
    <mergeCell ref="CI136:CI137"/>
    <mergeCell ref="CJ136:CJ137"/>
    <mergeCell ref="AT134:AT135"/>
    <mergeCell ref="AX134:AX135"/>
    <mergeCell ref="AY134:AY135"/>
    <mergeCell ref="AZ134:AZ135"/>
    <mergeCell ref="AF134:AF135"/>
    <mergeCell ref="AG134:AG135"/>
    <mergeCell ref="AH134:AH135"/>
    <mergeCell ref="AL134:AL135"/>
    <mergeCell ref="AM134:AM135"/>
    <mergeCell ref="AN134:AN135"/>
    <mergeCell ref="V134:V135"/>
    <mergeCell ref="Z134:Z135"/>
    <mergeCell ref="AA134:AA135"/>
    <mergeCell ref="AB134:AB135"/>
    <mergeCell ref="AC134:AC140"/>
    <mergeCell ref="AD134:AD140"/>
    <mergeCell ref="AA138:AA139"/>
    <mergeCell ref="AB138:AB139"/>
    <mergeCell ref="AS136:AS137"/>
    <mergeCell ref="AT136:AT137"/>
    <mergeCell ref="W138:W140"/>
    <mergeCell ref="X138:X140"/>
    <mergeCell ref="Y138:Y140"/>
    <mergeCell ref="Z138:Z139"/>
    <mergeCell ref="P134:P135"/>
    <mergeCell ref="Q134:Q135"/>
    <mergeCell ref="R134:R135"/>
    <mergeCell ref="S134:S135"/>
    <mergeCell ref="T134:T135"/>
    <mergeCell ref="U134:U135"/>
    <mergeCell ref="J134:J135"/>
    <mergeCell ref="K134:K135"/>
    <mergeCell ref="L134:L135"/>
    <mergeCell ref="M134:M135"/>
    <mergeCell ref="N134:N135"/>
    <mergeCell ref="O134:O135"/>
    <mergeCell ref="CJ132:CJ133"/>
    <mergeCell ref="CK132:CK133"/>
    <mergeCell ref="CL132:CL133"/>
    <mergeCell ref="B134:B137"/>
    <mergeCell ref="C134:C135"/>
    <mergeCell ref="D134:D135"/>
    <mergeCell ref="E134:E135"/>
    <mergeCell ref="F134:F135"/>
    <mergeCell ref="G134:G135"/>
    <mergeCell ref="I134:I135"/>
    <mergeCell ref="BX132:BX133"/>
    <mergeCell ref="BY132:BY133"/>
    <mergeCell ref="CC132:CC133"/>
    <mergeCell ref="CD132:CD133"/>
    <mergeCell ref="CE132:CE133"/>
    <mergeCell ref="CI132:CI133"/>
    <mergeCell ref="BK132:BK133"/>
    <mergeCell ref="BL132:BL133"/>
    <mergeCell ref="BP132:BP133"/>
    <mergeCell ref="BQ132:BQ133"/>
    <mergeCell ref="L132:L133"/>
    <mergeCell ref="M132:M133"/>
    <mergeCell ref="N132:N133"/>
    <mergeCell ref="BR132:BR133"/>
    <mergeCell ref="BW132:BW133"/>
    <mergeCell ref="AY132:AY133"/>
    <mergeCell ref="AZ132:AZ133"/>
    <mergeCell ref="BD132:BD133"/>
    <mergeCell ref="BE132:BE133"/>
    <mergeCell ref="BF132:BF133"/>
    <mergeCell ref="BJ132:BJ133"/>
    <mergeCell ref="AP132:AP133"/>
    <mergeCell ref="AQ132:AQ133"/>
    <mergeCell ref="AR132:AR133"/>
    <mergeCell ref="AS132:AS133"/>
    <mergeCell ref="AT132:AT133"/>
    <mergeCell ref="AX132:AX133"/>
    <mergeCell ref="AG132:AG133"/>
    <mergeCell ref="AH132:AH133"/>
    <mergeCell ref="AL132:AL133"/>
    <mergeCell ref="AM132:AM133"/>
    <mergeCell ref="AN132:AN133"/>
    <mergeCell ref="AO132:AO133"/>
    <mergeCell ref="B131:B133"/>
    <mergeCell ref="C132:C133"/>
    <mergeCell ref="D132:D133"/>
    <mergeCell ref="E132:E133"/>
    <mergeCell ref="F132:F133"/>
    <mergeCell ref="G132:G133"/>
    <mergeCell ref="B125:B126"/>
    <mergeCell ref="AI125:AI126"/>
    <mergeCell ref="AJ125:AJ126"/>
    <mergeCell ref="AK125:AK126"/>
    <mergeCell ref="B127:B128"/>
    <mergeCell ref="AI127:AI128"/>
    <mergeCell ref="AJ127:AJ128"/>
    <mergeCell ref="AK127:AK128"/>
    <mergeCell ref="AU123:AU129"/>
    <mergeCell ref="AV123:AV129"/>
    <mergeCell ref="AW123:AW129"/>
    <mergeCell ref="U132:U133"/>
    <mergeCell ref="V132:V133"/>
    <mergeCell ref="Z132:Z133"/>
    <mergeCell ref="AA132:AA133"/>
    <mergeCell ref="AB132:AB133"/>
    <mergeCell ref="AF132:AF133"/>
    <mergeCell ref="O132:O133"/>
    <mergeCell ref="P132:P133"/>
    <mergeCell ref="Q132:Q133"/>
    <mergeCell ref="R132:R133"/>
    <mergeCell ref="S132:S133"/>
    <mergeCell ref="T132:T133"/>
    <mergeCell ref="I132:I133"/>
    <mergeCell ref="J132:J133"/>
    <mergeCell ref="K132:K133"/>
    <mergeCell ref="BA123:BA129"/>
    <mergeCell ref="BB123:BB129"/>
    <mergeCell ref="BC123:BC129"/>
    <mergeCell ref="AI123:AI124"/>
    <mergeCell ref="AJ123:AJ124"/>
    <mergeCell ref="AK123:AK124"/>
    <mergeCell ref="AO123:AO129"/>
    <mergeCell ref="AP123:AP129"/>
    <mergeCell ref="AQ123:AQ129"/>
    <mergeCell ref="CK117:CK118"/>
    <mergeCell ref="CL117:CL118"/>
    <mergeCell ref="B120:B121"/>
    <mergeCell ref="BG120:BG121"/>
    <mergeCell ref="BH120:BH121"/>
    <mergeCell ref="W123:W129"/>
    <mergeCell ref="X123:X129"/>
    <mergeCell ref="AC123:AC129"/>
    <mergeCell ref="AD123:AD129"/>
    <mergeCell ref="AE123:AE124"/>
    <mergeCell ref="BY117:BY118"/>
    <mergeCell ref="CC117:CC118"/>
    <mergeCell ref="CD117:CD118"/>
    <mergeCell ref="CE117:CE118"/>
    <mergeCell ref="CI117:CI118"/>
    <mergeCell ref="CJ117:CJ118"/>
    <mergeCell ref="BL117:BL118"/>
    <mergeCell ref="BP117:BP118"/>
    <mergeCell ref="BQ117:BQ118"/>
    <mergeCell ref="BR117:BR118"/>
    <mergeCell ref="BW117:BW118"/>
    <mergeCell ref="BX117:BX118"/>
    <mergeCell ref="BD117:BD118"/>
    <mergeCell ref="G117:G118"/>
    <mergeCell ref="I117:I118"/>
    <mergeCell ref="J117:J118"/>
    <mergeCell ref="K117:K118"/>
    <mergeCell ref="L117:L118"/>
    <mergeCell ref="M117:M118"/>
    <mergeCell ref="BE117:BE118"/>
    <mergeCell ref="BF117:BF118"/>
    <mergeCell ref="BI117:BI118"/>
    <mergeCell ref="BJ117:BJ118"/>
    <mergeCell ref="BK117:BK118"/>
    <mergeCell ref="AR117:AR118"/>
    <mergeCell ref="AS117:AS118"/>
    <mergeCell ref="AT117:AT118"/>
    <mergeCell ref="AX117:AX118"/>
    <mergeCell ref="AY117:AY118"/>
    <mergeCell ref="AZ117:AZ118"/>
    <mergeCell ref="AF117:AF118"/>
    <mergeCell ref="AG117:AG118"/>
    <mergeCell ref="AH117:AH118"/>
    <mergeCell ref="AL117:AL118"/>
    <mergeCell ref="AM117:AM118"/>
    <mergeCell ref="AN117:AN118"/>
    <mergeCell ref="BD115:BD116"/>
    <mergeCell ref="BE115:BE116"/>
    <mergeCell ref="AH115:AH116"/>
    <mergeCell ref="AL115:AL116"/>
    <mergeCell ref="AM115:AM116"/>
    <mergeCell ref="AN115:AN116"/>
    <mergeCell ref="T117:T118"/>
    <mergeCell ref="U117:U118"/>
    <mergeCell ref="V117:V118"/>
    <mergeCell ref="Z117:Z118"/>
    <mergeCell ref="AA117:AA118"/>
    <mergeCell ref="AB117:AB118"/>
    <mergeCell ref="N117:N118"/>
    <mergeCell ref="O117:O118"/>
    <mergeCell ref="P117:P118"/>
    <mergeCell ref="Q117:Q118"/>
    <mergeCell ref="R117:R118"/>
    <mergeCell ref="S117:S118"/>
    <mergeCell ref="R115:R116"/>
    <mergeCell ref="S115:S116"/>
    <mergeCell ref="T115:T116"/>
    <mergeCell ref="U115:U116"/>
    <mergeCell ref="J115:J116"/>
    <mergeCell ref="K115:K116"/>
    <mergeCell ref="L115:L116"/>
    <mergeCell ref="M115:M116"/>
    <mergeCell ref="N115:N116"/>
    <mergeCell ref="O115:O116"/>
    <mergeCell ref="CE115:CE116"/>
    <mergeCell ref="CI115:CI116"/>
    <mergeCell ref="CJ115:CJ116"/>
    <mergeCell ref="CK115:CK116"/>
    <mergeCell ref="CL115:CL116"/>
    <mergeCell ref="B117:B118"/>
    <mergeCell ref="C117:C118"/>
    <mergeCell ref="D117:D118"/>
    <mergeCell ref="E117:E118"/>
    <mergeCell ref="F117:F118"/>
    <mergeCell ref="BR115:BR116"/>
    <mergeCell ref="BW115:BW116"/>
    <mergeCell ref="BX115:BX116"/>
    <mergeCell ref="BY115:BY116"/>
    <mergeCell ref="CC115:CC116"/>
    <mergeCell ref="CD115:CD116"/>
    <mergeCell ref="BF115:BF116"/>
    <mergeCell ref="BJ115:BJ116"/>
    <mergeCell ref="BK115:BK116"/>
    <mergeCell ref="BL115:BL116"/>
    <mergeCell ref="BP115:BP116"/>
    <mergeCell ref="BQ115:BQ116"/>
    <mergeCell ref="AT115:AT116"/>
    <mergeCell ref="AX115:AX116"/>
    <mergeCell ref="AY115:AY116"/>
    <mergeCell ref="AZ115:AZ116"/>
    <mergeCell ref="BH113:BH114"/>
    <mergeCell ref="BI113:BI114"/>
    <mergeCell ref="A115:A144"/>
    <mergeCell ref="B115:B116"/>
    <mergeCell ref="C115:C116"/>
    <mergeCell ref="D115:D116"/>
    <mergeCell ref="E115:E116"/>
    <mergeCell ref="F115:F116"/>
    <mergeCell ref="G115:G116"/>
    <mergeCell ref="I115:I116"/>
    <mergeCell ref="AV113:AV114"/>
    <mergeCell ref="AW113:AW114"/>
    <mergeCell ref="BA113:BA114"/>
    <mergeCell ref="BB113:BB114"/>
    <mergeCell ref="BC113:BC114"/>
    <mergeCell ref="BG113:BG114"/>
    <mergeCell ref="AJ113:AJ114"/>
    <mergeCell ref="AK113:AK114"/>
    <mergeCell ref="AO113:AO114"/>
    <mergeCell ref="AP113:AP114"/>
    <mergeCell ref="AQ113:AQ114"/>
    <mergeCell ref="AU113:AU114"/>
    <mergeCell ref="AR115:AR116"/>
    <mergeCell ref="AS115:AS116"/>
    <mergeCell ref="V115:V116"/>
    <mergeCell ref="Z115:Z116"/>
    <mergeCell ref="AA115:AA116"/>
    <mergeCell ref="AB115:AB116"/>
    <mergeCell ref="AF115:AF116"/>
    <mergeCell ref="AG115:AG116"/>
    <mergeCell ref="P115:P116"/>
    <mergeCell ref="Q115:Q116"/>
    <mergeCell ref="AW111:AW112"/>
    <mergeCell ref="BA111:BA112"/>
    <mergeCell ref="BB111:BB112"/>
    <mergeCell ref="BC111:BC112"/>
    <mergeCell ref="B113:B114"/>
    <mergeCell ref="W113:W114"/>
    <mergeCell ref="X113:X114"/>
    <mergeCell ref="AC113:AC114"/>
    <mergeCell ref="AD113:AD114"/>
    <mergeCell ref="AI113:AI114"/>
    <mergeCell ref="CJ107:CJ108"/>
    <mergeCell ref="CK107:CK108"/>
    <mergeCell ref="CL107:CL108"/>
    <mergeCell ref="B110:B112"/>
    <mergeCell ref="AQ110:AQ112"/>
    <mergeCell ref="AI111:AI112"/>
    <mergeCell ref="AJ111:AJ112"/>
    <mergeCell ref="AK111:AK112"/>
    <mergeCell ref="AU111:AU112"/>
    <mergeCell ref="AV111:AV112"/>
    <mergeCell ref="BX107:BX108"/>
    <mergeCell ref="BY107:BY108"/>
    <mergeCell ref="CC107:CC108"/>
    <mergeCell ref="CD107:CD108"/>
    <mergeCell ref="CE107:CE108"/>
    <mergeCell ref="CI107:CI108"/>
    <mergeCell ref="BK107:BK108"/>
    <mergeCell ref="BL107:BL108"/>
    <mergeCell ref="BP107:BP108"/>
    <mergeCell ref="BQ107:BQ108"/>
    <mergeCell ref="BR107:BR108"/>
    <mergeCell ref="BW107:BW108"/>
    <mergeCell ref="AY107:AY108"/>
    <mergeCell ref="AZ107:AZ108"/>
    <mergeCell ref="BD107:BD108"/>
    <mergeCell ref="BE107:BE108"/>
    <mergeCell ref="BF107:BF108"/>
    <mergeCell ref="BJ107:BJ108"/>
    <mergeCell ref="AO107:AO108"/>
    <mergeCell ref="AP107:AP108"/>
    <mergeCell ref="AR107:AR108"/>
    <mergeCell ref="AS107:AS108"/>
    <mergeCell ref="AT107:AT108"/>
    <mergeCell ref="AX107:AX108"/>
    <mergeCell ref="AF107:AF108"/>
    <mergeCell ref="AG107:AG108"/>
    <mergeCell ref="AH107:AH108"/>
    <mergeCell ref="AL107:AL108"/>
    <mergeCell ref="AM107:AM108"/>
    <mergeCell ref="AN107:AN108"/>
    <mergeCell ref="U107:U108"/>
    <mergeCell ref="V107:V108"/>
    <mergeCell ref="Z107:Z108"/>
    <mergeCell ref="AA107:AA108"/>
    <mergeCell ref="AB107:AB108"/>
    <mergeCell ref="N107:N108"/>
    <mergeCell ref="O107:O108"/>
    <mergeCell ref="P107:P108"/>
    <mergeCell ref="Q107:Q108"/>
    <mergeCell ref="R107:R108"/>
    <mergeCell ref="S107:S108"/>
    <mergeCell ref="G107:G108"/>
    <mergeCell ref="I107:I108"/>
    <mergeCell ref="J107:J108"/>
    <mergeCell ref="K107:K108"/>
    <mergeCell ref="L107:L108"/>
    <mergeCell ref="M107:M108"/>
    <mergeCell ref="CI101:CI102"/>
    <mergeCell ref="CJ101:CJ102"/>
    <mergeCell ref="CK101:CK102"/>
    <mergeCell ref="CL101:CL102"/>
    <mergeCell ref="B106:B109"/>
    <mergeCell ref="C107:C108"/>
    <mergeCell ref="D107:D108"/>
    <mergeCell ref="E107:E108"/>
    <mergeCell ref="F107:F108"/>
    <mergeCell ref="BR101:BR102"/>
    <mergeCell ref="BW101:BW102"/>
    <mergeCell ref="BX101:BX102"/>
    <mergeCell ref="BY101:BY102"/>
    <mergeCell ref="CC101:CC102"/>
    <mergeCell ref="CD101:CD102"/>
    <mergeCell ref="BF101:BF102"/>
    <mergeCell ref="BJ101:BJ102"/>
    <mergeCell ref="BK101:BK102"/>
    <mergeCell ref="BL101:BL102"/>
    <mergeCell ref="BP101:BP102"/>
    <mergeCell ref="BQ101:BQ102"/>
    <mergeCell ref="AT101:AT102"/>
    <mergeCell ref="AX101:AX102"/>
    <mergeCell ref="AY101:AY102"/>
    <mergeCell ref="AZ101:AZ102"/>
    <mergeCell ref="BD101:BD102"/>
    <mergeCell ref="BE101:BE102"/>
    <mergeCell ref="AH101:AH102"/>
    <mergeCell ref="AL101:AL102"/>
    <mergeCell ref="AM101:AM102"/>
    <mergeCell ref="AN101:AN102"/>
    <mergeCell ref="T107:T108"/>
    <mergeCell ref="AA101:AA102"/>
    <mergeCell ref="AB101:AB102"/>
    <mergeCell ref="AF101:AF102"/>
    <mergeCell ref="AG101:AG102"/>
    <mergeCell ref="S101:S102"/>
    <mergeCell ref="T101:T102"/>
    <mergeCell ref="U101:U102"/>
    <mergeCell ref="V101:V102"/>
    <mergeCell ref="W101:W104"/>
    <mergeCell ref="X101:X104"/>
    <mergeCell ref="M101:M102"/>
    <mergeCell ref="N101:N102"/>
    <mergeCell ref="O101:O102"/>
    <mergeCell ref="P101:P102"/>
    <mergeCell ref="Q101:Q102"/>
    <mergeCell ref="R101:R102"/>
    <mergeCell ref="CE101:CE102"/>
    <mergeCell ref="F101:F102"/>
    <mergeCell ref="G101:G102"/>
    <mergeCell ref="I101:I102"/>
    <mergeCell ref="J101:J102"/>
    <mergeCell ref="K101:K102"/>
    <mergeCell ref="L101:L102"/>
    <mergeCell ref="AW95:AW99"/>
    <mergeCell ref="BA95:BA99"/>
    <mergeCell ref="BB95:BB99"/>
    <mergeCell ref="BC95:BC99"/>
    <mergeCell ref="B98:B99"/>
    <mergeCell ref="A100:A114"/>
    <mergeCell ref="B101:B105"/>
    <mergeCell ref="C101:C102"/>
    <mergeCell ref="D101:D102"/>
    <mergeCell ref="E101:E102"/>
    <mergeCell ref="AK95:AK99"/>
    <mergeCell ref="AO95:AO99"/>
    <mergeCell ref="AP95:AP99"/>
    <mergeCell ref="AQ95:AQ99"/>
    <mergeCell ref="AU95:AU99"/>
    <mergeCell ref="AV95:AV99"/>
    <mergeCell ref="Y95:Y99"/>
    <mergeCell ref="AC95:AC99"/>
    <mergeCell ref="AD95:AD99"/>
    <mergeCell ref="AE95:AE99"/>
    <mergeCell ref="AI95:AI99"/>
    <mergeCell ref="AJ95:AJ99"/>
    <mergeCell ref="AR101:AR102"/>
    <mergeCell ref="AS101:AS102"/>
    <mergeCell ref="Y101:Y104"/>
    <mergeCell ref="Z101:Z102"/>
    <mergeCell ref="CD89:CD90"/>
    <mergeCell ref="CE89:CE90"/>
    <mergeCell ref="CI89:CI90"/>
    <mergeCell ref="CJ89:CJ90"/>
    <mergeCell ref="CK89:CK90"/>
    <mergeCell ref="CL89:CL90"/>
    <mergeCell ref="BQ89:BQ90"/>
    <mergeCell ref="BR89:BR90"/>
    <mergeCell ref="BW89:BW90"/>
    <mergeCell ref="BX89:BX90"/>
    <mergeCell ref="BY89:BY90"/>
    <mergeCell ref="CC89:CC90"/>
    <mergeCell ref="BE89:BE90"/>
    <mergeCell ref="BF89:BF90"/>
    <mergeCell ref="BJ89:BJ90"/>
    <mergeCell ref="BK89:BK90"/>
    <mergeCell ref="BL89:BL90"/>
    <mergeCell ref="BP89:BP90"/>
    <mergeCell ref="O89:O90"/>
    <mergeCell ref="P89:P90"/>
    <mergeCell ref="Q89:Q90"/>
    <mergeCell ref="R89:R90"/>
    <mergeCell ref="S89:S90"/>
    <mergeCell ref="T89:T90"/>
    <mergeCell ref="I89:I90"/>
    <mergeCell ref="J89:J90"/>
    <mergeCell ref="K89:K90"/>
    <mergeCell ref="L89:L90"/>
    <mergeCell ref="M89:M90"/>
    <mergeCell ref="N89:N90"/>
    <mergeCell ref="W91:W94"/>
    <mergeCell ref="X91:X94"/>
    <mergeCell ref="B93:B94"/>
    <mergeCell ref="B95:B96"/>
    <mergeCell ref="W95:W99"/>
    <mergeCell ref="X95:X99"/>
    <mergeCell ref="AT87:AT88"/>
    <mergeCell ref="AX87:AX88"/>
    <mergeCell ref="AY87:AY88"/>
    <mergeCell ref="AZ87:AZ88"/>
    <mergeCell ref="BD87:BD88"/>
    <mergeCell ref="BE87:BE88"/>
    <mergeCell ref="AH87:AH88"/>
    <mergeCell ref="AL87:AL88"/>
    <mergeCell ref="AM87:AM88"/>
    <mergeCell ref="AN87:AN88"/>
    <mergeCell ref="AL89:AL90"/>
    <mergeCell ref="AM89:AM90"/>
    <mergeCell ref="AN89:AN90"/>
    <mergeCell ref="AR89:AR90"/>
    <mergeCell ref="U89:U90"/>
    <mergeCell ref="V89:V90"/>
    <mergeCell ref="Z89:Z90"/>
    <mergeCell ref="AA89:AA90"/>
    <mergeCell ref="AB89:AB90"/>
    <mergeCell ref="AF89:AF90"/>
    <mergeCell ref="AS89:AS90"/>
    <mergeCell ref="AT89:AT90"/>
    <mergeCell ref="AX89:AX90"/>
    <mergeCell ref="AY89:AY90"/>
    <mergeCell ref="AZ89:AZ90"/>
    <mergeCell ref="BD89:BD90"/>
    <mergeCell ref="AG89:AG90"/>
    <mergeCell ref="AH89:AH90"/>
    <mergeCell ref="R87:R88"/>
    <mergeCell ref="S87:S88"/>
    <mergeCell ref="T87:T88"/>
    <mergeCell ref="U87:U88"/>
    <mergeCell ref="J87:J88"/>
    <mergeCell ref="K87:K88"/>
    <mergeCell ref="L87:L88"/>
    <mergeCell ref="M87:M88"/>
    <mergeCell ref="N87:N88"/>
    <mergeCell ref="O87:O88"/>
    <mergeCell ref="CE87:CE88"/>
    <mergeCell ref="CI87:CI88"/>
    <mergeCell ref="CJ87:CJ88"/>
    <mergeCell ref="CK87:CK88"/>
    <mergeCell ref="CL87:CL88"/>
    <mergeCell ref="C89:C90"/>
    <mergeCell ref="D89:D90"/>
    <mergeCell ref="E89:E90"/>
    <mergeCell ref="F89:F90"/>
    <mergeCell ref="G89:G90"/>
    <mergeCell ref="BR87:BR88"/>
    <mergeCell ref="BW87:BW88"/>
    <mergeCell ref="BX87:BX88"/>
    <mergeCell ref="BY87:BY88"/>
    <mergeCell ref="CC87:CC88"/>
    <mergeCell ref="CD87:CD88"/>
    <mergeCell ref="BF87:BF88"/>
    <mergeCell ref="BJ87:BJ88"/>
    <mergeCell ref="BK87:BK88"/>
    <mergeCell ref="BL87:BL88"/>
    <mergeCell ref="BP87:BP88"/>
    <mergeCell ref="BQ87:BQ88"/>
    <mergeCell ref="BC82:BC83"/>
    <mergeCell ref="AI85:AI86"/>
    <mergeCell ref="AJ85:AJ86"/>
    <mergeCell ref="B87:B90"/>
    <mergeCell ref="C87:C88"/>
    <mergeCell ref="D87:D88"/>
    <mergeCell ref="E87:E88"/>
    <mergeCell ref="F87:F88"/>
    <mergeCell ref="G87:G88"/>
    <mergeCell ref="I87:I88"/>
    <mergeCell ref="AQ82:AQ83"/>
    <mergeCell ref="AU82:AU83"/>
    <mergeCell ref="AV82:AV83"/>
    <mergeCell ref="AW82:AW83"/>
    <mergeCell ref="BA82:BA83"/>
    <mergeCell ref="BB82:BB83"/>
    <mergeCell ref="B80:B86"/>
    <mergeCell ref="AI82:AI83"/>
    <mergeCell ref="AJ82:AJ83"/>
    <mergeCell ref="AK82:AK83"/>
    <mergeCell ref="AO82:AO83"/>
    <mergeCell ref="AP82:AP83"/>
    <mergeCell ref="AR87:AR88"/>
    <mergeCell ref="AS87:AS88"/>
    <mergeCell ref="V87:V88"/>
    <mergeCell ref="Z87:Z88"/>
    <mergeCell ref="AA87:AA88"/>
    <mergeCell ref="AB87:AB88"/>
    <mergeCell ref="AF87:AF88"/>
    <mergeCell ref="AG87:AG88"/>
    <mergeCell ref="P87:P88"/>
    <mergeCell ref="Q87:Q88"/>
    <mergeCell ref="AV76:AV77"/>
    <mergeCell ref="AW76:AW77"/>
    <mergeCell ref="BA76:BA77"/>
    <mergeCell ref="BB76:BB77"/>
    <mergeCell ref="BC76:BC77"/>
    <mergeCell ref="B78:B79"/>
    <mergeCell ref="BB74:BB75"/>
    <mergeCell ref="BC74:BC75"/>
    <mergeCell ref="B76:B77"/>
    <mergeCell ref="AI76:AI77"/>
    <mergeCell ref="AJ76:AJ77"/>
    <mergeCell ref="AK76:AK77"/>
    <mergeCell ref="AO76:AO77"/>
    <mergeCell ref="AP76:AP77"/>
    <mergeCell ref="AQ76:AQ77"/>
    <mergeCell ref="AU76:AU77"/>
    <mergeCell ref="BC71:BC72"/>
    <mergeCell ref="B74:B75"/>
    <mergeCell ref="AI74:AI75"/>
    <mergeCell ref="AJ74:AJ75"/>
    <mergeCell ref="AK74:AK75"/>
    <mergeCell ref="AQ74:AQ75"/>
    <mergeCell ref="AU74:AU75"/>
    <mergeCell ref="AV74:AV75"/>
    <mergeCell ref="AW74:AW75"/>
    <mergeCell ref="BA74:BA75"/>
    <mergeCell ref="AQ71:AQ72"/>
    <mergeCell ref="AU71:AU72"/>
    <mergeCell ref="AV71:AV72"/>
    <mergeCell ref="AW71:AW72"/>
    <mergeCell ref="BA71:BA72"/>
    <mergeCell ref="BB71:BB72"/>
    <mergeCell ref="AE71:AE72"/>
    <mergeCell ref="AI71:AI72"/>
    <mergeCell ref="AJ71:AJ72"/>
    <mergeCell ref="AK71:AK72"/>
    <mergeCell ref="AO71:AO72"/>
    <mergeCell ref="AP71:AP72"/>
    <mergeCell ref="B71:B72"/>
    <mergeCell ref="W71:W72"/>
    <mergeCell ref="X71:X72"/>
    <mergeCell ref="Y71:Y72"/>
    <mergeCell ref="AC71:AC72"/>
    <mergeCell ref="AD71:AD72"/>
    <mergeCell ref="AU68:AU70"/>
    <mergeCell ref="AV68:AV70"/>
    <mergeCell ref="AW68:AW70"/>
    <mergeCell ref="BA68:BA70"/>
    <mergeCell ref="BB68:BB70"/>
    <mergeCell ref="BC68:BC70"/>
    <mergeCell ref="AI68:AI70"/>
    <mergeCell ref="AJ68:AJ70"/>
    <mergeCell ref="AK68:AK70"/>
    <mergeCell ref="AO68:AO70"/>
    <mergeCell ref="AP68:AP70"/>
    <mergeCell ref="AQ68:AQ70"/>
    <mergeCell ref="AW66:AW67"/>
    <mergeCell ref="BA66:BA67"/>
    <mergeCell ref="BB66:BB67"/>
    <mergeCell ref="BC66:BC67"/>
    <mergeCell ref="W68:W70"/>
    <mergeCell ref="X68:X70"/>
    <mergeCell ref="Y68:Y70"/>
    <mergeCell ref="AC68:AC70"/>
    <mergeCell ref="AD68:AD70"/>
    <mergeCell ref="AE68:AE70"/>
    <mergeCell ref="B66:B67"/>
    <mergeCell ref="AI66:AI67"/>
    <mergeCell ref="AJ66:AJ67"/>
    <mergeCell ref="AO66:AO67"/>
    <mergeCell ref="AP66:AP67"/>
    <mergeCell ref="AQ66:AQ67"/>
    <mergeCell ref="AW62:AW65"/>
    <mergeCell ref="BA62:BA65"/>
    <mergeCell ref="BB62:BB65"/>
    <mergeCell ref="BC62:BC65"/>
    <mergeCell ref="B63:B65"/>
    <mergeCell ref="AO63:AO64"/>
    <mergeCell ref="AP63:AP64"/>
    <mergeCell ref="BB52:BB53"/>
    <mergeCell ref="BC52:BC53"/>
    <mergeCell ref="B54:B57"/>
    <mergeCell ref="B59:B60"/>
    <mergeCell ref="B61:B62"/>
    <mergeCell ref="AC62:AC64"/>
    <mergeCell ref="AD62:AD64"/>
    <mergeCell ref="AE62:AE64"/>
    <mergeCell ref="AU62:AU65"/>
    <mergeCell ref="AV62:AV65"/>
    <mergeCell ref="BI46:BI47"/>
    <mergeCell ref="B52:B53"/>
    <mergeCell ref="AI52:AI53"/>
    <mergeCell ref="AJ52:AJ53"/>
    <mergeCell ref="AK52:AK53"/>
    <mergeCell ref="AQ52:AQ53"/>
    <mergeCell ref="AU52:AU53"/>
    <mergeCell ref="AV52:AV53"/>
    <mergeCell ref="AW52:AW53"/>
    <mergeCell ref="BA52:BA53"/>
    <mergeCell ref="CI40:CI41"/>
    <mergeCell ref="CJ40:CJ41"/>
    <mergeCell ref="CK40:CK41"/>
    <mergeCell ref="CL40:CL41"/>
    <mergeCell ref="B43:B51"/>
    <mergeCell ref="BI43:BI44"/>
    <mergeCell ref="AC44:AC45"/>
    <mergeCell ref="AD44:AD45"/>
    <mergeCell ref="AC46:AC50"/>
    <mergeCell ref="AD46:AD50"/>
    <mergeCell ref="BW40:BW41"/>
    <mergeCell ref="BX40:BX41"/>
    <mergeCell ref="BY40:BY41"/>
    <mergeCell ref="CC40:CC41"/>
    <mergeCell ref="CD40:CD41"/>
    <mergeCell ref="CE40:CE41"/>
    <mergeCell ref="BJ40:BJ41"/>
    <mergeCell ref="BK40:BK41"/>
    <mergeCell ref="BL40:BL41"/>
    <mergeCell ref="BP40:BP41"/>
    <mergeCell ref="BQ40:BQ41"/>
    <mergeCell ref="BR40:BR41"/>
    <mergeCell ref="CL37:CL39"/>
    <mergeCell ref="A40:A99"/>
    <mergeCell ref="B40:B42"/>
    <mergeCell ref="C40:C41"/>
    <mergeCell ref="D40:D41"/>
    <mergeCell ref="E40:E41"/>
    <mergeCell ref="F40:F41"/>
    <mergeCell ref="G40:G41"/>
    <mergeCell ref="I40:I41"/>
    <mergeCell ref="J40:J41"/>
    <mergeCell ref="CC37:CC39"/>
    <mergeCell ref="CD37:CD39"/>
    <mergeCell ref="CE37:CE39"/>
    <mergeCell ref="CI37:CI39"/>
    <mergeCell ref="CJ37:CJ39"/>
    <mergeCell ref="CK37:CK39"/>
    <mergeCell ref="BP37:BP39"/>
    <mergeCell ref="BQ37:BQ39"/>
    <mergeCell ref="BR37:BR39"/>
    <mergeCell ref="BW37:BW39"/>
    <mergeCell ref="AX40:AX41"/>
    <mergeCell ref="AY40:AY41"/>
    <mergeCell ref="AZ40:AZ41"/>
    <mergeCell ref="BD40:BD41"/>
    <mergeCell ref="BE40:BE41"/>
    <mergeCell ref="BF40:BF41"/>
    <mergeCell ref="AL40:AL41"/>
    <mergeCell ref="AM40:AM41"/>
    <mergeCell ref="AN40:AN41"/>
    <mergeCell ref="AR40:AR41"/>
    <mergeCell ref="AS40:AS41"/>
    <mergeCell ref="AT40:AT41"/>
    <mergeCell ref="AY37:AY39"/>
    <mergeCell ref="AZ37:AZ39"/>
    <mergeCell ref="AF37:AF39"/>
    <mergeCell ref="AG37:AG39"/>
    <mergeCell ref="AH37:AH39"/>
    <mergeCell ref="AL37:AL39"/>
    <mergeCell ref="AM37:AM39"/>
    <mergeCell ref="AN37:AN39"/>
    <mergeCell ref="Q40:Q41"/>
    <mergeCell ref="R40:R41"/>
    <mergeCell ref="S40:S41"/>
    <mergeCell ref="T40:T41"/>
    <mergeCell ref="U40:U41"/>
    <mergeCell ref="V40:V41"/>
    <mergeCell ref="K40:K41"/>
    <mergeCell ref="L40:L41"/>
    <mergeCell ref="M40:M41"/>
    <mergeCell ref="N40:N41"/>
    <mergeCell ref="O40:O41"/>
    <mergeCell ref="P40:P41"/>
    <mergeCell ref="Z40:Z41"/>
    <mergeCell ref="AA40:AA41"/>
    <mergeCell ref="AB40:AB41"/>
    <mergeCell ref="AF40:AF41"/>
    <mergeCell ref="AG40:AG41"/>
    <mergeCell ref="AH40:AH41"/>
    <mergeCell ref="CL34:CL36"/>
    <mergeCell ref="C37:C39"/>
    <mergeCell ref="D37:D39"/>
    <mergeCell ref="E37:E39"/>
    <mergeCell ref="F37:F39"/>
    <mergeCell ref="G37:G39"/>
    <mergeCell ref="I37:I39"/>
    <mergeCell ref="J37:J39"/>
    <mergeCell ref="K37:K39"/>
    <mergeCell ref="L37:L39"/>
    <mergeCell ref="CC34:CC36"/>
    <mergeCell ref="CD34:CD36"/>
    <mergeCell ref="CE34:CE36"/>
    <mergeCell ref="CI34:CI36"/>
    <mergeCell ref="CJ34:CJ36"/>
    <mergeCell ref="CK34:CK36"/>
    <mergeCell ref="BP34:BP36"/>
    <mergeCell ref="BQ34:BQ36"/>
    <mergeCell ref="BR34:BR36"/>
    <mergeCell ref="BW34:BW36"/>
    <mergeCell ref="BX37:BX39"/>
    <mergeCell ref="BY37:BY39"/>
    <mergeCell ref="BD37:BD39"/>
    <mergeCell ref="BE37:BE39"/>
    <mergeCell ref="BF37:BF39"/>
    <mergeCell ref="BJ37:BJ39"/>
    <mergeCell ref="BK37:BK39"/>
    <mergeCell ref="BL37:BL39"/>
    <mergeCell ref="AR37:AR39"/>
    <mergeCell ref="AS37:AS39"/>
    <mergeCell ref="AT37:AT39"/>
    <mergeCell ref="AX37:AX39"/>
    <mergeCell ref="BX34:BX36"/>
    <mergeCell ref="BY34:BY36"/>
    <mergeCell ref="BD34:BD36"/>
    <mergeCell ref="BE34:BE36"/>
    <mergeCell ref="BF34:BF36"/>
    <mergeCell ref="BJ34:BJ36"/>
    <mergeCell ref="BK34:BK36"/>
    <mergeCell ref="BL34:BL36"/>
    <mergeCell ref="AR34:AR36"/>
    <mergeCell ref="AS34:AS36"/>
    <mergeCell ref="AT34:AT36"/>
    <mergeCell ref="AX34:AX36"/>
    <mergeCell ref="AY34:AY36"/>
    <mergeCell ref="AZ34:AZ36"/>
    <mergeCell ref="AF34:AF36"/>
    <mergeCell ref="AG34:AG36"/>
    <mergeCell ref="AH34:AH36"/>
    <mergeCell ref="AL34:AL36"/>
    <mergeCell ref="AM34:AM36"/>
    <mergeCell ref="AN34:AN36"/>
    <mergeCell ref="V34:V36"/>
    <mergeCell ref="Z34:Z36"/>
    <mergeCell ref="AA34:AA36"/>
    <mergeCell ref="AB34:AB36"/>
    <mergeCell ref="AC34:AC37"/>
    <mergeCell ref="AD34:AD37"/>
    <mergeCell ref="AB37:AB39"/>
    <mergeCell ref="P34:P36"/>
    <mergeCell ref="Q34:Q36"/>
    <mergeCell ref="R34:R36"/>
    <mergeCell ref="S34:S36"/>
    <mergeCell ref="T34:T36"/>
    <mergeCell ref="U34:U36"/>
    <mergeCell ref="J34:J36"/>
    <mergeCell ref="K34:K36"/>
    <mergeCell ref="L34:L36"/>
    <mergeCell ref="M34:M36"/>
    <mergeCell ref="N34:N36"/>
    <mergeCell ref="O34:O36"/>
    <mergeCell ref="S37:S39"/>
    <mergeCell ref="T37:T39"/>
    <mergeCell ref="U37:U39"/>
    <mergeCell ref="V37:V39"/>
    <mergeCell ref="Z37:Z39"/>
    <mergeCell ref="AA37:AA39"/>
    <mergeCell ref="M37:M39"/>
    <mergeCell ref="N37:N39"/>
    <mergeCell ref="O37:O39"/>
    <mergeCell ref="P37:P39"/>
    <mergeCell ref="Q37:Q39"/>
    <mergeCell ref="R37:R39"/>
    <mergeCell ref="CJ31:CJ33"/>
    <mergeCell ref="CK31:CK33"/>
    <mergeCell ref="CL31:CL33"/>
    <mergeCell ref="B34:B39"/>
    <mergeCell ref="C34:C36"/>
    <mergeCell ref="D34:D36"/>
    <mergeCell ref="E34:E36"/>
    <mergeCell ref="F34:F36"/>
    <mergeCell ref="G34:G36"/>
    <mergeCell ref="I34:I36"/>
    <mergeCell ref="BX31:BX33"/>
    <mergeCell ref="BY31:BY33"/>
    <mergeCell ref="CC31:CC33"/>
    <mergeCell ref="CD31:CD33"/>
    <mergeCell ref="CE31:CE33"/>
    <mergeCell ref="CI31:CI33"/>
    <mergeCell ref="BK31:BK33"/>
    <mergeCell ref="BL31:BL33"/>
    <mergeCell ref="BP31:BP33"/>
    <mergeCell ref="BQ31:BQ33"/>
    <mergeCell ref="BR31:BR33"/>
    <mergeCell ref="BW31:BW33"/>
    <mergeCell ref="AY31:AY33"/>
    <mergeCell ref="AZ31:AZ33"/>
    <mergeCell ref="BD31:BD33"/>
    <mergeCell ref="BE31:BE33"/>
    <mergeCell ref="BF31:BF33"/>
    <mergeCell ref="BJ31:BJ33"/>
    <mergeCell ref="AM31:AM33"/>
    <mergeCell ref="AN31:AN33"/>
    <mergeCell ref="AR31:AR33"/>
    <mergeCell ref="AS31:AS33"/>
    <mergeCell ref="AT31:AT33"/>
    <mergeCell ref="AX31:AX33"/>
    <mergeCell ref="AA31:AA33"/>
    <mergeCell ref="AB31:AB33"/>
    <mergeCell ref="AF31:AF33"/>
    <mergeCell ref="AG31:AG33"/>
    <mergeCell ref="AH31:AH33"/>
    <mergeCell ref="AL31:AL33"/>
    <mergeCell ref="R31:R33"/>
    <mergeCell ref="S31:S33"/>
    <mergeCell ref="T31:T33"/>
    <mergeCell ref="U31:U33"/>
    <mergeCell ref="V31:V33"/>
    <mergeCell ref="Z31:Z33"/>
    <mergeCell ref="L31:L33"/>
    <mergeCell ref="M31:M33"/>
    <mergeCell ref="N31:N33"/>
    <mergeCell ref="O31:O33"/>
    <mergeCell ref="P31:P33"/>
    <mergeCell ref="Q31:Q33"/>
    <mergeCell ref="B31:B33"/>
    <mergeCell ref="C31:C33"/>
    <mergeCell ref="D31:D33"/>
    <mergeCell ref="I31:I33"/>
    <mergeCell ref="J31:J33"/>
    <mergeCell ref="K31:K33"/>
    <mergeCell ref="CI26:CI27"/>
    <mergeCell ref="CJ26:CJ27"/>
    <mergeCell ref="CK26:CK27"/>
    <mergeCell ref="CL26:CL27"/>
    <mergeCell ref="B29:B30"/>
    <mergeCell ref="Y29:Y30"/>
    <mergeCell ref="AE29:AE30"/>
    <mergeCell ref="CC26:CC27"/>
    <mergeCell ref="CD26:CD27"/>
    <mergeCell ref="CE26:CE27"/>
    <mergeCell ref="CF26:CF27"/>
    <mergeCell ref="CG26:CG27"/>
    <mergeCell ref="CH26:CH27"/>
    <mergeCell ref="BW26:BW27"/>
    <mergeCell ref="BX26:BX27"/>
    <mergeCell ref="BY26:BY27"/>
    <mergeCell ref="BZ26:BZ27"/>
    <mergeCell ref="CA26:CA27"/>
    <mergeCell ref="CB26:CB27"/>
    <mergeCell ref="BP26:BP27"/>
    <mergeCell ref="BQ26:BQ27"/>
    <mergeCell ref="BR26:BR27"/>
    <mergeCell ref="BS26:BS27"/>
    <mergeCell ref="BT26:BT27"/>
    <mergeCell ref="BV26:BV27"/>
    <mergeCell ref="BJ26:BJ27"/>
    <mergeCell ref="H26:H27"/>
    <mergeCell ref="I26:I27"/>
    <mergeCell ref="J26:J27"/>
    <mergeCell ref="K26:K27"/>
    <mergeCell ref="L26:L27"/>
    <mergeCell ref="M26:M27"/>
    <mergeCell ref="BK26:BK27"/>
    <mergeCell ref="BL26:BL27"/>
    <mergeCell ref="BM26:BM27"/>
    <mergeCell ref="BN26:BN27"/>
    <mergeCell ref="BO26:BO27"/>
    <mergeCell ref="BD26:BD27"/>
    <mergeCell ref="BE26:BE27"/>
    <mergeCell ref="BF26:BF27"/>
    <mergeCell ref="BG26:BG27"/>
    <mergeCell ref="BH26:BH27"/>
    <mergeCell ref="BI26:BI27"/>
    <mergeCell ref="AL26:AL27"/>
    <mergeCell ref="AM26:AM27"/>
    <mergeCell ref="AN26:AN27"/>
    <mergeCell ref="AO26:AO30"/>
    <mergeCell ref="AP26:AP30"/>
    <mergeCell ref="AQ26:AQ30"/>
    <mergeCell ref="AD22:AD30"/>
    <mergeCell ref="AE22:AE23"/>
    <mergeCell ref="Z26:Z27"/>
    <mergeCell ref="BN22:BN23"/>
    <mergeCell ref="BO22:BO23"/>
    <mergeCell ref="BD22:BD23"/>
    <mergeCell ref="BE22:BE23"/>
    <mergeCell ref="BF22:BF23"/>
    <mergeCell ref="BG22:BG23"/>
    <mergeCell ref="CI22:CI23"/>
    <mergeCell ref="CJ22:CJ23"/>
    <mergeCell ref="CK22:CK23"/>
    <mergeCell ref="CL22:CL23"/>
    <mergeCell ref="B26:B27"/>
    <mergeCell ref="C26:C27"/>
    <mergeCell ref="D26:D27"/>
    <mergeCell ref="E26:E27"/>
    <mergeCell ref="F26:F27"/>
    <mergeCell ref="G26:G27"/>
    <mergeCell ref="CC22:CC23"/>
    <mergeCell ref="CD22:CD23"/>
    <mergeCell ref="CE22:CE23"/>
    <mergeCell ref="CF22:CF23"/>
    <mergeCell ref="CG22:CG23"/>
    <mergeCell ref="CH22:CH23"/>
    <mergeCell ref="BW22:BW23"/>
    <mergeCell ref="BX22:BX23"/>
    <mergeCell ref="BY22:BY23"/>
    <mergeCell ref="BZ22:BZ23"/>
    <mergeCell ref="CA22:CA23"/>
    <mergeCell ref="CB22:CB23"/>
    <mergeCell ref="BP22:BP23"/>
    <mergeCell ref="BQ22:BQ23"/>
    <mergeCell ref="BR22:BR23"/>
    <mergeCell ref="BS22:BS23"/>
    <mergeCell ref="BT22:BT23"/>
    <mergeCell ref="BV22:BV23"/>
    <mergeCell ref="BJ22:BJ23"/>
    <mergeCell ref="BK22:BK23"/>
    <mergeCell ref="BL22:BL23"/>
    <mergeCell ref="BM22:BM23"/>
    <mergeCell ref="AI22:AI25"/>
    <mergeCell ref="AJ22:AJ25"/>
    <mergeCell ref="AK22:AK25"/>
    <mergeCell ref="AF26:AF27"/>
    <mergeCell ref="AG26:AG27"/>
    <mergeCell ref="AH26:AH27"/>
    <mergeCell ref="AI26:AI30"/>
    <mergeCell ref="AJ26:AJ30"/>
    <mergeCell ref="AK26:AK30"/>
    <mergeCell ref="BH22:BH23"/>
    <mergeCell ref="BI22:BI23"/>
    <mergeCell ref="AX22:AX23"/>
    <mergeCell ref="AY22:AY23"/>
    <mergeCell ref="AZ22:AZ23"/>
    <mergeCell ref="BA22:BA30"/>
    <mergeCell ref="BB22:BB30"/>
    <mergeCell ref="BC22:BC25"/>
    <mergeCell ref="AX26:AX27"/>
    <mergeCell ref="AY26:AY27"/>
    <mergeCell ref="AZ26:AZ27"/>
    <mergeCell ref="BC26:BC30"/>
    <mergeCell ref="AV22:AV30"/>
    <mergeCell ref="AW22:AW30"/>
    <mergeCell ref="AR26:AR27"/>
    <mergeCell ref="AS26:AS27"/>
    <mergeCell ref="AT26:AT27"/>
    <mergeCell ref="W22:W30"/>
    <mergeCell ref="X22:X30"/>
    <mergeCell ref="Y22:Y25"/>
    <mergeCell ref="T26:T27"/>
    <mergeCell ref="U26:U27"/>
    <mergeCell ref="V26:V27"/>
    <mergeCell ref="Y26:Y27"/>
    <mergeCell ref="AR22:AR23"/>
    <mergeCell ref="N22:N23"/>
    <mergeCell ref="O22:O23"/>
    <mergeCell ref="P22:P23"/>
    <mergeCell ref="Q22:Q23"/>
    <mergeCell ref="R22:R23"/>
    <mergeCell ref="S22:S23"/>
    <mergeCell ref="AS22:AS23"/>
    <mergeCell ref="AT22:AT23"/>
    <mergeCell ref="AU22:AU30"/>
    <mergeCell ref="N26:N27"/>
    <mergeCell ref="O26:O27"/>
    <mergeCell ref="P26:P27"/>
    <mergeCell ref="Q26:Q27"/>
    <mergeCell ref="R26:R27"/>
    <mergeCell ref="S26:S27"/>
    <mergeCell ref="AL22:AL23"/>
    <mergeCell ref="AM22:AM23"/>
    <mergeCell ref="AN22:AN23"/>
    <mergeCell ref="AO22:AO25"/>
    <mergeCell ref="AP22:AP25"/>
    <mergeCell ref="AQ22:AQ23"/>
    <mergeCell ref="AF22:AF23"/>
    <mergeCell ref="AG22:AG23"/>
    <mergeCell ref="AH22:AH23"/>
    <mergeCell ref="H22:H23"/>
    <mergeCell ref="I22:I23"/>
    <mergeCell ref="J22:J23"/>
    <mergeCell ref="K22:K23"/>
    <mergeCell ref="L22:L23"/>
    <mergeCell ref="M22:M23"/>
    <mergeCell ref="AW19:AW20"/>
    <mergeCell ref="BA19:BA20"/>
    <mergeCell ref="BB19:BB20"/>
    <mergeCell ref="BC19:BC20"/>
    <mergeCell ref="B22:B23"/>
    <mergeCell ref="C22:C23"/>
    <mergeCell ref="D22:D23"/>
    <mergeCell ref="E22:E23"/>
    <mergeCell ref="F22:F23"/>
    <mergeCell ref="G22:G23"/>
    <mergeCell ref="AJ19:AJ20"/>
    <mergeCell ref="AO19:AO20"/>
    <mergeCell ref="AP19:AP20"/>
    <mergeCell ref="AQ19:AQ20"/>
    <mergeCell ref="AU19:AU20"/>
    <mergeCell ref="AV19:AV20"/>
    <mergeCell ref="Z22:Z23"/>
    <mergeCell ref="AA22:AA23"/>
    <mergeCell ref="AB22:AB23"/>
    <mergeCell ref="AC22:AC30"/>
    <mergeCell ref="AA26:AA27"/>
    <mergeCell ref="AB26:AB27"/>
    <mergeCell ref="AE26:AE27"/>
    <mergeCell ref="T22:T23"/>
    <mergeCell ref="U22:U23"/>
    <mergeCell ref="V22:V23"/>
    <mergeCell ref="CK17:CK18"/>
    <mergeCell ref="CL17:CL18"/>
    <mergeCell ref="B19:B20"/>
    <mergeCell ref="W19:W20"/>
    <mergeCell ref="X19:X20"/>
    <mergeCell ref="Y19:Y20"/>
    <mergeCell ref="AC19:AC20"/>
    <mergeCell ref="AD19:AD20"/>
    <mergeCell ref="AE19:AE20"/>
    <mergeCell ref="AI19:AI20"/>
    <mergeCell ref="CE17:CE18"/>
    <mergeCell ref="CF17:CF18"/>
    <mergeCell ref="CG17:CG18"/>
    <mergeCell ref="CH17:CH18"/>
    <mergeCell ref="CI17:CI18"/>
    <mergeCell ref="CJ17:CJ18"/>
    <mergeCell ref="BY17:BY18"/>
    <mergeCell ref="BZ17:BZ18"/>
    <mergeCell ref="CA17:CA18"/>
    <mergeCell ref="CB17:CB18"/>
    <mergeCell ref="CC17:CC18"/>
    <mergeCell ref="CD17:CD18"/>
    <mergeCell ref="BR17:BR18"/>
    <mergeCell ref="BS17:BS18"/>
    <mergeCell ref="BT17:BT18"/>
    <mergeCell ref="BV17:BV18"/>
    <mergeCell ref="BW17:BW18"/>
    <mergeCell ref="BX17:BX18"/>
    <mergeCell ref="BL17:BL18"/>
    <mergeCell ref="BM17:BM18"/>
    <mergeCell ref="BN17:BN18"/>
    <mergeCell ref="BO17:BO18"/>
    <mergeCell ref="BP17:BP18"/>
    <mergeCell ref="BQ17:BQ18"/>
    <mergeCell ref="BF17:BF18"/>
    <mergeCell ref="BG17:BG18"/>
    <mergeCell ref="BH17:BH18"/>
    <mergeCell ref="BI17:BI18"/>
    <mergeCell ref="BJ17:BJ18"/>
    <mergeCell ref="BK17:BK18"/>
    <mergeCell ref="AZ17:AZ18"/>
    <mergeCell ref="BA17:BA18"/>
    <mergeCell ref="BB17:BB18"/>
    <mergeCell ref="BC17:BC18"/>
    <mergeCell ref="BD17:BD18"/>
    <mergeCell ref="BE17:BE18"/>
    <mergeCell ref="AT17:AT18"/>
    <mergeCell ref="AU17:AU18"/>
    <mergeCell ref="AV17:AV18"/>
    <mergeCell ref="AW17:AW18"/>
    <mergeCell ref="AX17:AX18"/>
    <mergeCell ref="AY17:AY18"/>
    <mergeCell ref="AO17:AO18"/>
    <mergeCell ref="AP17:AP18"/>
    <mergeCell ref="AQ17:AQ18"/>
    <mergeCell ref="AR17:AR18"/>
    <mergeCell ref="AS17:AS18"/>
    <mergeCell ref="AH17:AH18"/>
    <mergeCell ref="AI17:AI18"/>
    <mergeCell ref="AJ17:AJ18"/>
    <mergeCell ref="AK17:AK18"/>
    <mergeCell ref="AL17:AL18"/>
    <mergeCell ref="AM17:AM18"/>
    <mergeCell ref="AB17:AB18"/>
    <mergeCell ref="AC17:AC18"/>
    <mergeCell ref="AD17:AD18"/>
    <mergeCell ref="AE17:AE18"/>
    <mergeCell ref="AF17:AF18"/>
    <mergeCell ref="AG17:AG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N17:AN18"/>
    <mergeCell ref="AE11:AE12"/>
    <mergeCell ref="AK11:AK12"/>
    <mergeCell ref="AK8:AK9"/>
    <mergeCell ref="AO8:AO9"/>
    <mergeCell ref="AP8:AP9"/>
    <mergeCell ref="AQ8:AQ9"/>
    <mergeCell ref="AU8:AU9"/>
    <mergeCell ref="AV8:AV9"/>
    <mergeCell ref="BB15:BB16"/>
    <mergeCell ref="BC15:BC16"/>
    <mergeCell ref="B17:B18"/>
    <mergeCell ref="C17:C18"/>
    <mergeCell ref="D17:D18"/>
    <mergeCell ref="E17:E18"/>
    <mergeCell ref="F17:F18"/>
    <mergeCell ref="G17:G18"/>
    <mergeCell ref="H17:H18"/>
    <mergeCell ref="I17:I18"/>
    <mergeCell ref="AP15:AP16"/>
    <mergeCell ref="AQ15:AQ16"/>
    <mergeCell ref="AU15:AU16"/>
    <mergeCell ref="AV15:AV16"/>
    <mergeCell ref="AW15:AW16"/>
    <mergeCell ref="BA15:BA16"/>
    <mergeCell ref="Y15:Y16"/>
    <mergeCell ref="AE15:AE16"/>
    <mergeCell ref="AI15:AI16"/>
    <mergeCell ref="AJ15:AJ16"/>
    <mergeCell ref="AK15:AK16"/>
    <mergeCell ref="AO15:AO16"/>
    <mergeCell ref="V17:V18"/>
    <mergeCell ref="W17:W18"/>
    <mergeCell ref="CI5:CK5"/>
    <mergeCell ref="A6:A7"/>
    <mergeCell ref="B6:B7"/>
    <mergeCell ref="C6:C7"/>
    <mergeCell ref="D6:D7"/>
    <mergeCell ref="E6:G6"/>
    <mergeCell ref="H6:H7"/>
    <mergeCell ref="CI6:CL6"/>
    <mergeCell ref="A8:A39"/>
    <mergeCell ref="W8:W12"/>
    <mergeCell ref="X8:X12"/>
    <mergeCell ref="Y8:Y9"/>
    <mergeCell ref="AC8:AC9"/>
    <mergeCell ref="AD8:AD9"/>
    <mergeCell ref="AE8:AE9"/>
    <mergeCell ref="AI8:AI9"/>
    <mergeCell ref="AJ8:AJ9"/>
    <mergeCell ref="AX6:BC6"/>
    <mergeCell ref="BD6:BI6"/>
    <mergeCell ref="BJ6:BO6"/>
    <mergeCell ref="BP6:BV6"/>
    <mergeCell ref="BW6:CB6"/>
    <mergeCell ref="CC6:CH6"/>
    <mergeCell ref="I6:S6"/>
    <mergeCell ref="T6:Y6"/>
    <mergeCell ref="Z6:AE6"/>
    <mergeCell ref="AF6:AK6"/>
    <mergeCell ref="AL6:AQ6"/>
    <mergeCell ref="AR6:AW6"/>
    <mergeCell ref="AU11:AU12"/>
    <mergeCell ref="AV11:AV12"/>
    <mergeCell ref="AW11:AW12"/>
    <mergeCell ref="BU13:BU16"/>
    <mergeCell ref="BU17:BU18"/>
    <mergeCell ref="BU22:BU23"/>
    <mergeCell ref="BU26:BU27"/>
    <mergeCell ref="BS37:BS39"/>
    <mergeCell ref="BT37:BT39"/>
    <mergeCell ref="BU37:BU39"/>
    <mergeCell ref="BS40:BS41"/>
    <mergeCell ref="BT40:BT41"/>
    <mergeCell ref="BU40:BU41"/>
    <mergeCell ref="BS24:BS25"/>
    <mergeCell ref="BT24:BT25"/>
    <mergeCell ref="BS35:BS36"/>
    <mergeCell ref="BT35:BT36"/>
    <mergeCell ref="B3:H3"/>
    <mergeCell ref="I5:Q5"/>
    <mergeCell ref="T5:BR5"/>
    <mergeCell ref="B13:B16"/>
    <mergeCell ref="BS13:BS16"/>
    <mergeCell ref="BT13:BT16"/>
    <mergeCell ref="AC14:AC16"/>
    <mergeCell ref="AD14:AD16"/>
    <mergeCell ref="W15:W16"/>
    <mergeCell ref="X15:X16"/>
    <mergeCell ref="AW8:AW9"/>
    <mergeCell ref="BA8:BA9"/>
    <mergeCell ref="BB8:BB9"/>
    <mergeCell ref="BC8:BC9"/>
    <mergeCell ref="B11:B12"/>
    <mergeCell ref="Y11:Y12"/>
    <mergeCell ref="AC11:AC12"/>
    <mergeCell ref="AD11:AD12"/>
  </mergeCells>
  <conditionalFormatting sqref="V8:V17 V34:V35 V109:V115 V143:V144 V42:V87 V103:V107 V117 V119:V132 V134 V37:V38 V40 V89 V91:V101 V140:V141 V136:V138 V19:V22 V24:V26 V28:V32">
    <cfRule type="cellIs" dxfId="659" priority="706" operator="between">
      <formula>80</formula>
      <formula>100</formula>
    </cfRule>
    <cfRule type="cellIs" dxfId="658" priority="707" operator="between">
      <formula>70</formula>
      <formula>79</formula>
    </cfRule>
    <cfRule type="cellIs" dxfId="657" priority="708" operator="between">
      <formula>60</formula>
      <formula>69</formula>
    </cfRule>
    <cfRule type="cellIs" dxfId="656" priority="709" operator="between">
      <formula>40</formula>
      <formula>59</formula>
    </cfRule>
    <cfRule type="cellIs" dxfId="655" priority="710" operator="between">
      <formula>0</formula>
      <formula>39</formula>
    </cfRule>
  </conditionalFormatting>
  <conditionalFormatting sqref="CE8:CE16 CE34 CE37 CE40 CE42:CE87 CE89 CE91:CE101 CE103:CE107 CE109:CE115 CE117 CE119:CE132 CE134 CE136 CE138 CE140:CE141 CE143:CE144 CE19:CE21 CE24:CE25 CE28:CE31">
    <cfRule type="cellIs" dxfId="654" priority="656" operator="between">
      <formula>80</formula>
      <formula>100</formula>
    </cfRule>
    <cfRule type="cellIs" dxfId="653" priority="657" operator="between">
      <formula>70</formula>
      <formula>79</formula>
    </cfRule>
    <cfRule type="cellIs" dxfId="652" priority="658" operator="between">
      <formula>60</formula>
      <formula>69</formula>
    </cfRule>
    <cfRule type="cellIs" dxfId="651" priority="659" operator="between">
      <formula>40</formula>
      <formula>59</formula>
    </cfRule>
    <cfRule type="cellIs" dxfId="650" priority="660" operator="between">
      <formula>0</formula>
      <formula>39</formula>
    </cfRule>
  </conditionalFormatting>
  <conditionalFormatting sqref="AB8:AB16 AB34:AB35 AB42:AB87 AB103:AB107 AB109:AB115 AB117 AB119:AB132 AB134 AB143:AB144 AB37:AB38 AB40 AB89 AB91:AB101 AB140:AB141 AB136:AB138 AB19:AB22 AB24:AB26 AB28:AB32">
    <cfRule type="cellIs" dxfId="649" priority="701" operator="between">
      <formula>80</formula>
      <formula>100</formula>
    </cfRule>
    <cfRule type="cellIs" dxfId="648" priority="702" operator="between">
      <formula>70</formula>
      <formula>79</formula>
    </cfRule>
    <cfRule type="cellIs" dxfId="647" priority="703" operator="between">
      <formula>60</formula>
      <formula>69</formula>
    </cfRule>
    <cfRule type="cellIs" dxfId="646" priority="704" operator="between">
      <formula>40</formula>
      <formula>59</formula>
    </cfRule>
    <cfRule type="cellIs" dxfId="645" priority="705" operator="between">
      <formula>0</formula>
      <formula>39</formula>
    </cfRule>
  </conditionalFormatting>
  <conditionalFormatting sqref="AH8:AH16 AH34:AH35 AH37:AH38 AH40 AH42:AH87 AH103:AH107 AH109:AH115 AH117 AH119 AH122:AH132 AH134 AH89 AH91:AH101 AH140:AH144 AH136:AH138 AH19:AH22 AH24:AH26 AH28:AH31">
    <cfRule type="cellIs" dxfId="644" priority="696" operator="between">
      <formula>80</formula>
      <formula>100</formula>
    </cfRule>
    <cfRule type="cellIs" dxfId="643" priority="697" operator="between">
      <formula>70</formula>
      <formula>79</formula>
    </cfRule>
    <cfRule type="cellIs" dxfId="642" priority="698" operator="between">
      <formula>60</formula>
      <formula>69</formula>
    </cfRule>
    <cfRule type="cellIs" dxfId="641" priority="699" operator="between">
      <formula>40</formula>
      <formula>59</formula>
    </cfRule>
    <cfRule type="cellIs" dxfId="640" priority="700" operator="between">
      <formula>0</formula>
      <formula>39</formula>
    </cfRule>
  </conditionalFormatting>
  <conditionalFormatting sqref="AN8:AN16 AN34:AN35 AN37:AN38 AN40 AN42:AN87 AN103:AN107 AN109:AN115 AN117 AN119:AN132 AN134 AN143:AN144 AN89 AN91:AN101 AN140:AN141 AN136:AN138 AN19:AN22 AN24:AN26 AN28:AN31">
    <cfRule type="cellIs" dxfId="639" priority="691" operator="between">
      <formula>80</formula>
      <formula>100</formula>
    </cfRule>
    <cfRule type="cellIs" dxfId="638" priority="692" operator="between">
      <formula>70</formula>
      <formula>79</formula>
    </cfRule>
    <cfRule type="cellIs" dxfId="637" priority="693" operator="between">
      <formula>60</formula>
      <formula>69</formula>
    </cfRule>
    <cfRule type="cellIs" dxfId="636" priority="694" operator="between">
      <formula>40</formula>
      <formula>59</formula>
    </cfRule>
    <cfRule type="cellIs" dxfId="635" priority="695" operator="between">
      <formula>0</formula>
      <formula>39</formula>
    </cfRule>
  </conditionalFormatting>
  <conditionalFormatting sqref="AT8:AT16 AT34:AT35 AT37:AT38 AT40 AT42:AT87 AT103:AT107 AT109:AT115 AT117 AT119:AT132 AT134 AT138 AT143:AT144 AT89 AT91:AT101 AT140:AT141 AT136 AT19:AT22 AT24:AT26 AT28:AT31">
    <cfRule type="cellIs" dxfId="634" priority="686" operator="between">
      <formula>80</formula>
      <formula>100</formula>
    </cfRule>
    <cfRule type="cellIs" dxfId="633" priority="687" operator="between">
      <formula>70</formula>
      <formula>79</formula>
    </cfRule>
    <cfRule type="cellIs" dxfId="632" priority="688" operator="between">
      <formula>60</formula>
      <formula>69</formula>
    </cfRule>
    <cfRule type="cellIs" dxfId="631" priority="689" operator="between">
      <formula>40</formula>
      <formula>59</formula>
    </cfRule>
    <cfRule type="cellIs" dxfId="630" priority="690" operator="between">
      <formula>0</formula>
      <formula>39</formula>
    </cfRule>
  </conditionalFormatting>
  <conditionalFormatting sqref="AZ8:AZ16 AZ34:AZ35 AZ37:AZ38 AZ40 AZ42:AZ87 AZ103:AZ107 AZ109:AZ115 AZ117 AZ119:AZ132 AZ134 AZ138 AZ143:AZ144 AZ89 AZ91:AZ101 AZ140:AZ141 AZ136 AZ19:AZ22 AZ24:AZ26 AZ28:AZ31">
    <cfRule type="cellIs" dxfId="629" priority="681" operator="between">
      <formula>80</formula>
      <formula>100</formula>
    </cfRule>
    <cfRule type="cellIs" dxfId="628" priority="682" operator="between">
      <formula>70</formula>
      <formula>79</formula>
    </cfRule>
    <cfRule type="cellIs" dxfId="627" priority="683" operator="between">
      <formula>60</formula>
      <formula>69</formula>
    </cfRule>
    <cfRule type="cellIs" dxfId="626" priority="684" operator="between">
      <formula>40</formula>
      <formula>59</formula>
    </cfRule>
    <cfRule type="cellIs" dxfId="625" priority="685" operator="between">
      <formula>0</formula>
      <formula>39</formula>
    </cfRule>
  </conditionalFormatting>
  <conditionalFormatting sqref="BF8:BF16 BF34:BF35 BF37:BF38 BF40 BF89 BF91:BF101 BF103:BF107 BF109:BF115 BF117 BF119:BF132 BF134 BF138 BF136 BF140:BF141 BF143:BF144 BF19:BF22 BF24:BF26 BF28:BF31 BF42:BF87">
    <cfRule type="cellIs" dxfId="624" priority="676" operator="between">
      <formula>80</formula>
      <formula>100</formula>
    </cfRule>
    <cfRule type="cellIs" dxfId="623" priority="677" operator="between">
      <formula>70</formula>
      <formula>79</formula>
    </cfRule>
    <cfRule type="cellIs" dxfId="622" priority="678" operator="between">
      <formula>60</formula>
      <formula>69</formula>
    </cfRule>
    <cfRule type="cellIs" dxfId="621" priority="679" operator="between">
      <formula>40</formula>
      <formula>59</formula>
    </cfRule>
    <cfRule type="cellIs" dxfId="620" priority="680" operator="between">
      <formula>0</formula>
      <formula>39</formula>
    </cfRule>
  </conditionalFormatting>
  <conditionalFormatting sqref="BL8:BL16 BL89 BL91:BL101 BL140:BL141 BL34 BL37 BL40 BL103:BL107 BL109:BL115 BL117 BL119:BL132 BL134 BL138 BL143:BL144 BL19:BL22 BL24:BL26 BL28:BL31 BL42:BL87 BL136">
    <cfRule type="cellIs" dxfId="619" priority="671" operator="between">
      <formula>80</formula>
      <formula>100</formula>
    </cfRule>
    <cfRule type="cellIs" dxfId="618" priority="672" operator="between">
      <formula>70</formula>
      <formula>79</formula>
    </cfRule>
    <cfRule type="cellIs" dxfId="617" priority="673" operator="between">
      <formula>60</formula>
      <formula>69</formula>
    </cfRule>
    <cfRule type="cellIs" dxfId="616" priority="674" operator="between">
      <formula>40</formula>
      <formula>59</formula>
    </cfRule>
    <cfRule type="cellIs" dxfId="615" priority="675" operator="between">
      <formula>0</formula>
      <formula>39</formula>
    </cfRule>
  </conditionalFormatting>
  <conditionalFormatting sqref="BR34 BR37 BR40 BR89 BR91:BR101 BR117 BR119:BR132 BR134 BR136 BR138 BR140:BR141 BR143:BR144 BR19:BR22 BR24:BR26 BR28:BR31 BR109:BR115 BR103:BR107 BR42:BR87 BR8:BR17">
    <cfRule type="cellIs" dxfId="614" priority="666" operator="between">
      <formula>80</formula>
      <formula>100</formula>
    </cfRule>
    <cfRule type="cellIs" dxfId="613" priority="667" operator="between">
      <formula>70</formula>
      <formula>79</formula>
    </cfRule>
    <cfRule type="cellIs" dxfId="612" priority="668" operator="between">
      <formula>60</formula>
      <formula>69</formula>
    </cfRule>
    <cfRule type="cellIs" dxfId="611" priority="669" operator="between">
      <formula>40</formula>
      <formula>59</formula>
    </cfRule>
    <cfRule type="cellIs" dxfId="610" priority="670" operator="between">
      <formula>0</formula>
      <formula>39</formula>
    </cfRule>
  </conditionalFormatting>
  <conditionalFormatting sqref="BY8:BY16 BY34 BY37 BY40 BY42:BY87 BY89 BY91:BY101 BY103:BY107 BY109:BY115 BY117 BY119:BY132 BY134 BY136 BY138 BY140:BY141 BY143:BY144 BY19:BY21 BY24:BY25 BY28:BY31">
    <cfRule type="cellIs" dxfId="609" priority="661" operator="between">
      <formula>80</formula>
      <formula>100</formula>
    </cfRule>
    <cfRule type="cellIs" dxfId="608" priority="662" operator="between">
      <formula>70</formula>
      <formula>79</formula>
    </cfRule>
    <cfRule type="cellIs" dxfId="607" priority="663" operator="between">
      <formula>60</formula>
      <formula>69</formula>
    </cfRule>
    <cfRule type="cellIs" dxfId="606" priority="664" operator="between">
      <formula>40</formula>
      <formula>59</formula>
    </cfRule>
    <cfRule type="cellIs" dxfId="605" priority="665" operator="between">
      <formula>0</formula>
      <formula>39</formula>
    </cfRule>
  </conditionalFormatting>
  <conditionalFormatting sqref="AH120:AH121">
    <cfRule type="cellIs" dxfId="604" priority="651" operator="between">
      <formula>80</formula>
      <formula>100</formula>
    </cfRule>
    <cfRule type="cellIs" dxfId="603" priority="652" operator="between">
      <formula>70</formula>
      <formula>79</formula>
    </cfRule>
    <cfRule type="cellIs" dxfId="602" priority="653" operator="between">
      <formula>60</formula>
      <formula>69</formula>
    </cfRule>
    <cfRule type="cellIs" dxfId="601" priority="654" operator="between">
      <formula>40</formula>
      <formula>59</formula>
    </cfRule>
    <cfRule type="cellIs" dxfId="600" priority="655" operator="between">
      <formula>0</formula>
      <formula>39</formula>
    </cfRule>
  </conditionalFormatting>
  <conditionalFormatting sqref="CE22">
    <cfRule type="cellIs" dxfId="599" priority="606" operator="between">
      <formula>80</formula>
      <formula>100</formula>
    </cfRule>
    <cfRule type="cellIs" dxfId="598" priority="607" operator="between">
      <formula>70</formula>
      <formula>79</formula>
    </cfRule>
    <cfRule type="cellIs" dxfId="597" priority="608" operator="between">
      <formula>60</formula>
      <formula>69</formula>
    </cfRule>
    <cfRule type="cellIs" dxfId="596" priority="609" operator="between">
      <formula>40</formula>
      <formula>59</formula>
    </cfRule>
    <cfRule type="cellIs" dxfId="595" priority="610" operator="between">
      <formula>0</formula>
      <formula>39</formula>
    </cfRule>
  </conditionalFormatting>
  <conditionalFormatting sqref="AB17">
    <cfRule type="cellIs" dxfId="594" priority="646" operator="between">
      <formula>80</formula>
      <formula>100</formula>
    </cfRule>
    <cfRule type="cellIs" dxfId="593" priority="647" operator="between">
      <formula>70</formula>
      <formula>79</formula>
    </cfRule>
    <cfRule type="cellIs" dxfId="592" priority="648" operator="between">
      <formula>60</formula>
      <formula>69</formula>
    </cfRule>
    <cfRule type="cellIs" dxfId="591" priority="649" operator="between">
      <formula>40</formula>
      <formula>59</formula>
    </cfRule>
    <cfRule type="cellIs" dxfId="590" priority="650" operator="between">
      <formula>0</formula>
      <formula>39</formula>
    </cfRule>
  </conditionalFormatting>
  <conditionalFormatting sqref="AH17">
    <cfRule type="cellIs" dxfId="589" priority="641" operator="between">
      <formula>80</formula>
      <formula>100</formula>
    </cfRule>
    <cfRule type="cellIs" dxfId="588" priority="642" operator="between">
      <formula>70</formula>
      <formula>79</formula>
    </cfRule>
    <cfRule type="cellIs" dxfId="587" priority="643" operator="between">
      <formula>60</formula>
      <formula>69</formula>
    </cfRule>
    <cfRule type="cellIs" dxfId="586" priority="644" operator="between">
      <formula>40</formula>
      <formula>59</formula>
    </cfRule>
    <cfRule type="cellIs" dxfId="585" priority="645" operator="between">
      <formula>0</formula>
      <formula>39</formula>
    </cfRule>
  </conditionalFormatting>
  <conditionalFormatting sqref="AN17">
    <cfRule type="cellIs" dxfId="584" priority="636" operator="between">
      <formula>80</formula>
      <formula>100</formula>
    </cfRule>
    <cfRule type="cellIs" dxfId="583" priority="637" operator="between">
      <formula>70</formula>
      <formula>79</formula>
    </cfRule>
    <cfRule type="cellIs" dxfId="582" priority="638" operator="between">
      <formula>60</formula>
      <formula>69</formula>
    </cfRule>
    <cfRule type="cellIs" dxfId="581" priority="639" operator="between">
      <formula>40</formula>
      <formula>59</formula>
    </cfRule>
    <cfRule type="cellIs" dxfId="580" priority="640" operator="between">
      <formula>0</formula>
      <formula>39</formula>
    </cfRule>
  </conditionalFormatting>
  <conditionalFormatting sqref="AT17">
    <cfRule type="cellIs" dxfId="579" priority="631" operator="between">
      <formula>80</formula>
      <formula>100</formula>
    </cfRule>
    <cfRule type="cellIs" dxfId="578" priority="632" operator="between">
      <formula>70</formula>
      <formula>79</formula>
    </cfRule>
    <cfRule type="cellIs" dxfId="577" priority="633" operator="between">
      <formula>60</formula>
      <formula>69</formula>
    </cfRule>
    <cfRule type="cellIs" dxfId="576" priority="634" operator="between">
      <formula>40</formula>
      <formula>59</formula>
    </cfRule>
    <cfRule type="cellIs" dxfId="575" priority="635" operator="between">
      <formula>0</formula>
      <formula>39</formula>
    </cfRule>
  </conditionalFormatting>
  <conditionalFormatting sqref="AZ17">
    <cfRule type="cellIs" dxfId="574" priority="626" operator="between">
      <formula>80</formula>
      <formula>100</formula>
    </cfRule>
    <cfRule type="cellIs" dxfId="573" priority="627" operator="between">
      <formula>70</formula>
      <formula>79</formula>
    </cfRule>
    <cfRule type="cellIs" dxfId="572" priority="628" operator="between">
      <formula>60</formula>
      <formula>69</formula>
    </cfRule>
    <cfRule type="cellIs" dxfId="571" priority="629" operator="between">
      <formula>40</formula>
      <formula>59</formula>
    </cfRule>
    <cfRule type="cellIs" dxfId="570" priority="630" operator="between">
      <formula>0</formula>
      <formula>39</formula>
    </cfRule>
  </conditionalFormatting>
  <conditionalFormatting sqref="BF17">
    <cfRule type="cellIs" dxfId="569" priority="621" operator="between">
      <formula>80</formula>
      <formula>100</formula>
    </cfRule>
    <cfRule type="cellIs" dxfId="568" priority="622" operator="between">
      <formula>70</formula>
      <formula>79</formula>
    </cfRule>
    <cfRule type="cellIs" dxfId="567" priority="623" operator="between">
      <formula>60</formula>
      <formula>69</formula>
    </cfRule>
    <cfRule type="cellIs" dxfId="566" priority="624" operator="between">
      <formula>40</formula>
      <formula>59</formula>
    </cfRule>
    <cfRule type="cellIs" dxfId="565" priority="625" operator="between">
      <formula>0</formula>
      <formula>39</formula>
    </cfRule>
  </conditionalFormatting>
  <conditionalFormatting sqref="BL17">
    <cfRule type="cellIs" dxfId="564" priority="616" operator="between">
      <formula>80</formula>
      <formula>100</formula>
    </cfRule>
    <cfRule type="cellIs" dxfId="563" priority="617" operator="between">
      <formula>70</formula>
      <formula>79</formula>
    </cfRule>
    <cfRule type="cellIs" dxfId="562" priority="618" operator="between">
      <formula>60</formula>
      <formula>69</formula>
    </cfRule>
    <cfRule type="cellIs" dxfId="561" priority="619" operator="between">
      <formula>40</formula>
      <formula>59</formula>
    </cfRule>
    <cfRule type="cellIs" dxfId="560" priority="620" operator="between">
      <formula>0</formula>
      <formula>39</formula>
    </cfRule>
  </conditionalFormatting>
  <conditionalFormatting sqref="BY22">
    <cfRule type="cellIs" dxfId="559" priority="611" operator="between">
      <formula>80</formula>
      <formula>100</formula>
    </cfRule>
    <cfRule type="cellIs" dxfId="558" priority="612" operator="between">
      <formula>70</formula>
      <formula>79</formula>
    </cfRule>
    <cfRule type="cellIs" dxfId="557" priority="613" operator="between">
      <formula>60</formula>
      <formula>69</formula>
    </cfRule>
    <cfRule type="cellIs" dxfId="556" priority="614" operator="between">
      <formula>40</formula>
      <formula>59</formula>
    </cfRule>
    <cfRule type="cellIs" dxfId="555" priority="615" operator="between">
      <formula>0</formula>
      <formula>39</formula>
    </cfRule>
  </conditionalFormatting>
  <conditionalFormatting sqref="BY26">
    <cfRule type="cellIs" dxfId="554" priority="601" operator="between">
      <formula>80</formula>
      <formula>100</formula>
    </cfRule>
    <cfRule type="cellIs" dxfId="553" priority="602" operator="between">
      <formula>70</formula>
      <formula>79</formula>
    </cfRule>
    <cfRule type="cellIs" dxfId="552" priority="603" operator="between">
      <formula>60</formula>
      <formula>69</formula>
    </cfRule>
    <cfRule type="cellIs" dxfId="551" priority="604" operator="between">
      <formula>40</formula>
      <formula>59</formula>
    </cfRule>
    <cfRule type="cellIs" dxfId="550" priority="605" operator="between">
      <formula>0</formula>
      <formula>39</formula>
    </cfRule>
  </conditionalFormatting>
  <conditionalFormatting sqref="CE26">
    <cfRule type="cellIs" dxfId="549" priority="596" operator="between">
      <formula>80</formula>
      <formula>100</formula>
    </cfRule>
    <cfRule type="cellIs" dxfId="548" priority="597" operator="between">
      <formula>70</formula>
      <formula>79</formula>
    </cfRule>
    <cfRule type="cellIs" dxfId="547" priority="598" operator="between">
      <formula>60</formula>
      <formula>69</formula>
    </cfRule>
    <cfRule type="cellIs" dxfId="546" priority="599" operator="between">
      <formula>40</formula>
      <formula>59</formula>
    </cfRule>
    <cfRule type="cellIs" dxfId="545" priority="600" operator="between">
      <formula>0</formula>
      <formula>39</formula>
    </cfRule>
  </conditionalFormatting>
  <conditionalFormatting sqref="CK8">
    <cfRule type="cellIs" dxfId="544" priority="591" operator="between">
      <formula>0.8</formula>
      <formula>1</formula>
    </cfRule>
    <cfRule type="cellIs" dxfId="543" priority="592" operator="between">
      <formula>0.7</formula>
      <formula>0.79</formula>
    </cfRule>
    <cfRule type="cellIs" dxfId="542" priority="593" operator="between">
      <formula>0.6</formula>
      <formula>0.69</formula>
    </cfRule>
    <cfRule type="cellIs" dxfId="541" priority="594" operator="between">
      <formula>0.4</formula>
      <formula>0.59</formula>
    </cfRule>
    <cfRule type="cellIs" dxfId="540" priority="595" operator="between">
      <formula>0</formula>
      <formula>0.39</formula>
    </cfRule>
  </conditionalFormatting>
  <conditionalFormatting sqref="CK9:CK12">
    <cfRule type="cellIs" dxfId="539" priority="586" operator="between">
      <formula>0.8</formula>
      <formula>1</formula>
    </cfRule>
    <cfRule type="cellIs" dxfId="538" priority="587" operator="between">
      <formula>0.7</formula>
      <formula>0.79</formula>
    </cfRule>
    <cfRule type="cellIs" dxfId="537" priority="588" operator="between">
      <formula>0.6</formula>
      <formula>0.69</formula>
    </cfRule>
    <cfRule type="cellIs" dxfId="536" priority="589" operator="between">
      <formula>0.4</formula>
      <formula>0.59</formula>
    </cfRule>
    <cfRule type="cellIs" dxfId="535" priority="590" operator="between">
      <formula>0</formula>
      <formula>0.39</formula>
    </cfRule>
  </conditionalFormatting>
  <conditionalFormatting sqref="CK13">
    <cfRule type="cellIs" dxfId="534" priority="581" operator="between">
      <formula>0.8</formula>
      <formula>1</formula>
    </cfRule>
    <cfRule type="cellIs" dxfId="533" priority="582" operator="between">
      <formula>0.7</formula>
      <formula>0.79</formula>
    </cfRule>
    <cfRule type="cellIs" dxfId="532" priority="583" operator="between">
      <formula>0.6</formula>
      <formula>0.69</formula>
    </cfRule>
    <cfRule type="cellIs" dxfId="531" priority="584" operator="between">
      <formula>0.4</formula>
      <formula>0.59</formula>
    </cfRule>
    <cfRule type="cellIs" dxfId="530" priority="585" operator="between">
      <formula>0</formula>
      <formula>0.39</formula>
    </cfRule>
  </conditionalFormatting>
  <conditionalFormatting sqref="CK14:CK16">
    <cfRule type="cellIs" dxfId="529" priority="576" operator="between">
      <formula>0.8</formula>
      <formula>1</formula>
    </cfRule>
    <cfRule type="cellIs" dxfId="528" priority="577" operator="between">
      <formula>0.7</formula>
      <formula>0.79</formula>
    </cfRule>
    <cfRule type="cellIs" dxfId="527" priority="578" operator="between">
      <formula>0.6</formula>
      <formula>0.69</formula>
    </cfRule>
    <cfRule type="cellIs" dxfId="526" priority="579" operator="between">
      <formula>0.4</formula>
      <formula>0.59</formula>
    </cfRule>
    <cfRule type="cellIs" dxfId="525" priority="580" operator="between">
      <formula>0</formula>
      <formula>0.39</formula>
    </cfRule>
  </conditionalFormatting>
  <conditionalFormatting sqref="CK31">
    <cfRule type="cellIs" dxfId="524" priority="571" operator="between">
      <formula>0.8</formula>
      <formula>1</formula>
    </cfRule>
    <cfRule type="cellIs" dxfId="523" priority="572" operator="between">
      <formula>0.7</formula>
      <formula>0.79</formula>
    </cfRule>
    <cfRule type="cellIs" dxfId="522" priority="573" operator="between">
      <formula>0.6</formula>
      <formula>0.69</formula>
    </cfRule>
    <cfRule type="cellIs" dxfId="521" priority="574" operator="between">
      <formula>0.4</formula>
      <formula>0.59</formula>
    </cfRule>
    <cfRule type="cellIs" dxfId="520" priority="575" operator="between">
      <formula>0</formula>
      <formula>0.39</formula>
    </cfRule>
  </conditionalFormatting>
  <conditionalFormatting sqref="CK34">
    <cfRule type="cellIs" dxfId="519" priority="566" operator="between">
      <formula>0.8</formula>
      <formula>1</formula>
    </cfRule>
    <cfRule type="cellIs" dxfId="518" priority="567" operator="between">
      <formula>0.7</formula>
      <formula>0.79</formula>
    </cfRule>
    <cfRule type="cellIs" dxfId="517" priority="568" operator="between">
      <formula>0.6</formula>
      <formula>0.69</formula>
    </cfRule>
    <cfRule type="cellIs" dxfId="516" priority="569" operator="between">
      <formula>0.4</formula>
      <formula>0.59</formula>
    </cfRule>
    <cfRule type="cellIs" dxfId="515" priority="570" operator="between">
      <formula>0</formula>
      <formula>0.39</formula>
    </cfRule>
  </conditionalFormatting>
  <conditionalFormatting sqref="CK37">
    <cfRule type="cellIs" dxfId="514" priority="561" operator="between">
      <formula>0.8</formula>
      <formula>1</formula>
    </cfRule>
    <cfRule type="cellIs" dxfId="513" priority="562" operator="between">
      <formula>0.7</formula>
      <formula>0.79</formula>
    </cfRule>
    <cfRule type="cellIs" dxfId="512" priority="563" operator="between">
      <formula>0.6</formula>
      <formula>0.69</formula>
    </cfRule>
    <cfRule type="cellIs" dxfId="511" priority="564" operator="between">
      <formula>0.4</formula>
      <formula>0.59</formula>
    </cfRule>
    <cfRule type="cellIs" dxfId="510" priority="565" operator="between">
      <formula>0</formula>
      <formula>0.39</formula>
    </cfRule>
  </conditionalFormatting>
  <conditionalFormatting sqref="CK40">
    <cfRule type="cellIs" dxfId="509" priority="556" operator="between">
      <formula>0.8</formula>
      <formula>1</formula>
    </cfRule>
    <cfRule type="cellIs" dxfId="508" priority="557" operator="between">
      <formula>0.7</formula>
      <formula>0.79</formula>
    </cfRule>
    <cfRule type="cellIs" dxfId="507" priority="558" operator="between">
      <formula>0.6</formula>
      <formula>0.69</formula>
    </cfRule>
    <cfRule type="cellIs" dxfId="506" priority="559" operator="between">
      <formula>0.4</formula>
      <formula>0.59</formula>
    </cfRule>
    <cfRule type="cellIs" dxfId="505" priority="560" operator="between">
      <formula>0</formula>
      <formula>0.39</formula>
    </cfRule>
  </conditionalFormatting>
  <conditionalFormatting sqref="CK43">
    <cfRule type="cellIs" dxfId="504" priority="551" operator="between">
      <formula>0.8</formula>
      <formula>1</formula>
    </cfRule>
    <cfRule type="cellIs" dxfId="503" priority="552" operator="between">
      <formula>0.7</formula>
      <formula>0.79</formula>
    </cfRule>
    <cfRule type="cellIs" dxfId="502" priority="553" operator="between">
      <formula>0.6</formula>
      <formula>0.69</formula>
    </cfRule>
    <cfRule type="cellIs" dxfId="501" priority="554" operator="between">
      <formula>0.4</formula>
      <formula>0.59</formula>
    </cfRule>
    <cfRule type="cellIs" dxfId="500" priority="555" operator="between">
      <formula>0</formula>
      <formula>0.39</formula>
    </cfRule>
  </conditionalFormatting>
  <conditionalFormatting sqref="CK44">
    <cfRule type="cellIs" dxfId="499" priority="546" operator="between">
      <formula>0.8</formula>
      <formula>1</formula>
    </cfRule>
    <cfRule type="cellIs" dxfId="498" priority="547" operator="between">
      <formula>0.7</formula>
      <formula>0.79</formula>
    </cfRule>
    <cfRule type="cellIs" dxfId="497" priority="548" operator="between">
      <formula>0.6</formula>
      <formula>0.69</formula>
    </cfRule>
    <cfRule type="cellIs" dxfId="496" priority="549" operator="between">
      <formula>0.4</formula>
      <formula>0.59</formula>
    </cfRule>
    <cfRule type="cellIs" dxfId="495" priority="550" operator="between">
      <formula>0</formula>
      <formula>0.39</formula>
    </cfRule>
  </conditionalFormatting>
  <conditionalFormatting sqref="CK45">
    <cfRule type="cellIs" dxfId="494" priority="541" operator="between">
      <formula>0.8</formula>
      <formula>1</formula>
    </cfRule>
    <cfRule type="cellIs" dxfId="493" priority="542" operator="between">
      <formula>0.7</formula>
      <formula>0.79</formula>
    </cfRule>
    <cfRule type="cellIs" dxfId="492" priority="543" operator="between">
      <formula>0.6</formula>
      <formula>0.69</formula>
    </cfRule>
    <cfRule type="cellIs" dxfId="491" priority="544" operator="between">
      <formula>0.4</formula>
      <formula>0.59</formula>
    </cfRule>
    <cfRule type="cellIs" dxfId="490" priority="545" operator="between">
      <formula>0</formula>
      <formula>0.39</formula>
    </cfRule>
  </conditionalFormatting>
  <conditionalFormatting sqref="CK46">
    <cfRule type="cellIs" dxfId="489" priority="536" operator="between">
      <formula>0.8</formula>
      <formula>1</formula>
    </cfRule>
    <cfRule type="cellIs" dxfId="488" priority="537" operator="between">
      <formula>0.7</formula>
      <formula>0.79</formula>
    </cfRule>
    <cfRule type="cellIs" dxfId="487" priority="538" operator="between">
      <formula>0.6</formula>
      <formula>0.69</formula>
    </cfRule>
    <cfRule type="cellIs" dxfId="486" priority="539" operator="between">
      <formula>0.4</formula>
      <formula>0.59</formula>
    </cfRule>
    <cfRule type="cellIs" dxfId="485" priority="540" operator="between">
      <formula>0</formula>
      <formula>0.39</formula>
    </cfRule>
  </conditionalFormatting>
  <conditionalFormatting sqref="CK47">
    <cfRule type="cellIs" dxfId="484" priority="531" operator="between">
      <formula>0.8</formula>
      <formula>1</formula>
    </cfRule>
    <cfRule type="cellIs" dxfId="483" priority="532" operator="between">
      <formula>0.7</formula>
      <formula>0.79</formula>
    </cfRule>
    <cfRule type="cellIs" dxfId="482" priority="533" operator="between">
      <formula>0.6</formula>
      <formula>0.69</formula>
    </cfRule>
    <cfRule type="cellIs" dxfId="481" priority="534" operator="between">
      <formula>0.4</formula>
      <formula>0.59</formula>
    </cfRule>
    <cfRule type="cellIs" dxfId="480" priority="535" operator="between">
      <formula>0</formula>
      <formula>0.39</formula>
    </cfRule>
  </conditionalFormatting>
  <conditionalFormatting sqref="CK48">
    <cfRule type="cellIs" dxfId="479" priority="526" operator="between">
      <formula>0.8</formula>
      <formula>1</formula>
    </cfRule>
    <cfRule type="cellIs" dxfId="478" priority="527" operator="between">
      <formula>0.7</formula>
      <formula>0.79</formula>
    </cfRule>
    <cfRule type="cellIs" dxfId="477" priority="528" operator="between">
      <formula>0.6</formula>
      <formula>0.69</formula>
    </cfRule>
    <cfRule type="cellIs" dxfId="476" priority="529" operator="between">
      <formula>0.4</formula>
      <formula>0.59</formula>
    </cfRule>
    <cfRule type="cellIs" dxfId="475" priority="530" operator="between">
      <formula>0</formula>
      <formula>0.39</formula>
    </cfRule>
  </conditionalFormatting>
  <conditionalFormatting sqref="CK49">
    <cfRule type="cellIs" dxfId="474" priority="521" operator="between">
      <formula>0.8</formula>
      <formula>1</formula>
    </cfRule>
    <cfRule type="cellIs" dxfId="473" priority="522" operator="between">
      <formula>0.7</formula>
      <formula>0.79</formula>
    </cfRule>
    <cfRule type="cellIs" dxfId="472" priority="523" operator="between">
      <formula>0.6</formula>
      <formula>0.69</formula>
    </cfRule>
    <cfRule type="cellIs" dxfId="471" priority="524" operator="between">
      <formula>0.4</formula>
      <formula>0.59</formula>
    </cfRule>
    <cfRule type="cellIs" dxfId="470" priority="525" operator="between">
      <formula>0</formula>
      <formula>0.39</formula>
    </cfRule>
  </conditionalFormatting>
  <conditionalFormatting sqref="CK50">
    <cfRule type="cellIs" dxfId="469" priority="516" operator="between">
      <formula>0.8</formula>
      <formula>1</formula>
    </cfRule>
    <cfRule type="cellIs" dxfId="468" priority="517" operator="between">
      <formula>0.7</formula>
      <formula>0.79</formula>
    </cfRule>
    <cfRule type="cellIs" dxfId="467" priority="518" operator="between">
      <formula>0.6</formula>
      <formula>0.69</formula>
    </cfRule>
    <cfRule type="cellIs" dxfId="466" priority="519" operator="between">
      <formula>0.4</formula>
      <formula>0.59</formula>
    </cfRule>
    <cfRule type="cellIs" dxfId="465" priority="520" operator="between">
      <formula>0</formula>
      <formula>0.39</formula>
    </cfRule>
  </conditionalFormatting>
  <conditionalFormatting sqref="CK51:CK52">
    <cfRule type="cellIs" dxfId="464" priority="511" operator="between">
      <formula>0.8</formula>
      <formula>1</formula>
    </cfRule>
    <cfRule type="cellIs" dxfId="463" priority="512" operator="between">
      <formula>0.7</formula>
      <formula>0.79</formula>
    </cfRule>
    <cfRule type="cellIs" dxfId="462" priority="513" operator="between">
      <formula>0.6</formula>
      <formula>0.69</formula>
    </cfRule>
    <cfRule type="cellIs" dxfId="461" priority="514" operator="between">
      <formula>0.4</formula>
      <formula>0.59</formula>
    </cfRule>
    <cfRule type="cellIs" dxfId="460" priority="515" operator="between">
      <formula>0</formula>
      <formula>0.39</formula>
    </cfRule>
  </conditionalFormatting>
  <conditionalFormatting sqref="CK53">
    <cfRule type="cellIs" dxfId="459" priority="506" operator="between">
      <formula>0.8</formula>
      <formula>1</formula>
    </cfRule>
    <cfRule type="cellIs" dxfId="458" priority="507" operator="between">
      <formula>0.7</formula>
      <formula>0.79</formula>
    </cfRule>
    <cfRule type="cellIs" dxfId="457" priority="508" operator="between">
      <formula>0.6</formula>
      <formula>0.69</formula>
    </cfRule>
    <cfRule type="cellIs" dxfId="456" priority="509" operator="between">
      <formula>0.4</formula>
      <formula>0.59</formula>
    </cfRule>
    <cfRule type="cellIs" dxfId="455" priority="510" operator="between">
      <formula>0</formula>
      <formula>0.39</formula>
    </cfRule>
  </conditionalFormatting>
  <conditionalFormatting sqref="CK54">
    <cfRule type="cellIs" dxfId="454" priority="501" operator="between">
      <formula>0.8</formula>
      <formula>1</formula>
    </cfRule>
    <cfRule type="cellIs" dxfId="453" priority="502" operator="between">
      <formula>0.7</formula>
      <formula>0.79</formula>
    </cfRule>
    <cfRule type="cellIs" dxfId="452" priority="503" operator="between">
      <formula>0.6</formula>
      <formula>0.69</formula>
    </cfRule>
    <cfRule type="cellIs" dxfId="451" priority="504" operator="between">
      <formula>0.4</formula>
      <formula>0.59</formula>
    </cfRule>
    <cfRule type="cellIs" dxfId="450" priority="505" operator="between">
      <formula>0</formula>
      <formula>0.39</formula>
    </cfRule>
  </conditionalFormatting>
  <conditionalFormatting sqref="CK55:CK56">
    <cfRule type="cellIs" dxfId="449" priority="496" operator="between">
      <formula>0.8</formula>
      <formula>1</formula>
    </cfRule>
    <cfRule type="cellIs" dxfId="448" priority="497" operator="between">
      <formula>0.7</formula>
      <formula>0.79</formula>
    </cfRule>
    <cfRule type="cellIs" dxfId="447" priority="498" operator="between">
      <formula>0.6</formula>
      <formula>0.69</formula>
    </cfRule>
    <cfRule type="cellIs" dxfId="446" priority="499" operator="between">
      <formula>0.4</formula>
      <formula>0.59</formula>
    </cfRule>
    <cfRule type="cellIs" dxfId="445" priority="500" operator="between">
      <formula>0</formula>
      <formula>0.39</formula>
    </cfRule>
  </conditionalFormatting>
  <conditionalFormatting sqref="CK57">
    <cfRule type="cellIs" dxfId="444" priority="491" operator="between">
      <formula>0.8</formula>
      <formula>1</formula>
    </cfRule>
    <cfRule type="cellIs" dxfId="443" priority="492" operator="between">
      <formula>0.7</formula>
      <formula>0.79</formula>
    </cfRule>
    <cfRule type="cellIs" dxfId="442" priority="493" operator="between">
      <formula>0.6</formula>
      <formula>0.69</formula>
    </cfRule>
    <cfRule type="cellIs" dxfId="441" priority="494" operator="between">
      <formula>0.4</formula>
      <formula>0.59</formula>
    </cfRule>
    <cfRule type="cellIs" dxfId="440" priority="495" operator="between">
      <formula>0</formula>
      <formula>0.39</formula>
    </cfRule>
  </conditionalFormatting>
  <conditionalFormatting sqref="CK58">
    <cfRule type="cellIs" dxfId="439" priority="486" operator="between">
      <formula>0.8</formula>
      <formula>1</formula>
    </cfRule>
    <cfRule type="cellIs" dxfId="438" priority="487" operator="between">
      <formula>0.7</formula>
      <formula>0.79</formula>
    </cfRule>
    <cfRule type="cellIs" dxfId="437" priority="488" operator="between">
      <formula>0.6</formula>
      <formula>0.69</formula>
    </cfRule>
    <cfRule type="cellIs" dxfId="436" priority="489" operator="between">
      <formula>0.4</formula>
      <formula>0.59</formula>
    </cfRule>
    <cfRule type="cellIs" dxfId="435" priority="490" operator="between">
      <formula>0</formula>
      <formula>0.39</formula>
    </cfRule>
  </conditionalFormatting>
  <conditionalFormatting sqref="CK59">
    <cfRule type="cellIs" dxfId="434" priority="481" operator="between">
      <formula>0.8</formula>
      <formula>1</formula>
    </cfRule>
    <cfRule type="cellIs" dxfId="433" priority="482" operator="between">
      <formula>0.7</formula>
      <formula>0.79</formula>
    </cfRule>
    <cfRule type="cellIs" dxfId="432" priority="483" operator="between">
      <formula>0.6</formula>
      <formula>0.69</formula>
    </cfRule>
    <cfRule type="cellIs" dxfId="431" priority="484" operator="between">
      <formula>0.4</formula>
      <formula>0.59</formula>
    </cfRule>
    <cfRule type="cellIs" dxfId="430" priority="485" operator="between">
      <formula>0</formula>
      <formula>0.39</formula>
    </cfRule>
  </conditionalFormatting>
  <conditionalFormatting sqref="CK61">
    <cfRule type="cellIs" dxfId="429" priority="476" operator="between">
      <formula>0.8</formula>
      <formula>1</formula>
    </cfRule>
    <cfRule type="cellIs" dxfId="428" priority="477" operator="between">
      <formula>0.7</formula>
      <formula>0.79</formula>
    </cfRule>
    <cfRule type="cellIs" dxfId="427" priority="478" operator="between">
      <formula>0.6</formula>
      <formula>0.69</formula>
    </cfRule>
    <cfRule type="cellIs" dxfId="426" priority="479" operator="between">
      <formula>0.4</formula>
      <formula>0.59</formula>
    </cfRule>
    <cfRule type="cellIs" dxfId="425" priority="480" operator="between">
      <formula>0</formula>
      <formula>0.39</formula>
    </cfRule>
  </conditionalFormatting>
  <conditionalFormatting sqref="CK62">
    <cfRule type="cellIs" dxfId="424" priority="471" operator="between">
      <formula>0.8</formula>
      <formula>1</formula>
    </cfRule>
    <cfRule type="cellIs" dxfId="423" priority="472" operator="between">
      <formula>0.7</formula>
      <formula>0.79</formula>
    </cfRule>
    <cfRule type="cellIs" dxfId="422" priority="473" operator="between">
      <formula>0.6</formula>
      <formula>0.69</formula>
    </cfRule>
    <cfRule type="cellIs" dxfId="421" priority="474" operator="between">
      <formula>0.4</formula>
      <formula>0.59</formula>
    </cfRule>
    <cfRule type="cellIs" dxfId="420" priority="475" operator="between">
      <formula>0</formula>
      <formula>0.39</formula>
    </cfRule>
  </conditionalFormatting>
  <conditionalFormatting sqref="CK64">
    <cfRule type="cellIs" dxfId="419" priority="466" operator="between">
      <formula>0.8</formula>
      <formula>1</formula>
    </cfRule>
    <cfRule type="cellIs" dxfId="418" priority="467" operator="between">
      <formula>0.7</formula>
      <formula>0.79</formula>
    </cfRule>
    <cfRule type="cellIs" dxfId="417" priority="468" operator="between">
      <formula>0.6</formula>
      <formula>0.69</formula>
    </cfRule>
    <cfRule type="cellIs" dxfId="416" priority="469" operator="between">
      <formula>0.4</formula>
      <formula>0.59</formula>
    </cfRule>
    <cfRule type="cellIs" dxfId="415" priority="470" operator="between">
      <formula>0</formula>
      <formula>0.39</formula>
    </cfRule>
  </conditionalFormatting>
  <conditionalFormatting sqref="CK66">
    <cfRule type="cellIs" dxfId="414" priority="461" operator="between">
      <formula>0.8</formula>
      <formula>1</formula>
    </cfRule>
    <cfRule type="cellIs" dxfId="413" priority="462" operator="between">
      <formula>0.7</formula>
      <formula>0.79</formula>
    </cfRule>
    <cfRule type="cellIs" dxfId="412" priority="463" operator="between">
      <formula>0.6</formula>
      <formula>0.69</formula>
    </cfRule>
    <cfRule type="cellIs" dxfId="411" priority="464" operator="between">
      <formula>0.4</formula>
      <formula>0.59</formula>
    </cfRule>
    <cfRule type="cellIs" dxfId="410" priority="465" operator="between">
      <formula>0</formula>
      <formula>0.39</formula>
    </cfRule>
  </conditionalFormatting>
  <conditionalFormatting sqref="CK67">
    <cfRule type="cellIs" dxfId="409" priority="456" operator="between">
      <formula>0.8</formula>
      <formula>1</formula>
    </cfRule>
    <cfRule type="cellIs" dxfId="408" priority="457" operator="between">
      <formula>0.7</formula>
      <formula>0.79</formula>
    </cfRule>
    <cfRule type="cellIs" dxfId="407" priority="458" operator="between">
      <formula>0.6</formula>
      <formula>0.69</formula>
    </cfRule>
    <cfRule type="cellIs" dxfId="406" priority="459" operator="between">
      <formula>0.4</formula>
      <formula>0.59</formula>
    </cfRule>
    <cfRule type="cellIs" dxfId="405" priority="460" operator="between">
      <formula>0</formula>
      <formula>0.39</formula>
    </cfRule>
  </conditionalFormatting>
  <conditionalFormatting sqref="CK71:CK72">
    <cfRule type="cellIs" dxfId="404" priority="451" operator="between">
      <formula>0.8</formula>
      <formula>1</formula>
    </cfRule>
    <cfRule type="cellIs" dxfId="403" priority="452" operator="between">
      <formula>0.7</formula>
      <formula>0.79</formula>
    </cfRule>
    <cfRule type="cellIs" dxfId="402" priority="453" operator="between">
      <formula>0.6</formula>
      <formula>0.69</formula>
    </cfRule>
    <cfRule type="cellIs" dxfId="401" priority="454" operator="between">
      <formula>0.4</formula>
      <formula>0.59</formula>
    </cfRule>
    <cfRule type="cellIs" dxfId="400" priority="455" operator="between">
      <formula>0</formula>
      <formula>0.39</formula>
    </cfRule>
  </conditionalFormatting>
  <conditionalFormatting sqref="CK68:CK69">
    <cfRule type="cellIs" dxfId="399" priority="446" operator="between">
      <formula>0.8</formula>
      <formula>1</formula>
    </cfRule>
    <cfRule type="cellIs" dxfId="398" priority="447" operator="between">
      <formula>0.7</formula>
      <formula>0.79</formula>
    </cfRule>
    <cfRule type="cellIs" dxfId="397" priority="448" operator="between">
      <formula>0.6</formula>
      <formula>0.69</formula>
    </cfRule>
    <cfRule type="cellIs" dxfId="396" priority="449" operator="between">
      <formula>0.4</formula>
      <formula>0.59</formula>
    </cfRule>
    <cfRule type="cellIs" dxfId="395" priority="450" operator="between">
      <formula>0</formula>
      <formula>0.39</formula>
    </cfRule>
  </conditionalFormatting>
  <conditionalFormatting sqref="CK73:CK74">
    <cfRule type="cellIs" dxfId="394" priority="441" operator="between">
      <formula>0.8</formula>
      <formula>1</formula>
    </cfRule>
    <cfRule type="cellIs" dxfId="393" priority="442" operator="between">
      <formula>0.7</formula>
      <formula>0.79</formula>
    </cfRule>
    <cfRule type="cellIs" dxfId="392" priority="443" operator="between">
      <formula>0.6</formula>
      <formula>0.69</formula>
    </cfRule>
    <cfRule type="cellIs" dxfId="391" priority="444" operator="between">
      <formula>0.4</formula>
      <formula>0.59</formula>
    </cfRule>
    <cfRule type="cellIs" dxfId="390" priority="445" operator="between">
      <formula>0</formula>
      <formula>0.39</formula>
    </cfRule>
  </conditionalFormatting>
  <conditionalFormatting sqref="CK75">
    <cfRule type="cellIs" dxfId="389" priority="436" operator="between">
      <formula>0.8</formula>
      <formula>1</formula>
    </cfRule>
    <cfRule type="cellIs" dxfId="388" priority="437" operator="between">
      <formula>0.7</formula>
      <formula>0.79</formula>
    </cfRule>
    <cfRule type="cellIs" dxfId="387" priority="438" operator="between">
      <formula>0.6</formula>
      <formula>0.69</formula>
    </cfRule>
    <cfRule type="cellIs" dxfId="386" priority="439" operator="between">
      <formula>0.4</formula>
      <formula>0.59</formula>
    </cfRule>
    <cfRule type="cellIs" dxfId="385" priority="440" operator="between">
      <formula>0</formula>
      <formula>0.39</formula>
    </cfRule>
  </conditionalFormatting>
  <conditionalFormatting sqref="CK76">
    <cfRule type="cellIs" dxfId="384" priority="431" operator="between">
      <formula>0.8</formula>
      <formula>1</formula>
    </cfRule>
    <cfRule type="cellIs" dxfId="383" priority="432" operator="between">
      <formula>0.7</formula>
      <formula>0.79</formula>
    </cfRule>
    <cfRule type="cellIs" dxfId="382" priority="433" operator="between">
      <formula>0.6</formula>
      <formula>0.69</formula>
    </cfRule>
    <cfRule type="cellIs" dxfId="381" priority="434" operator="between">
      <formula>0.4</formula>
      <formula>0.59</formula>
    </cfRule>
    <cfRule type="cellIs" dxfId="380" priority="435" operator="between">
      <formula>0</formula>
      <formula>0.39</formula>
    </cfRule>
  </conditionalFormatting>
  <conditionalFormatting sqref="CK77">
    <cfRule type="cellIs" dxfId="379" priority="426" operator="between">
      <formula>0.8</formula>
      <formula>1</formula>
    </cfRule>
    <cfRule type="cellIs" dxfId="378" priority="427" operator="between">
      <formula>0.7</formula>
      <formula>0.79</formula>
    </cfRule>
    <cfRule type="cellIs" dxfId="377" priority="428" operator="between">
      <formula>0.6</formula>
      <formula>0.69</formula>
    </cfRule>
    <cfRule type="cellIs" dxfId="376" priority="429" operator="between">
      <formula>0.4</formula>
      <formula>0.59</formula>
    </cfRule>
    <cfRule type="cellIs" dxfId="375" priority="430" operator="between">
      <formula>0</formula>
      <formula>0.39</formula>
    </cfRule>
  </conditionalFormatting>
  <conditionalFormatting sqref="CK78">
    <cfRule type="cellIs" dxfId="374" priority="421" operator="between">
      <formula>0.8</formula>
      <formula>1</formula>
    </cfRule>
    <cfRule type="cellIs" dxfId="373" priority="422" operator="between">
      <formula>0.7</formula>
      <formula>0.79</formula>
    </cfRule>
    <cfRule type="cellIs" dxfId="372" priority="423" operator="between">
      <formula>0.6</formula>
      <formula>0.69</formula>
    </cfRule>
    <cfRule type="cellIs" dxfId="371" priority="424" operator="between">
      <formula>0.4</formula>
      <formula>0.59</formula>
    </cfRule>
    <cfRule type="cellIs" dxfId="370" priority="425" operator="between">
      <formula>0</formula>
      <formula>0.39</formula>
    </cfRule>
  </conditionalFormatting>
  <conditionalFormatting sqref="CK81">
    <cfRule type="cellIs" dxfId="369" priority="416" operator="between">
      <formula>0.8</formula>
      <formula>1</formula>
    </cfRule>
    <cfRule type="cellIs" dxfId="368" priority="417" operator="between">
      <formula>0.7</formula>
      <formula>0.79</formula>
    </cfRule>
    <cfRule type="cellIs" dxfId="367" priority="418" operator="between">
      <formula>0.6</formula>
      <formula>0.69</formula>
    </cfRule>
    <cfRule type="cellIs" dxfId="366" priority="419" operator="between">
      <formula>0.4</formula>
      <formula>0.59</formula>
    </cfRule>
    <cfRule type="cellIs" dxfId="365" priority="420" operator="between">
      <formula>0</formula>
      <formula>0.39</formula>
    </cfRule>
  </conditionalFormatting>
  <conditionalFormatting sqref="CK82">
    <cfRule type="cellIs" dxfId="364" priority="411" operator="between">
      <formula>0.8</formula>
      <formula>1</formula>
    </cfRule>
    <cfRule type="cellIs" dxfId="363" priority="412" operator="between">
      <formula>0.7</formula>
      <formula>0.79</formula>
    </cfRule>
    <cfRule type="cellIs" dxfId="362" priority="413" operator="between">
      <formula>0.6</formula>
      <formula>0.69</formula>
    </cfRule>
    <cfRule type="cellIs" dxfId="361" priority="414" operator="between">
      <formula>0.4</formula>
      <formula>0.59</formula>
    </cfRule>
    <cfRule type="cellIs" dxfId="360" priority="415" operator="between">
      <formula>0</formula>
      <formula>0.39</formula>
    </cfRule>
  </conditionalFormatting>
  <conditionalFormatting sqref="CK83">
    <cfRule type="cellIs" dxfId="359" priority="406" operator="between">
      <formula>0.8</formula>
      <formula>1</formula>
    </cfRule>
    <cfRule type="cellIs" dxfId="358" priority="407" operator="between">
      <formula>0.7</formula>
      <formula>0.79</formula>
    </cfRule>
    <cfRule type="cellIs" dxfId="357" priority="408" operator="between">
      <formula>0.6</formula>
      <formula>0.69</formula>
    </cfRule>
    <cfRule type="cellIs" dxfId="356" priority="409" operator="between">
      <formula>0.4</formula>
      <formula>0.59</formula>
    </cfRule>
    <cfRule type="cellIs" dxfId="355" priority="410" operator="between">
      <formula>0</formula>
      <formula>0.39</formula>
    </cfRule>
  </conditionalFormatting>
  <conditionalFormatting sqref="CK85:CK86">
    <cfRule type="cellIs" dxfId="354" priority="401" operator="between">
      <formula>0.8</formula>
      <formula>1</formula>
    </cfRule>
    <cfRule type="cellIs" dxfId="353" priority="402" operator="between">
      <formula>0.7</formula>
      <formula>0.79</formula>
    </cfRule>
    <cfRule type="cellIs" dxfId="352" priority="403" operator="between">
      <formula>0.6</formula>
      <formula>0.69</formula>
    </cfRule>
    <cfRule type="cellIs" dxfId="351" priority="404" operator="between">
      <formula>0.4</formula>
      <formula>0.59</formula>
    </cfRule>
    <cfRule type="cellIs" dxfId="350" priority="405" operator="between">
      <formula>0</formula>
      <formula>0.39</formula>
    </cfRule>
  </conditionalFormatting>
  <conditionalFormatting sqref="CK87">
    <cfRule type="cellIs" dxfId="349" priority="391" operator="between">
      <formula>0.8</formula>
      <formula>1</formula>
    </cfRule>
    <cfRule type="cellIs" dxfId="348" priority="392" operator="between">
      <formula>0.7</formula>
      <formula>0.79</formula>
    </cfRule>
    <cfRule type="cellIs" dxfId="347" priority="393" operator="between">
      <formula>0.6</formula>
      <formula>0.69</formula>
    </cfRule>
    <cfRule type="cellIs" dxfId="346" priority="394" operator="between">
      <formula>0.4</formula>
      <formula>0.59</formula>
    </cfRule>
    <cfRule type="cellIs" dxfId="345" priority="395" operator="between">
      <formula>0</formula>
      <formula>0.39</formula>
    </cfRule>
  </conditionalFormatting>
  <conditionalFormatting sqref="CK93">
    <cfRule type="cellIs" dxfId="344" priority="376" operator="between">
      <formula>0.8</formula>
      <formula>1</formula>
    </cfRule>
    <cfRule type="cellIs" dxfId="343" priority="377" operator="between">
      <formula>0.7</formula>
      <formula>0.79</formula>
    </cfRule>
    <cfRule type="cellIs" dxfId="342" priority="378" operator="between">
      <formula>0.6</formula>
      <formula>0.69</formula>
    </cfRule>
    <cfRule type="cellIs" dxfId="341" priority="379" operator="between">
      <formula>0.4</formula>
      <formula>0.59</formula>
    </cfRule>
    <cfRule type="cellIs" dxfId="340" priority="380" operator="between">
      <formula>0</formula>
      <formula>0.39</formula>
    </cfRule>
  </conditionalFormatting>
  <conditionalFormatting sqref="CK100:CK101 CK103">
    <cfRule type="cellIs" dxfId="339" priority="356" operator="between">
      <formula>0.8</formula>
      <formula>1</formula>
    </cfRule>
    <cfRule type="cellIs" dxfId="338" priority="357" operator="between">
      <formula>0.7</formula>
      <formula>0.79</formula>
    </cfRule>
    <cfRule type="cellIs" dxfId="337" priority="358" operator="between">
      <formula>0.6</formula>
      <formula>0.69</formula>
    </cfRule>
    <cfRule type="cellIs" dxfId="336" priority="359" operator="between">
      <formula>0.4</formula>
      <formula>0.59</formula>
    </cfRule>
    <cfRule type="cellIs" dxfId="335" priority="360" operator="between">
      <formula>0</formula>
      <formula>0.39</formula>
    </cfRule>
  </conditionalFormatting>
  <conditionalFormatting sqref="CK107">
    <cfRule type="cellIs" dxfId="334" priority="351" operator="between">
      <formula>0.8</formula>
      <formula>1</formula>
    </cfRule>
    <cfRule type="cellIs" dxfId="333" priority="352" operator="between">
      <formula>0.7</formula>
      <formula>0.79</formula>
    </cfRule>
    <cfRule type="cellIs" dxfId="332" priority="353" operator="between">
      <formula>0.6</formula>
      <formula>0.69</formula>
    </cfRule>
    <cfRule type="cellIs" dxfId="331" priority="354" operator="between">
      <formula>0.4</formula>
      <formula>0.59</formula>
    </cfRule>
    <cfRule type="cellIs" dxfId="330" priority="355" operator="between">
      <formula>0</formula>
      <formula>0.39</formula>
    </cfRule>
  </conditionalFormatting>
  <conditionalFormatting sqref="CK109">
    <cfRule type="cellIs" dxfId="329" priority="346" operator="between">
      <formula>0.8</formula>
      <formula>1</formula>
    </cfRule>
    <cfRule type="cellIs" dxfId="328" priority="347" operator="between">
      <formula>0.7</formula>
      <formula>0.79</formula>
    </cfRule>
    <cfRule type="cellIs" dxfId="327" priority="348" operator="between">
      <formula>0.6</formula>
      <formula>0.69</formula>
    </cfRule>
    <cfRule type="cellIs" dxfId="326" priority="349" operator="between">
      <formula>0.4</formula>
      <formula>0.59</formula>
    </cfRule>
    <cfRule type="cellIs" dxfId="325" priority="350" operator="between">
      <formula>0</formula>
      <formula>0.39</formula>
    </cfRule>
  </conditionalFormatting>
  <conditionalFormatting sqref="CK111">
    <cfRule type="cellIs" dxfId="324" priority="341" operator="between">
      <formula>0.8</formula>
      <formula>1</formula>
    </cfRule>
    <cfRule type="cellIs" dxfId="323" priority="342" operator="between">
      <formula>0.7</formula>
      <formula>0.79</formula>
    </cfRule>
    <cfRule type="cellIs" dxfId="322" priority="343" operator="between">
      <formula>0.6</formula>
      <formula>0.69</formula>
    </cfRule>
    <cfRule type="cellIs" dxfId="321" priority="344" operator="between">
      <formula>0.4</formula>
      <formula>0.59</formula>
    </cfRule>
    <cfRule type="cellIs" dxfId="320" priority="345" operator="between">
      <formula>0</formula>
      <formula>0.39</formula>
    </cfRule>
  </conditionalFormatting>
  <conditionalFormatting sqref="CK112">
    <cfRule type="cellIs" dxfId="319" priority="336" operator="between">
      <formula>0.8</formula>
      <formula>1</formula>
    </cfRule>
    <cfRule type="cellIs" dxfId="318" priority="337" operator="between">
      <formula>0.7</formula>
      <formula>0.79</formula>
    </cfRule>
    <cfRule type="cellIs" dxfId="317" priority="338" operator="between">
      <formula>0.6</formula>
      <formula>0.69</formula>
    </cfRule>
    <cfRule type="cellIs" dxfId="316" priority="339" operator="between">
      <formula>0.4</formula>
      <formula>0.59</formula>
    </cfRule>
    <cfRule type="cellIs" dxfId="315" priority="340" operator="between">
      <formula>0</formula>
      <formula>0.39</formula>
    </cfRule>
  </conditionalFormatting>
  <conditionalFormatting sqref="CK113">
    <cfRule type="cellIs" dxfId="314" priority="331" operator="between">
      <formula>0.8</formula>
      <formula>1</formula>
    </cfRule>
    <cfRule type="cellIs" dxfId="313" priority="332" operator="between">
      <formula>0.7</formula>
      <formula>0.79</formula>
    </cfRule>
    <cfRule type="cellIs" dxfId="312" priority="333" operator="between">
      <formula>0.6</formula>
      <formula>0.69</formula>
    </cfRule>
    <cfRule type="cellIs" dxfId="311" priority="334" operator="between">
      <formula>0.4</formula>
      <formula>0.59</formula>
    </cfRule>
    <cfRule type="cellIs" dxfId="310" priority="335" operator="between">
      <formula>0</formula>
      <formula>0.39</formula>
    </cfRule>
  </conditionalFormatting>
  <conditionalFormatting sqref="CK114">
    <cfRule type="cellIs" dxfId="309" priority="326" operator="between">
      <formula>0.8</formula>
      <formula>1</formula>
    </cfRule>
    <cfRule type="cellIs" dxfId="308" priority="327" operator="between">
      <formula>0.7</formula>
      <formula>0.79</formula>
    </cfRule>
    <cfRule type="cellIs" dxfId="307" priority="328" operator="between">
      <formula>0.6</formula>
      <formula>0.69</formula>
    </cfRule>
    <cfRule type="cellIs" dxfId="306" priority="329" operator="between">
      <formula>0.4</formula>
      <formula>0.59</formula>
    </cfRule>
    <cfRule type="cellIs" dxfId="305" priority="330" operator="between">
      <formula>0</formula>
      <formula>0.39</formula>
    </cfRule>
  </conditionalFormatting>
  <conditionalFormatting sqref="CK115">
    <cfRule type="cellIs" dxfId="304" priority="321" operator="between">
      <formula>0.8</formula>
      <formula>1</formula>
    </cfRule>
    <cfRule type="cellIs" dxfId="303" priority="322" operator="between">
      <formula>0.7</formula>
      <formula>0.79</formula>
    </cfRule>
    <cfRule type="cellIs" dxfId="302" priority="323" operator="between">
      <formula>0.6</formula>
      <formula>0.69</formula>
    </cfRule>
    <cfRule type="cellIs" dxfId="301" priority="324" operator="between">
      <formula>0.4</formula>
      <formula>0.59</formula>
    </cfRule>
    <cfRule type="cellIs" dxfId="300" priority="325" operator="between">
      <formula>0</formula>
      <formula>0.39</formula>
    </cfRule>
  </conditionalFormatting>
  <conditionalFormatting sqref="CK117">
    <cfRule type="cellIs" dxfId="299" priority="316" operator="between">
      <formula>0.8</formula>
      <formula>1</formula>
    </cfRule>
    <cfRule type="cellIs" dxfId="298" priority="317" operator="between">
      <formula>0.7</formula>
      <formula>0.79</formula>
    </cfRule>
    <cfRule type="cellIs" dxfId="297" priority="318" operator="between">
      <formula>0.6</formula>
      <formula>0.69</formula>
    </cfRule>
    <cfRule type="cellIs" dxfId="296" priority="319" operator="between">
      <formula>0.4</formula>
      <formula>0.59</formula>
    </cfRule>
    <cfRule type="cellIs" dxfId="295" priority="320" operator="between">
      <formula>0</formula>
      <formula>0.39</formula>
    </cfRule>
  </conditionalFormatting>
  <conditionalFormatting sqref="CK119">
    <cfRule type="cellIs" dxfId="294" priority="311" operator="between">
      <formula>0.8</formula>
      <formula>1</formula>
    </cfRule>
    <cfRule type="cellIs" dxfId="293" priority="312" operator="between">
      <formula>0.7</formula>
      <formula>0.79</formula>
    </cfRule>
    <cfRule type="cellIs" dxfId="292" priority="313" operator="between">
      <formula>0.6</formula>
      <formula>0.69</formula>
    </cfRule>
    <cfRule type="cellIs" dxfId="291" priority="314" operator="between">
      <formula>0.4</formula>
      <formula>0.59</formula>
    </cfRule>
    <cfRule type="cellIs" dxfId="290" priority="315" operator="between">
      <formula>0</formula>
      <formula>0.39</formula>
    </cfRule>
  </conditionalFormatting>
  <conditionalFormatting sqref="CK134 CK120:CK132">
    <cfRule type="cellIs" dxfId="289" priority="306" operator="between">
      <formula>0.8</formula>
      <formula>1</formula>
    </cfRule>
    <cfRule type="cellIs" dxfId="288" priority="307" operator="between">
      <formula>0.7</formula>
      <formula>0.79</formula>
    </cfRule>
    <cfRule type="cellIs" dxfId="287" priority="308" operator="between">
      <formula>0.6</formula>
      <formula>0.69</formula>
    </cfRule>
    <cfRule type="cellIs" dxfId="286" priority="309" operator="between">
      <formula>0.4</formula>
      <formula>0.59</formula>
    </cfRule>
    <cfRule type="cellIs" dxfId="285" priority="310" operator="between">
      <formula>0</formula>
      <formula>0.39</formula>
    </cfRule>
  </conditionalFormatting>
  <conditionalFormatting sqref="CK136">
    <cfRule type="cellIs" dxfId="284" priority="301" operator="between">
      <formula>0.8</formula>
      <formula>1</formula>
    </cfRule>
    <cfRule type="cellIs" dxfId="283" priority="302" operator="between">
      <formula>0.7</formula>
      <formula>0.79</formula>
    </cfRule>
    <cfRule type="cellIs" dxfId="282" priority="303" operator="between">
      <formula>0.6</formula>
      <formula>0.69</formula>
    </cfRule>
    <cfRule type="cellIs" dxfId="281" priority="304" operator="between">
      <formula>0.4</formula>
      <formula>0.59</formula>
    </cfRule>
    <cfRule type="cellIs" dxfId="280" priority="305" operator="between">
      <formula>0</formula>
      <formula>0.39</formula>
    </cfRule>
  </conditionalFormatting>
  <conditionalFormatting sqref="CK138 CK140">
    <cfRule type="cellIs" dxfId="279" priority="296" operator="between">
      <formula>0.8</formula>
      <formula>1</formula>
    </cfRule>
    <cfRule type="cellIs" dxfId="278" priority="297" operator="between">
      <formula>0.7</formula>
      <formula>0.79</formula>
    </cfRule>
    <cfRule type="cellIs" dxfId="277" priority="298" operator="between">
      <formula>0.6</formula>
      <formula>0.69</formula>
    </cfRule>
    <cfRule type="cellIs" dxfId="276" priority="299" operator="between">
      <formula>0.4</formula>
      <formula>0.59</formula>
    </cfRule>
    <cfRule type="cellIs" dxfId="275" priority="300" operator="between">
      <formula>0</formula>
      <formula>0.39</formula>
    </cfRule>
  </conditionalFormatting>
  <conditionalFormatting sqref="CK42">
    <cfRule type="cellIs" dxfId="274" priority="291" operator="between">
      <formula>0.8</formula>
      <formula>1</formula>
    </cfRule>
    <cfRule type="cellIs" dxfId="273" priority="292" operator="between">
      <formula>0.7</formula>
      <formula>0.79</formula>
    </cfRule>
    <cfRule type="cellIs" dxfId="272" priority="293" operator="between">
      <formula>0.6</formula>
      <formula>0.69</formula>
    </cfRule>
    <cfRule type="cellIs" dxfId="271" priority="294" operator="between">
      <formula>0.4</formula>
      <formula>0.59</formula>
    </cfRule>
    <cfRule type="cellIs" dxfId="270" priority="295" operator="between">
      <formula>0</formula>
      <formula>0.39</formula>
    </cfRule>
  </conditionalFormatting>
  <conditionalFormatting sqref="CK60">
    <cfRule type="cellIs" dxfId="269" priority="286" operator="between">
      <formula>0.8</formula>
      <formula>1</formula>
    </cfRule>
    <cfRule type="cellIs" dxfId="268" priority="287" operator="between">
      <formula>0.7</formula>
      <formula>0.79</formula>
    </cfRule>
    <cfRule type="cellIs" dxfId="267" priority="288" operator="between">
      <formula>0.6</formula>
      <formula>0.69</formula>
    </cfRule>
    <cfRule type="cellIs" dxfId="266" priority="289" operator="between">
      <formula>0.4</formula>
      <formula>0.59</formula>
    </cfRule>
    <cfRule type="cellIs" dxfId="265" priority="290" operator="between">
      <formula>0</formula>
      <formula>0.39</formula>
    </cfRule>
  </conditionalFormatting>
  <conditionalFormatting sqref="CK17">
    <cfRule type="cellIs" dxfId="264" priority="281" operator="between">
      <formula>0.8</formula>
      <formula>1</formula>
    </cfRule>
    <cfRule type="cellIs" dxfId="263" priority="282" operator="between">
      <formula>0.7</formula>
      <formula>0.79</formula>
    </cfRule>
    <cfRule type="cellIs" dxfId="262" priority="283" operator="between">
      <formula>0.6</formula>
      <formula>0.69</formula>
    </cfRule>
    <cfRule type="cellIs" dxfId="261" priority="284" operator="between">
      <formula>0.4</formula>
      <formula>0.59</formula>
    </cfRule>
    <cfRule type="cellIs" dxfId="260" priority="285" operator="between">
      <formula>0</formula>
      <formula>0.39</formula>
    </cfRule>
  </conditionalFormatting>
  <conditionalFormatting sqref="CK21:CK22">
    <cfRule type="cellIs" dxfId="259" priority="276" operator="between">
      <formula>0.8</formula>
      <formula>1</formula>
    </cfRule>
    <cfRule type="cellIs" dxfId="258" priority="277" operator="between">
      <formula>0.7</formula>
      <formula>0.79</formula>
    </cfRule>
    <cfRule type="cellIs" dxfId="257" priority="278" operator="between">
      <formula>0.6</formula>
      <formula>0.69</formula>
    </cfRule>
    <cfRule type="cellIs" dxfId="256" priority="279" operator="between">
      <formula>0.4</formula>
      <formula>0.59</formula>
    </cfRule>
    <cfRule type="cellIs" dxfId="255" priority="280" operator="between">
      <formula>0</formula>
      <formula>0.39</formula>
    </cfRule>
  </conditionalFormatting>
  <conditionalFormatting sqref="CK25">
    <cfRule type="cellIs" dxfId="254" priority="271" operator="between">
      <formula>0.8</formula>
      <formula>1</formula>
    </cfRule>
    <cfRule type="cellIs" dxfId="253" priority="272" operator="between">
      <formula>0.7</formula>
      <formula>0.79</formula>
    </cfRule>
    <cfRule type="cellIs" dxfId="252" priority="273" operator="between">
      <formula>0.6</formula>
      <formula>0.69</formula>
    </cfRule>
    <cfRule type="cellIs" dxfId="251" priority="274" operator="between">
      <formula>0.4</formula>
      <formula>0.59</formula>
    </cfRule>
    <cfRule type="cellIs" dxfId="250" priority="275" operator="between">
      <formula>0</formula>
      <formula>0.39</formula>
    </cfRule>
  </conditionalFormatting>
  <conditionalFormatting sqref="CK28">
    <cfRule type="cellIs" dxfId="249" priority="266" operator="between">
      <formula>0.8</formula>
      <formula>1</formula>
    </cfRule>
    <cfRule type="cellIs" dxfId="248" priority="267" operator="between">
      <formula>0.7</formula>
      <formula>0.79</formula>
    </cfRule>
    <cfRule type="cellIs" dxfId="247" priority="268" operator="between">
      <formula>0.6</formula>
      <formula>0.69</formula>
    </cfRule>
    <cfRule type="cellIs" dxfId="246" priority="269" operator="between">
      <formula>0.4</formula>
      <formula>0.59</formula>
    </cfRule>
    <cfRule type="cellIs" dxfId="245" priority="270" operator="between">
      <formula>0</formula>
      <formula>0.39</formula>
    </cfRule>
  </conditionalFormatting>
  <conditionalFormatting sqref="CK29:CK30">
    <cfRule type="cellIs" dxfId="244" priority="261" operator="between">
      <formula>0.8</formula>
      <formula>1</formula>
    </cfRule>
    <cfRule type="cellIs" dxfId="243" priority="262" operator="between">
      <formula>0.7</formula>
      <formula>0.79</formula>
    </cfRule>
    <cfRule type="cellIs" dxfId="242" priority="263" operator="between">
      <formula>0.6</formula>
      <formula>0.69</formula>
    </cfRule>
    <cfRule type="cellIs" dxfId="241" priority="264" operator="between">
      <formula>0.4</formula>
      <formula>0.59</formula>
    </cfRule>
    <cfRule type="cellIs" dxfId="240" priority="265" operator="between">
      <formula>0</formula>
      <formula>0.39</formula>
    </cfRule>
  </conditionalFormatting>
  <conditionalFormatting sqref="CK70">
    <cfRule type="cellIs" dxfId="239" priority="256" operator="between">
      <formula>0.8</formula>
      <formula>1</formula>
    </cfRule>
    <cfRule type="cellIs" dxfId="238" priority="257" operator="between">
      <formula>0.7</formula>
      <formula>0.79</formula>
    </cfRule>
    <cfRule type="cellIs" dxfId="237" priority="258" operator="between">
      <formula>0.6</formula>
      <formula>0.69</formula>
    </cfRule>
    <cfRule type="cellIs" dxfId="236" priority="259" operator="between">
      <formula>0.4</formula>
      <formula>0.59</formula>
    </cfRule>
    <cfRule type="cellIs" dxfId="235" priority="260" operator="between">
      <formula>0</formula>
      <formula>0.39</formula>
    </cfRule>
  </conditionalFormatting>
  <conditionalFormatting sqref="CK79">
    <cfRule type="cellIs" dxfId="234" priority="251" operator="between">
      <formula>0.8</formula>
      <formula>1</formula>
    </cfRule>
    <cfRule type="cellIs" dxfId="233" priority="252" operator="between">
      <formula>0.7</formula>
      <formula>0.79</formula>
    </cfRule>
    <cfRule type="cellIs" dxfId="232" priority="253" operator="between">
      <formula>0.6</formula>
      <formula>0.69</formula>
    </cfRule>
    <cfRule type="cellIs" dxfId="231" priority="254" operator="between">
      <formula>0.4</formula>
      <formula>0.59</formula>
    </cfRule>
    <cfRule type="cellIs" dxfId="230" priority="255" operator="between">
      <formula>0</formula>
      <formula>0.39</formula>
    </cfRule>
  </conditionalFormatting>
  <conditionalFormatting sqref="CK84">
    <cfRule type="cellIs" dxfId="229" priority="246" operator="between">
      <formula>0.8</formula>
      <formula>1</formula>
    </cfRule>
    <cfRule type="cellIs" dxfId="228" priority="247" operator="between">
      <formula>0.7</formula>
      <formula>0.79</formula>
    </cfRule>
    <cfRule type="cellIs" dxfId="227" priority="248" operator="between">
      <formula>0.6</formula>
      <formula>0.69</formula>
    </cfRule>
    <cfRule type="cellIs" dxfId="226" priority="249" operator="between">
      <formula>0.4</formula>
      <formula>0.59</formula>
    </cfRule>
    <cfRule type="cellIs" dxfId="225" priority="250" operator="between">
      <formula>0</formula>
      <formula>0.39</formula>
    </cfRule>
  </conditionalFormatting>
  <conditionalFormatting sqref="CK141">
    <cfRule type="cellIs" dxfId="224" priority="241" operator="between">
      <formula>0.8</formula>
      <formula>1</formula>
    </cfRule>
    <cfRule type="cellIs" dxfId="223" priority="242" operator="between">
      <formula>0.7</formula>
      <formula>0.79</formula>
    </cfRule>
    <cfRule type="cellIs" dxfId="222" priority="243" operator="between">
      <formula>0.6</formula>
      <formula>0.69</formula>
    </cfRule>
    <cfRule type="cellIs" dxfId="221" priority="244" operator="between">
      <formula>0.4</formula>
      <formula>0.59</formula>
    </cfRule>
    <cfRule type="cellIs" dxfId="220" priority="245" operator="between">
      <formula>0</formula>
      <formula>0.39</formula>
    </cfRule>
  </conditionalFormatting>
  <conditionalFormatting sqref="CK63">
    <cfRule type="cellIs" dxfId="219" priority="236" operator="between">
      <formula>0.8</formula>
      <formula>1</formula>
    </cfRule>
    <cfRule type="cellIs" dxfId="218" priority="237" operator="between">
      <formula>0.7</formula>
      <formula>0.79</formula>
    </cfRule>
    <cfRule type="cellIs" dxfId="217" priority="238" operator="between">
      <formula>0.6</formula>
      <formula>0.69</formula>
    </cfRule>
    <cfRule type="cellIs" dxfId="216" priority="239" operator="between">
      <formula>0.4</formula>
      <formula>0.59</formula>
    </cfRule>
    <cfRule type="cellIs" dxfId="215" priority="240" operator="between">
      <formula>0</formula>
      <formula>0.39</formula>
    </cfRule>
  </conditionalFormatting>
  <conditionalFormatting sqref="CK65">
    <cfRule type="cellIs" dxfId="214" priority="231" operator="between">
      <formula>0.8</formula>
      <formula>1</formula>
    </cfRule>
    <cfRule type="cellIs" dxfId="213" priority="232" operator="between">
      <formula>0.7</formula>
      <formula>0.79</formula>
    </cfRule>
    <cfRule type="cellIs" dxfId="212" priority="233" operator="between">
      <formula>0.6</formula>
      <formula>0.69</formula>
    </cfRule>
    <cfRule type="cellIs" dxfId="211" priority="234" operator="between">
      <formula>0.4</formula>
      <formula>0.59</formula>
    </cfRule>
    <cfRule type="cellIs" dxfId="210" priority="235" operator="between">
      <formula>0</formula>
      <formula>0.39</formula>
    </cfRule>
  </conditionalFormatting>
  <conditionalFormatting sqref="CK80">
    <cfRule type="cellIs" dxfId="209" priority="226" operator="between">
      <formula>0.8</formula>
      <formula>1</formula>
    </cfRule>
    <cfRule type="cellIs" dxfId="208" priority="227" operator="between">
      <formula>0.7</formula>
      <formula>0.79</formula>
    </cfRule>
    <cfRule type="cellIs" dxfId="207" priority="228" operator="between">
      <formula>0.6</formula>
      <formula>0.69</formula>
    </cfRule>
    <cfRule type="cellIs" dxfId="206" priority="229" operator="between">
      <formula>0.4</formula>
      <formula>0.59</formula>
    </cfRule>
    <cfRule type="cellIs" dxfId="205" priority="230" operator="between">
      <formula>0</formula>
      <formula>0.39</formula>
    </cfRule>
  </conditionalFormatting>
  <conditionalFormatting sqref="CK89">
    <cfRule type="cellIs" dxfId="204" priority="221" operator="between">
      <formula>0.8</formula>
      <formula>1</formula>
    </cfRule>
    <cfRule type="cellIs" dxfId="203" priority="222" operator="between">
      <formula>0.7</formula>
      <formula>0.79</formula>
    </cfRule>
    <cfRule type="cellIs" dxfId="202" priority="223" operator="between">
      <formula>0.6</formula>
      <formula>0.69</formula>
    </cfRule>
    <cfRule type="cellIs" dxfId="201" priority="224" operator="between">
      <formula>0.4</formula>
      <formula>0.59</formula>
    </cfRule>
    <cfRule type="cellIs" dxfId="200" priority="225" operator="between">
      <formula>0</formula>
      <formula>0.39</formula>
    </cfRule>
  </conditionalFormatting>
  <conditionalFormatting sqref="CK104:CK106">
    <cfRule type="cellIs" dxfId="199" priority="216" operator="between">
      <formula>0.8</formula>
      <formula>1</formula>
    </cfRule>
    <cfRule type="cellIs" dxfId="198" priority="217" operator="between">
      <formula>0.7</formula>
      <formula>0.79</formula>
    </cfRule>
    <cfRule type="cellIs" dxfId="197" priority="218" operator="between">
      <formula>0.6</formula>
      <formula>0.69</formula>
    </cfRule>
    <cfRule type="cellIs" dxfId="196" priority="219" operator="between">
      <formula>0.4</formula>
      <formula>0.59</formula>
    </cfRule>
    <cfRule type="cellIs" dxfId="195" priority="220" operator="between">
      <formula>0</formula>
      <formula>0.39</formula>
    </cfRule>
  </conditionalFormatting>
  <conditionalFormatting sqref="CK110">
    <cfRule type="cellIs" dxfId="194" priority="201" operator="between">
      <formula>0.8</formula>
      <formula>1</formula>
    </cfRule>
    <cfRule type="cellIs" dxfId="193" priority="202" operator="between">
      <formula>0.7</formula>
      <formula>0.79</formula>
    </cfRule>
    <cfRule type="cellIs" dxfId="192" priority="203" operator="between">
      <formula>0.6</formula>
      <formula>0.69</formula>
    </cfRule>
    <cfRule type="cellIs" dxfId="191" priority="204" operator="between">
      <formula>0.4</formula>
      <formula>0.59</formula>
    </cfRule>
    <cfRule type="cellIs" dxfId="190" priority="205" operator="between">
      <formula>0</formula>
      <formula>0.39</formula>
    </cfRule>
  </conditionalFormatting>
  <conditionalFormatting sqref="CK143">
    <cfRule type="cellIs" dxfId="189" priority="196" operator="between">
      <formula>0.8</formula>
      <formula>1</formula>
    </cfRule>
    <cfRule type="cellIs" dxfId="188" priority="197" operator="between">
      <formula>0.7</formula>
      <formula>0.79</formula>
    </cfRule>
    <cfRule type="cellIs" dxfId="187" priority="198" operator="between">
      <formula>0.6</formula>
      <formula>0.69</formula>
    </cfRule>
    <cfRule type="cellIs" dxfId="186" priority="199" operator="between">
      <formula>0.4</formula>
      <formula>0.59</formula>
    </cfRule>
    <cfRule type="cellIs" dxfId="185" priority="200" operator="between">
      <formula>0</formula>
      <formula>0.39</formula>
    </cfRule>
  </conditionalFormatting>
  <conditionalFormatting sqref="CK144">
    <cfRule type="cellIs" dxfId="184" priority="191" operator="between">
      <formula>0.8</formula>
      <formula>1</formula>
    </cfRule>
    <cfRule type="cellIs" dxfId="183" priority="192" operator="between">
      <formula>0.7</formula>
      <formula>0.79</formula>
    </cfRule>
    <cfRule type="cellIs" dxfId="182" priority="193" operator="between">
      <formula>0.6</formula>
      <formula>0.69</formula>
    </cfRule>
    <cfRule type="cellIs" dxfId="181" priority="194" operator="between">
      <formula>0.4</formula>
      <formula>0.59</formula>
    </cfRule>
    <cfRule type="cellIs" dxfId="180" priority="195" operator="between">
      <formula>0</formula>
      <formula>0.39</formula>
    </cfRule>
  </conditionalFormatting>
  <conditionalFormatting sqref="CK19:CK20">
    <cfRule type="cellIs" dxfId="179" priority="186" operator="between">
      <formula>0.8</formula>
      <formula>1</formula>
    </cfRule>
    <cfRule type="cellIs" dxfId="178" priority="187" operator="between">
      <formula>0.7</formula>
      <formula>0.79</formula>
    </cfRule>
    <cfRule type="cellIs" dxfId="177" priority="188" operator="between">
      <formula>0.6</formula>
      <formula>0.69</formula>
    </cfRule>
    <cfRule type="cellIs" dxfId="176" priority="189" operator="between">
      <formula>0.4</formula>
      <formula>0.59</formula>
    </cfRule>
    <cfRule type="cellIs" dxfId="175" priority="190" operator="between">
      <formula>0</formula>
      <formula>0.39</formula>
    </cfRule>
  </conditionalFormatting>
  <conditionalFormatting sqref="CK97:CK99">
    <cfRule type="cellIs" dxfId="174" priority="181" operator="between">
      <formula>0.8</formula>
      <formula>1</formula>
    </cfRule>
    <cfRule type="cellIs" dxfId="173" priority="182" operator="between">
      <formula>0.7</formula>
      <formula>0.79</formula>
    </cfRule>
    <cfRule type="cellIs" dxfId="172" priority="183" operator="between">
      <formula>0.6</formula>
      <formula>0.69</formula>
    </cfRule>
    <cfRule type="cellIs" dxfId="171" priority="184" operator="between">
      <formula>0.4</formula>
      <formula>0.59</formula>
    </cfRule>
    <cfRule type="cellIs" dxfId="170" priority="185" operator="between">
      <formula>0</formula>
      <formula>0.39</formula>
    </cfRule>
  </conditionalFormatting>
  <conditionalFormatting sqref="CK24">
    <cfRule type="cellIs" dxfId="169" priority="176" operator="between">
      <formula>0.8</formula>
      <formula>1</formula>
    </cfRule>
    <cfRule type="cellIs" dxfId="168" priority="177" operator="between">
      <formula>0.7</formula>
      <formula>0.79</formula>
    </cfRule>
    <cfRule type="cellIs" dxfId="167" priority="178" operator="between">
      <formula>0.6</formula>
      <formula>0.69</formula>
    </cfRule>
    <cfRule type="cellIs" dxfId="166" priority="179" operator="between">
      <formula>0.4</formula>
      <formula>0.59</formula>
    </cfRule>
    <cfRule type="cellIs" dxfId="165" priority="180" operator="between">
      <formula>0</formula>
      <formula>0.39</formula>
    </cfRule>
  </conditionalFormatting>
  <conditionalFormatting sqref="CK26">
    <cfRule type="cellIs" dxfId="164" priority="171" operator="between">
      <formula>0.8</formula>
      <formula>1</formula>
    </cfRule>
    <cfRule type="cellIs" dxfId="163" priority="172" operator="between">
      <formula>0.7</formula>
      <formula>0.79</formula>
    </cfRule>
    <cfRule type="cellIs" dxfId="162" priority="173" operator="between">
      <formula>0.6</formula>
      <formula>0.69</formula>
    </cfRule>
    <cfRule type="cellIs" dxfId="161" priority="174" operator="between">
      <formula>0.4</formula>
      <formula>0.59</formula>
    </cfRule>
    <cfRule type="cellIs" dxfId="160" priority="175" operator="between">
      <formula>0</formula>
      <formula>0.39</formula>
    </cfRule>
  </conditionalFormatting>
  <conditionalFormatting sqref="CK91">
    <cfRule type="cellIs" dxfId="159" priority="166" operator="between">
      <formula>0.8</formula>
      <formula>1</formula>
    </cfRule>
    <cfRule type="cellIs" dxfId="158" priority="167" operator="between">
      <formula>0.7</formula>
      <formula>0.79</formula>
    </cfRule>
    <cfRule type="cellIs" dxfId="157" priority="168" operator="between">
      <formula>0.6</formula>
      <formula>0.69</formula>
    </cfRule>
    <cfRule type="cellIs" dxfId="156" priority="169" operator="between">
      <formula>0.4</formula>
      <formula>0.59</formula>
    </cfRule>
    <cfRule type="cellIs" dxfId="155" priority="170" operator="between">
      <formula>0</formula>
      <formula>0.39</formula>
    </cfRule>
  </conditionalFormatting>
  <conditionalFormatting sqref="CK92">
    <cfRule type="cellIs" dxfId="154" priority="161" operator="between">
      <formula>0.8</formula>
      <formula>1</formula>
    </cfRule>
    <cfRule type="cellIs" dxfId="153" priority="162" operator="between">
      <formula>0.7</formula>
      <formula>0.79</formula>
    </cfRule>
    <cfRule type="cellIs" dxfId="152" priority="163" operator="between">
      <formula>0.6</formula>
      <formula>0.69</formula>
    </cfRule>
    <cfRule type="cellIs" dxfId="151" priority="164" operator="between">
      <formula>0.4</formula>
      <formula>0.59</formula>
    </cfRule>
    <cfRule type="cellIs" dxfId="150" priority="165" operator="between">
      <formula>0</formula>
      <formula>0.39</formula>
    </cfRule>
  </conditionalFormatting>
  <conditionalFormatting sqref="CK94">
    <cfRule type="cellIs" dxfId="149" priority="156" operator="between">
      <formula>0.8</formula>
      <formula>1</formula>
    </cfRule>
    <cfRule type="cellIs" dxfId="148" priority="157" operator="between">
      <formula>0.7</formula>
      <formula>0.79</formula>
    </cfRule>
    <cfRule type="cellIs" dxfId="147" priority="158" operator="between">
      <formula>0.6</formula>
      <formula>0.69</formula>
    </cfRule>
    <cfRule type="cellIs" dxfId="146" priority="159" operator="between">
      <formula>0.4</formula>
      <formula>0.59</formula>
    </cfRule>
    <cfRule type="cellIs" dxfId="145" priority="160" operator="between">
      <formula>0</formula>
      <formula>0.39</formula>
    </cfRule>
  </conditionalFormatting>
  <conditionalFormatting sqref="CK95">
    <cfRule type="cellIs" dxfId="144" priority="151" operator="between">
      <formula>0.8</formula>
      <formula>1</formula>
    </cfRule>
    <cfRule type="cellIs" dxfId="143" priority="152" operator="between">
      <formula>0.7</formula>
      <formula>0.79</formula>
    </cfRule>
    <cfRule type="cellIs" dxfId="142" priority="153" operator="between">
      <formula>0.6</formula>
      <formula>0.69</formula>
    </cfRule>
    <cfRule type="cellIs" dxfId="141" priority="154" operator="between">
      <formula>0.4</formula>
      <formula>0.59</formula>
    </cfRule>
    <cfRule type="cellIs" dxfId="140" priority="155" operator="between">
      <formula>0</formula>
      <formula>0.39</formula>
    </cfRule>
  </conditionalFormatting>
  <conditionalFormatting sqref="CK96">
    <cfRule type="cellIs" dxfId="139" priority="146" operator="between">
      <formula>0.8</formula>
      <formula>1</formula>
    </cfRule>
    <cfRule type="cellIs" dxfId="138" priority="147" operator="between">
      <formula>0.7</formula>
      <formula>0.79</formula>
    </cfRule>
    <cfRule type="cellIs" dxfId="137" priority="148" operator="between">
      <formula>0.6</formula>
      <formula>0.69</formula>
    </cfRule>
    <cfRule type="cellIs" dxfId="136" priority="149" operator="between">
      <formula>0.4</formula>
      <formula>0.59</formula>
    </cfRule>
    <cfRule type="cellIs" dxfId="135" priority="150" operator="between">
      <formula>0</formula>
      <formula>0.39</formula>
    </cfRule>
  </conditionalFormatting>
  <conditionalFormatting sqref="BU8">
    <cfRule type="cellIs" dxfId="134" priority="141" operator="between">
      <formula>80</formula>
      <formula>100</formula>
    </cfRule>
    <cfRule type="cellIs" dxfId="133" priority="142" operator="between">
      <formula>70</formula>
      <formula>79</formula>
    </cfRule>
    <cfRule type="cellIs" dxfId="132" priority="143" operator="between">
      <formula>60</formula>
      <formula>69</formula>
    </cfRule>
    <cfRule type="cellIs" dxfId="131" priority="144" operator="between">
      <formula>40</formula>
      <formula>59</formula>
    </cfRule>
    <cfRule type="cellIs" dxfId="130" priority="145" operator="between">
      <formula>0</formula>
      <formula>39</formula>
    </cfRule>
  </conditionalFormatting>
  <conditionalFormatting sqref="BU9">
    <cfRule type="cellIs" dxfId="129" priority="136" operator="between">
      <formula>80</formula>
      <formula>100</formula>
    </cfRule>
    <cfRule type="cellIs" dxfId="128" priority="137" operator="between">
      <formula>70</formula>
      <formula>79</formula>
    </cfRule>
    <cfRule type="cellIs" dxfId="127" priority="138" operator="between">
      <formula>60</formula>
      <formula>69</formula>
    </cfRule>
    <cfRule type="cellIs" dxfId="126" priority="139" operator="between">
      <formula>40</formula>
      <formula>59</formula>
    </cfRule>
    <cfRule type="cellIs" dxfId="125" priority="140" operator="between">
      <formula>0</formula>
      <formula>39</formula>
    </cfRule>
  </conditionalFormatting>
  <conditionalFormatting sqref="BU10">
    <cfRule type="cellIs" dxfId="124" priority="131" operator="between">
      <formula>80</formula>
      <formula>100</formula>
    </cfRule>
    <cfRule type="cellIs" dxfId="123" priority="132" operator="between">
      <formula>70</formula>
      <formula>79</formula>
    </cfRule>
    <cfRule type="cellIs" dxfId="122" priority="133" operator="between">
      <formula>60</formula>
      <formula>69</formula>
    </cfRule>
    <cfRule type="cellIs" dxfId="121" priority="134" operator="between">
      <formula>40</formula>
      <formula>59</formula>
    </cfRule>
    <cfRule type="cellIs" dxfId="120" priority="135" operator="between">
      <formula>0</formula>
      <formula>39</formula>
    </cfRule>
  </conditionalFormatting>
  <conditionalFormatting sqref="BU11">
    <cfRule type="cellIs" dxfId="119" priority="126" operator="between">
      <formula>80</formula>
      <formula>100</formula>
    </cfRule>
    <cfRule type="cellIs" dxfId="118" priority="127" operator="between">
      <formula>70</formula>
      <formula>79</formula>
    </cfRule>
    <cfRule type="cellIs" dxfId="117" priority="128" operator="between">
      <formula>60</formula>
      <formula>69</formula>
    </cfRule>
    <cfRule type="cellIs" dxfId="116" priority="129" operator="between">
      <formula>40</formula>
      <formula>59</formula>
    </cfRule>
    <cfRule type="cellIs" dxfId="115" priority="130" operator="between">
      <formula>0</formula>
      <formula>39</formula>
    </cfRule>
  </conditionalFormatting>
  <conditionalFormatting sqref="BU12">
    <cfRule type="cellIs" dxfId="114" priority="121" operator="between">
      <formula>80</formula>
      <formula>100</formula>
    </cfRule>
    <cfRule type="cellIs" dxfId="113" priority="122" operator="between">
      <formula>70</formula>
      <formula>79</formula>
    </cfRule>
    <cfRule type="cellIs" dxfId="112" priority="123" operator="between">
      <formula>60</formula>
      <formula>69</formula>
    </cfRule>
    <cfRule type="cellIs" dxfId="111" priority="124" operator="between">
      <formula>40</formula>
      <formula>59</formula>
    </cfRule>
    <cfRule type="cellIs" dxfId="110" priority="125" operator="between">
      <formula>0</formula>
      <formula>39</formula>
    </cfRule>
  </conditionalFormatting>
  <conditionalFormatting sqref="BU13">
    <cfRule type="cellIs" dxfId="109" priority="116" operator="between">
      <formula>80</formula>
      <formula>100</formula>
    </cfRule>
    <cfRule type="cellIs" dxfId="108" priority="117" operator="between">
      <formula>70</formula>
      <formula>79</formula>
    </cfRule>
    <cfRule type="cellIs" dxfId="107" priority="118" operator="between">
      <formula>60</formula>
      <formula>69</formula>
    </cfRule>
    <cfRule type="cellIs" dxfId="106" priority="119" operator="between">
      <formula>40</formula>
      <formula>59</formula>
    </cfRule>
    <cfRule type="cellIs" dxfId="105" priority="120" operator="between">
      <formula>0</formula>
      <formula>39</formula>
    </cfRule>
  </conditionalFormatting>
  <conditionalFormatting sqref="BU17">
    <cfRule type="cellIs" dxfId="104" priority="111" operator="between">
      <formula>80</formula>
      <formula>100</formula>
    </cfRule>
    <cfRule type="cellIs" dxfId="103" priority="112" operator="between">
      <formula>70</formula>
      <formula>79</formula>
    </cfRule>
    <cfRule type="cellIs" dxfId="102" priority="113" operator="between">
      <formula>60</formula>
      <formula>69</formula>
    </cfRule>
    <cfRule type="cellIs" dxfId="101" priority="114" operator="between">
      <formula>40</formula>
      <formula>59</formula>
    </cfRule>
    <cfRule type="cellIs" dxfId="100" priority="115" operator="between">
      <formula>0</formula>
      <formula>39</formula>
    </cfRule>
  </conditionalFormatting>
  <conditionalFormatting sqref="BU19">
    <cfRule type="cellIs" dxfId="99" priority="106" operator="between">
      <formula>80</formula>
      <formula>100</formula>
    </cfRule>
    <cfRule type="cellIs" dxfId="98" priority="107" operator="between">
      <formula>70</formula>
      <formula>79</formula>
    </cfRule>
    <cfRule type="cellIs" dxfId="97" priority="108" operator="between">
      <formula>60</formula>
      <formula>69</formula>
    </cfRule>
    <cfRule type="cellIs" dxfId="96" priority="109" operator="between">
      <formula>40</formula>
      <formula>59</formula>
    </cfRule>
    <cfRule type="cellIs" dxfId="95" priority="110" operator="between">
      <formula>0</formula>
      <formula>39</formula>
    </cfRule>
  </conditionalFormatting>
  <conditionalFormatting sqref="BU20">
    <cfRule type="cellIs" dxfId="94" priority="91" operator="between">
      <formula>80</formula>
      <formula>100</formula>
    </cfRule>
    <cfRule type="cellIs" dxfId="93" priority="92" operator="between">
      <formula>70</formula>
      <formula>79</formula>
    </cfRule>
    <cfRule type="cellIs" dxfId="92" priority="93" operator="between">
      <formula>60</formula>
      <formula>69</formula>
    </cfRule>
    <cfRule type="cellIs" dxfId="91" priority="94" operator="between">
      <formula>40</formula>
      <formula>59</formula>
    </cfRule>
    <cfRule type="cellIs" dxfId="90" priority="95" operator="between">
      <formula>0</formula>
      <formula>39</formula>
    </cfRule>
  </conditionalFormatting>
  <conditionalFormatting sqref="BU21">
    <cfRule type="cellIs" dxfId="89" priority="86" operator="between">
      <formula>80</formula>
      <formula>100</formula>
    </cfRule>
    <cfRule type="cellIs" dxfId="88" priority="87" operator="between">
      <formula>70</formula>
      <formula>79</formula>
    </cfRule>
    <cfRule type="cellIs" dxfId="87" priority="88" operator="between">
      <formula>60</formula>
      <formula>69</formula>
    </cfRule>
    <cfRule type="cellIs" dxfId="86" priority="89" operator="between">
      <formula>40</formula>
      <formula>59</formula>
    </cfRule>
    <cfRule type="cellIs" dxfId="85" priority="90" operator="between">
      <formula>0</formula>
      <formula>39</formula>
    </cfRule>
  </conditionalFormatting>
  <conditionalFormatting sqref="BU22">
    <cfRule type="cellIs" dxfId="84" priority="81" operator="between">
      <formula>80</formula>
      <formula>100</formula>
    </cfRule>
    <cfRule type="cellIs" dxfId="83" priority="82" operator="between">
      <formula>70</formula>
      <formula>79</formula>
    </cfRule>
    <cfRule type="cellIs" dxfId="82" priority="83" operator="between">
      <formula>60</formula>
      <formula>69</formula>
    </cfRule>
    <cfRule type="cellIs" dxfId="81" priority="84" operator="between">
      <formula>40</formula>
      <formula>59</formula>
    </cfRule>
    <cfRule type="cellIs" dxfId="80" priority="85" operator="between">
      <formula>0</formula>
      <formula>39</formula>
    </cfRule>
  </conditionalFormatting>
  <conditionalFormatting sqref="BU24">
    <cfRule type="cellIs" dxfId="79" priority="76" operator="between">
      <formula>80</formula>
      <formula>100</formula>
    </cfRule>
    <cfRule type="cellIs" dxfId="78" priority="77" operator="between">
      <formula>70</formula>
      <formula>79</formula>
    </cfRule>
    <cfRule type="cellIs" dxfId="77" priority="78" operator="between">
      <formula>60</formula>
      <formula>69</formula>
    </cfRule>
    <cfRule type="cellIs" dxfId="76" priority="79" operator="between">
      <formula>40</formula>
      <formula>59</formula>
    </cfRule>
    <cfRule type="cellIs" dxfId="75" priority="80" operator="between">
      <formula>0</formula>
      <formula>39</formula>
    </cfRule>
  </conditionalFormatting>
  <conditionalFormatting sqref="BU25">
    <cfRule type="cellIs" dxfId="74" priority="71" operator="between">
      <formula>80</formula>
      <formula>100</formula>
    </cfRule>
    <cfRule type="cellIs" dxfId="73" priority="72" operator="between">
      <formula>70</formula>
      <formula>79</formula>
    </cfRule>
    <cfRule type="cellIs" dxfId="72" priority="73" operator="between">
      <formula>60</formula>
      <formula>69</formula>
    </cfRule>
    <cfRule type="cellIs" dxfId="71" priority="74" operator="between">
      <formula>40</formula>
      <formula>59</formula>
    </cfRule>
    <cfRule type="cellIs" dxfId="70" priority="75" operator="between">
      <formula>0</formula>
      <formula>39</formula>
    </cfRule>
  </conditionalFormatting>
  <conditionalFormatting sqref="BU26">
    <cfRule type="cellIs" dxfId="69" priority="66" operator="between">
      <formula>80</formula>
      <formula>100</formula>
    </cfRule>
    <cfRule type="cellIs" dxfId="68" priority="67" operator="between">
      <formula>70</formula>
      <formula>79</formula>
    </cfRule>
    <cfRule type="cellIs" dxfId="67" priority="68" operator="between">
      <formula>60</formula>
      <formula>69</formula>
    </cfRule>
    <cfRule type="cellIs" dxfId="66" priority="69" operator="between">
      <formula>40</formula>
      <formula>59</formula>
    </cfRule>
    <cfRule type="cellIs" dxfId="65" priority="70" operator="between">
      <formula>0</formula>
      <formula>39</formula>
    </cfRule>
  </conditionalFormatting>
  <conditionalFormatting sqref="BU28:BU31">
    <cfRule type="cellIs" dxfId="64" priority="61" operator="between">
      <formula>80</formula>
      <formula>100</formula>
    </cfRule>
    <cfRule type="cellIs" dxfId="63" priority="62" operator="between">
      <formula>70</formula>
      <formula>79</formula>
    </cfRule>
    <cfRule type="cellIs" dxfId="62" priority="63" operator="between">
      <formula>60</formula>
      <formula>69</formula>
    </cfRule>
    <cfRule type="cellIs" dxfId="61" priority="64" operator="between">
      <formula>40</formula>
      <formula>59</formula>
    </cfRule>
    <cfRule type="cellIs" dxfId="60" priority="65" operator="between">
      <formula>0</formula>
      <formula>39</formula>
    </cfRule>
  </conditionalFormatting>
  <conditionalFormatting sqref="BU32:BU33">
    <cfRule type="cellIs" dxfId="59" priority="56" operator="between">
      <formula>80</formula>
      <formula>100</formula>
    </cfRule>
    <cfRule type="cellIs" dxfId="58" priority="57" operator="between">
      <formula>70</formula>
      <formula>79</formula>
    </cfRule>
    <cfRule type="cellIs" dxfId="57" priority="58" operator="between">
      <formula>60</formula>
      <formula>69</formula>
    </cfRule>
    <cfRule type="cellIs" dxfId="56" priority="59" operator="between">
      <formula>40</formula>
      <formula>59</formula>
    </cfRule>
    <cfRule type="cellIs" dxfId="55" priority="60" operator="between">
      <formula>0</formula>
      <formula>39</formula>
    </cfRule>
  </conditionalFormatting>
  <conditionalFormatting sqref="BU34:BU36">
    <cfRule type="cellIs" dxfId="54" priority="51" operator="between">
      <formula>80</formula>
      <formula>100</formula>
    </cfRule>
    <cfRule type="cellIs" dxfId="53" priority="52" operator="between">
      <formula>70</formula>
      <formula>79</formula>
    </cfRule>
    <cfRule type="cellIs" dxfId="52" priority="53" operator="between">
      <formula>60</formula>
      <formula>69</formula>
    </cfRule>
    <cfRule type="cellIs" dxfId="51" priority="54" operator="between">
      <formula>40</formula>
      <formula>59</formula>
    </cfRule>
    <cfRule type="cellIs" dxfId="50" priority="55" operator="between">
      <formula>0</formula>
      <formula>39</formula>
    </cfRule>
  </conditionalFormatting>
  <conditionalFormatting sqref="BU37">
    <cfRule type="cellIs" dxfId="49" priority="46" operator="between">
      <formula>80</formula>
      <formula>100</formula>
    </cfRule>
    <cfRule type="cellIs" dxfId="48" priority="47" operator="between">
      <formula>70</formula>
      <formula>79</formula>
    </cfRule>
    <cfRule type="cellIs" dxfId="47" priority="48" operator="between">
      <formula>60</formula>
      <formula>69</formula>
    </cfRule>
    <cfRule type="cellIs" dxfId="46" priority="49" operator="between">
      <formula>40</formula>
      <formula>59</formula>
    </cfRule>
    <cfRule type="cellIs" dxfId="45" priority="50" operator="between">
      <formula>0</formula>
      <formula>39</formula>
    </cfRule>
  </conditionalFormatting>
  <conditionalFormatting sqref="BU40">
    <cfRule type="cellIs" dxfId="44" priority="41" operator="between">
      <formula>80</formula>
      <formula>100</formula>
    </cfRule>
    <cfRule type="cellIs" dxfId="43" priority="42" operator="between">
      <formula>70</formula>
      <formula>79</formula>
    </cfRule>
    <cfRule type="cellIs" dxfId="42" priority="43" operator="between">
      <formula>60</formula>
      <formula>69</formula>
    </cfRule>
    <cfRule type="cellIs" dxfId="41" priority="44" operator="between">
      <formula>40</formula>
      <formula>59</formula>
    </cfRule>
    <cfRule type="cellIs" dxfId="40" priority="45" operator="between">
      <formula>0</formula>
      <formula>39</formula>
    </cfRule>
  </conditionalFormatting>
  <conditionalFormatting sqref="BU42:BU48">
    <cfRule type="cellIs" dxfId="39" priority="36" operator="between">
      <formula>80</formula>
      <formula>100</formula>
    </cfRule>
    <cfRule type="cellIs" dxfId="38" priority="37" operator="between">
      <formula>70</formula>
      <formula>79</formula>
    </cfRule>
    <cfRule type="cellIs" dxfId="37" priority="38" operator="between">
      <formula>60</formula>
      <formula>69</formula>
    </cfRule>
    <cfRule type="cellIs" dxfId="36" priority="39" operator="between">
      <formula>40</formula>
      <formula>59</formula>
    </cfRule>
    <cfRule type="cellIs" dxfId="35" priority="40" operator="between">
      <formula>0</formula>
      <formula>39</formula>
    </cfRule>
  </conditionalFormatting>
  <conditionalFormatting sqref="BU49:BU54">
    <cfRule type="cellIs" dxfId="34" priority="31" operator="between">
      <formula>80</formula>
      <formula>100</formula>
    </cfRule>
    <cfRule type="cellIs" dxfId="33" priority="32" operator="between">
      <formula>70</formula>
      <formula>79</formula>
    </cfRule>
    <cfRule type="cellIs" dxfId="32" priority="33" operator="between">
      <formula>60</formula>
      <formula>69</formula>
    </cfRule>
    <cfRule type="cellIs" dxfId="31" priority="34" operator="between">
      <formula>40</formula>
      <formula>59</formula>
    </cfRule>
    <cfRule type="cellIs" dxfId="30" priority="35" operator="between">
      <formula>0</formula>
      <formula>39</formula>
    </cfRule>
  </conditionalFormatting>
  <conditionalFormatting sqref="BU55">
    <cfRule type="cellIs" dxfId="29" priority="26" operator="between">
      <formula>80</formula>
      <formula>100</formula>
    </cfRule>
    <cfRule type="cellIs" dxfId="28" priority="27" operator="between">
      <formula>70</formula>
      <formula>79</formula>
    </cfRule>
    <cfRule type="cellIs" dxfId="27" priority="28" operator="between">
      <formula>60</formula>
      <formula>69</formula>
    </cfRule>
    <cfRule type="cellIs" dxfId="26" priority="29" operator="between">
      <formula>40</formula>
      <formula>59</formula>
    </cfRule>
    <cfRule type="cellIs" dxfId="25" priority="30" operator="between">
      <formula>0</formula>
      <formula>39</formula>
    </cfRule>
  </conditionalFormatting>
  <conditionalFormatting sqref="BU56:BU61">
    <cfRule type="cellIs" dxfId="24" priority="21" operator="between">
      <formula>80</formula>
      <formula>100</formula>
    </cfRule>
    <cfRule type="cellIs" dxfId="23" priority="22" operator="between">
      <formula>70</formula>
      <formula>79</formula>
    </cfRule>
    <cfRule type="cellIs" dxfId="22" priority="23" operator="between">
      <formula>60</formula>
      <formula>69</formula>
    </cfRule>
    <cfRule type="cellIs" dxfId="21" priority="24" operator="between">
      <formula>40</formula>
      <formula>59</formula>
    </cfRule>
    <cfRule type="cellIs" dxfId="20" priority="25" operator="between">
      <formula>0</formula>
      <formula>39</formula>
    </cfRule>
  </conditionalFormatting>
  <conditionalFormatting sqref="BU62:BU66">
    <cfRule type="cellIs" dxfId="19" priority="16" operator="between">
      <formula>80</formula>
      <formula>100</formula>
    </cfRule>
    <cfRule type="cellIs" dxfId="18" priority="17" operator="between">
      <formula>70</formula>
      <formula>79</formula>
    </cfRule>
    <cfRule type="cellIs" dxfId="17" priority="18" operator="between">
      <formula>60</formula>
      <formula>69</formula>
    </cfRule>
    <cfRule type="cellIs" dxfId="16" priority="19" operator="between">
      <formula>40</formula>
      <formula>59</formula>
    </cfRule>
    <cfRule type="cellIs" dxfId="15" priority="20" operator="between">
      <formula>0</formula>
      <formula>39</formula>
    </cfRule>
  </conditionalFormatting>
  <conditionalFormatting sqref="BU67:BU77">
    <cfRule type="cellIs" dxfId="14" priority="11" operator="between">
      <formula>80</formula>
      <formula>100</formula>
    </cfRule>
    <cfRule type="cellIs" dxfId="13" priority="12" operator="between">
      <formula>70</formula>
      <formula>79</formula>
    </cfRule>
    <cfRule type="cellIs" dxfId="12" priority="13" operator="between">
      <formula>60</formula>
      <formula>69</formula>
    </cfRule>
    <cfRule type="cellIs" dxfId="11" priority="14" operator="between">
      <formula>40</formula>
      <formula>59</formula>
    </cfRule>
    <cfRule type="cellIs" dxfId="10" priority="15" operator="between">
      <formula>0</formula>
      <formula>39</formula>
    </cfRule>
  </conditionalFormatting>
  <conditionalFormatting sqref="BU78">
    <cfRule type="cellIs" dxfId="9" priority="6" operator="between">
      <formula>80</formula>
      <formula>100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between">
      <formula>0</formula>
      <formula>39</formula>
    </cfRule>
  </conditionalFormatting>
  <conditionalFormatting sqref="BU79:BU144">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256" scale="10" fitToHeight="0"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3"/>
  <sheetViews>
    <sheetView zoomScale="80" zoomScaleNormal="80" workbookViewId="0">
      <selection activeCell="J9" sqref="J9"/>
    </sheetView>
  </sheetViews>
  <sheetFormatPr baseColWidth="10" defaultRowHeight="15"/>
  <cols>
    <col min="2" max="2" width="13.28515625" style="146" customWidth="1"/>
    <col min="3" max="3" width="12.140625" style="146" customWidth="1"/>
    <col min="4" max="4" width="22.85546875" style="146" customWidth="1"/>
    <col min="5" max="5" width="5.140625" customWidth="1"/>
    <col min="6" max="6" width="7.7109375" customWidth="1"/>
    <col min="7" max="7" width="7.140625" customWidth="1"/>
    <col min="8" max="8" width="5.28515625" customWidth="1"/>
    <col min="9" max="9" width="6.28515625" customWidth="1"/>
    <col min="10" max="10" width="11.140625" style="147" customWidth="1"/>
  </cols>
  <sheetData>
    <row r="1" spans="2:10" ht="15.75" thickBot="1"/>
    <row r="2" spans="2:10" ht="55.9" customHeight="1" thickBot="1">
      <c r="B2" s="351" t="s">
        <v>1032</v>
      </c>
      <c r="C2" s="352"/>
      <c r="D2" s="352"/>
      <c r="E2" s="352"/>
      <c r="F2" s="352"/>
      <c r="G2" s="352"/>
      <c r="H2" s="352"/>
      <c r="I2" s="352"/>
      <c r="J2" s="353"/>
    </row>
    <row r="3" spans="2:10" s="148" customFormat="1" ht="12.75" customHeight="1">
      <c r="B3" s="354" t="s">
        <v>1033</v>
      </c>
      <c r="C3" s="354" t="s">
        <v>1034</v>
      </c>
      <c r="D3" s="356" t="s">
        <v>1035</v>
      </c>
      <c r="E3" s="357" t="s">
        <v>1036</v>
      </c>
      <c r="F3" s="357"/>
      <c r="G3" s="357"/>
      <c r="H3" s="357"/>
      <c r="I3" s="357"/>
      <c r="J3" s="358"/>
    </row>
    <row r="4" spans="2:10" s="148" customFormat="1" ht="25.5" thickBot="1">
      <c r="B4" s="355"/>
      <c r="C4" s="355"/>
      <c r="D4" s="355"/>
      <c r="E4" s="149" t="s">
        <v>1037</v>
      </c>
      <c r="F4" s="149" t="s">
        <v>1038</v>
      </c>
      <c r="G4" s="149" t="s">
        <v>1039</v>
      </c>
      <c r="H4" s="149" t="s">
        <v>1040</v>
      </c>
      <c r="I4" s="149" t="s">
        <v>1041</v>
      </c>
      <c r="J4" s="150" t="s">
        <v>1042</v>
      </c>
    </row>
    <row r="5" spans="2:10" ht="51.75">
      <c r="B5" s="151" t="s">
        <v>23</v>
      </c>
      <c r="C5" s="152">
        <v>23</v>
      </c>
      <c r="D5" s="153" t="s">
        <v>1043</v>
      </c>
      <c r="E5" s="154">
        <v>0</v>
      </c>
      <c r="F5" s="155">
        <v>2</v>
      </c>
      <c r="G5" s="156">
        <v>4</v>
      </c>
      <c r="H5" s="157">
        <v>6</v>
      </c>
      <c r="I5" s="158">
        <v>11</v>
      </c>
      <c r="J5" s="159">
        <f>SUM(E5:I5)</f>
        <v>23</v>
      </c>
    </row>
    <row r="6" spans="2:10" ht="63.75">
      <c r="B6" s="160" t="s">
        <v>228</v>
      </c>
      <c r="C6" s="161">
        <v>57</v>
      </c>
      <c r="D6" s="162" t="s">
        <v>1044</v>
      </c>
      <c r="E6" s="154">
        <v>2</v>
      </c>
      <c r="F6" s="155">
        <v>0</v>
      </c>
      <c r="G6" s="156">
        <v>1</v>
      </c>
      <c r="H6" s="157">
        <v>1</v>
      </c>
      <c r="I6" s="158">
        <v>53</v>
      </c>
      <c r="J6" s="159">
        <f>SUM(E6:I6)</f>
        <v>57</v>
      </c>
    </row>
    <row r="7" spans="2:10" ht="54">
      <c r="B7" s="160" t="s">
        <v>723</v>
      </c>
      <c r="C7" s="161">
        <v>13</v>
      </c>
      <c r="D7" s="153" t="s">
        <v>1045</v>
      </c>
      <c r="E7" s="154">
        <v>1</v>
      </c>
      <c r="F7" s="155">
        <v>1</v>
      </c>
      <c r="G7" s="156">
        <v>0</v>
      </c>
      <c r="H7" s="157">
        <v>1</v>
      </c>
      <c r="I7" s="158">
        <v>10</v>
      </c>
      <c r="J7" s="159">
        <f>SUM(E7:I7)</f>
        <v>13</v>
      </c>
    </row>
    <row r="8" spans="2:10" ht="52.5">
      <c r="B8" s="163" t="s">
        <v>832</v>
      </c>
      <c r="C8" s="164">
        <v>23</v>
      </c>
      <c r="D8" s="165" t="s">
        <v>1046</v>
      </c>
      <c r="E8" s="166">
        <v>1</v>
      </c>
      <c r="F8" s="167">
        <v>2</v>
      </c>
      <c r="G8" s="168">
        <v>1</v>
      </c>
      <c r="H8" s="169">
        <v>4</v>
      </c>
      <c r="I8" s="170">
        <v>15</v>
      </c>
      <c r="J8" s="171">
        <f>SUM(E8:I8)</f>
        <v>23</v>
      </c>
    </row>
    <row r="9" spans="2:10" ht="15" customHeight="1">
      <c r="B9" s="348" t="s">
        <v>1047</v>
      </c>
      <c r="C9" s="349"/>
      <c r="D9" s="350"/>
      <c r="E9" s="172">
        <f t="shared" ref="E9:J9" si="0">SUM(E5:E8)</f>
        <v>4</v>
      </c>
      <c r="F9" s="173">
        <f t="shared" si="0"/>
        <v>5</v>
      </c>
      <c r="G9" s="174">
        <f t="shared" si="0"/>
        <v>6</v>
      </c>
      <c r="H9" s="175">
        <f t="shared" si="0"/>
        <v>12</v>
      </c>
      <c r="I9" s="176">
        <f t="shared" si="0"/>
        <v>89</v>
      </c>
      <c r="J9" s="177">
        <f t="shared" si="0"/>
        <v>116</v>
      </c>
    </row>
    <row r="10" spans="2:10" ht="15.75" customHeight="1">
      <c r="B10" s="178"/>
      <c r="C10" s="178"/>
      <c r="D10" s="178"/>
      <c r="E10" s="178"/>
      <c r="F10" s="178"/>
      <c r="G10" s="178"/>
      <c r="H10" s="178"/>
      <c r="I10" s="178"/>
      <c r="J10" s="178"/>
    </row>
    <row r="11" spans="2:10" ht="15.75" customHeight="1">
      <c r="B11" s="178"/>
      <c r="C11" s="178"/>
      <c r="D11" s="178"/>
      <c r="E11" s="178"/>
      <c r="F11" s="178"/>
      <c r="G11" s="178"/>
      <c r="H11" s="178"/>
      <c r="I11" s="178"/>
      <c r="J11" s="178"/>
    </row>
    <row r="12" spans="2:10" ht="15" customHeight="1">
      <c r="B12" s="178"/>
      <c r="C12" s="178"/>
      <c r="D12" s="178"/>
      <c r="E12" s="178"/>
      <c r="F12" s="178"/>
      <c r="G12" s="178"/>
      <c r="H12" s="178"/>
      <c r="I12" s="178"/>
      <c r="J12" s="178"/>
    </row>
    <row r="13" spans="2:10" ht="15.75" customHeight="1">
      <c r="B13" s="178"/>
      <c r="C13" s="178"/>
      <c r="D13" s="178"/>
      <c r="E13" s="178"/>
      <c r="F13" s="178"/>
      <c r="G13" s="178"/>
      <c r="H13" s="178"/>
      <c r="I13" s="178"/>
      <c r="J13" s="178"/>
    </row>
    <row r="14" spans="2:10" ht="15.75" customHeight="1">
      <c r="B14" s="178"/>
      <c r="C14" s="178"/>
      <c r="D14" s="178"/>
      <c r="E14" s="178"/>
      <c r="F14" s="178"/>
      <c r="G14" s="178"/>
      <c r="H14" s="178"/>
      <c r="I14" s="178"/>
      <c r="J14" s="178"/>
    </row>
    <row r="55" spans="1:12">
      <c r="A55" s="360" t="s">
        <v>1048</v>
      </c>
      <c r="B55" s="360"/>
      <c r="C55" s="360"/>
      <c r="D55" s="360"/>
      <c r="E55" s="360"/>
      <c r="F55" s="360"/>
      <c r="G55" s="360"/>
      <c r="H55" s="360"/>
      <c r="I55" s="360"/>
      <c r="J55" s="360"/>
      <c r="K55" s="360"/>
      <c r="L55" s="360"/>
    </row>
    <row r="58" spans="1:12">
      <c r="A58" s="359" t="s">
        <v>1033</v>
      </c>
      <c r="B58" s="359"/>
      <c r="C58" s="359"/>
      <c r="D58" s="179" t="s">
        <v>1049</v>
      </c>
    </row>
    <row r="59" spans="1:12">
      <c r="A59" s="359" t="s">
        <v>23</v>
      </c>
      <c r="B59" s="359"/>
      <c r="C59" s="359"/>
      <c r="D59" s="180">
        <v>8</v>
      </c>
    </row>
    <row r="60" spans="1:12">
      <c r="A60" s="359" t="s">
        <v>228</v>
      </c>
      <c r="B60" s="359"/>
      <c r="C60" s="359"/>
      <c r="D60" s="180">
        <v>50</v>
      </c>
    </row>
    <row r="61" spans="1:12">
      <c r="A61" s="359" t="s">
        <v>1050</v>
      </c>
      <c r="B61" s="359"/>
      <c r="C61" s="359"/>
      <c r="D61" s="180">
        <v>10</v>
      </c>
    </row>
    <row r="62" spans="1:12">
      <c r="A62" s="359" t="s">
        <v>832</v>
      </c>
      <c r="B62" s="359"/>
      <c r="C62" s="359"/>
      <c r="D62" s="180">
        <v>11</v>
      </c>
    </row>
    <row r="63" spans="1:12">
      <c r="A63" s="359" t="s">
        <v>1051</v>
      </c>
      <c r="B63" s="359"/>
      <c r="C63" s="359"/>
      <c r="D63" s="180">
        <f>SUM(D59:D62)</f>
        <v>79</v>
      </c>
    </row>
  </sheetData>
  <mergeCells count="13">
    <mergeCell ref="A63:C63"/>
    <mergeCell ref="A55:L55"/>
    <mergeCell ref="A58:C58"/>
    <mergeCell ref="A59:C59"/>
    <mergeCell ref="A60:C60"/>
    <mergeCell ref="A61:C61"/>
    <mergeCell ref="A62:C62"/>
    <mergeCell ref="B9:D9"/>
    <mergeCell ref="B2:J2"/>
    <mergeCell ref="B3:B4"/>
    <mergeCell ref="C3:C4"/>
    <mergeCell ref="D3:D4"/>
    <mergeCell ref="E3:J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14"/>
  <sheetViews>
    <sheetView workbookViewId="0">
      <selection activeCell="B3" sqref="B3"/>
    </sheetView>
  </sheetViews>
  <sheetFormatPr baseColWidth="10" defaultColWidth="11.42578125" defaultRowHeight="14.25"/>
  <cols>
    <col min="1" max="1" width="21" style="11" customWidth="1"/>
    <col min="2" max="16384" width="11.42578125" style="11"/>
  </cols>
  <sheetData>
    <row r="2" spans="1:2">
      <c r="A2" s="181" t="s">
        <v>1052</v>
      </c>
      <c r="B2" s="181" t="s">
        <v>1053</v>
      </c>
    </row>
    <row r="3" spans="1:2">
      <c r="A3" s="182" t="s">
        <v>1054</v>
      </c>
      <c r="B3" s="182">
        <v>79</v>
      </c>
    </row>
    <row r="4" spans="1:2">
      <c r="A4" s="182" t="s">
        <v>1055</v>
      </c>
      <c r="B4" s="182">
        <v>37</v>
      </c>
    </row>
    <row r="5" spans="1:2">
      <c r="A5" s="183" t="s">
        <v>1056</v>
      </c>
      <c r="B5" s="182">
        <f>SUM(B3:B4)</f>
        <v>116</v>
      </c>
    </row>
    <row r="8" spans="1:2">
      <c r="A8" s="181" t="s">
        <v>1052</v>
      </c>
      <c r="B8" s="181" t="s">
        <v>1053</v>
      </c>
    </row>
    <row r="9" spans="1:2">
      <c r="A9" s="182" t="s">
        <v>1057</v>
      </c>
      <c r="B9" s="182">
        <v>84</v>
      </c>
    </row>
    <row r="10" spans="1:2">
      <c r="A10" s="182" t="s">
        <v>1058</v>
      </c>
      <c r="B10" s="182">
        <v>8</v>
      </c>
    </row>
    <row r="11" spans="1:2">
      <c r="A11" s="182" t="s">
        <v>1059</v>
      </c>
      <c r="B11" s="182">
        <v>14</v>
      </c>
    </row>
    <row r="12" spans="1:2">
      <c r="A12" s="182" t="s">
        <v>1060</v>
      </c>
      <c r="B12" s="182">
        <v>4</v>
      </c>
    </row>
    <row r="13" spans="1:2">
      <c r="A13" s="182" t="s">
        <v>1061</v>
      </c>
      <c r="B13" s="182">
        <v>5</v>
      </c>
    </row>
    <row r="14" spans="1:2">
      <c r="A14" s="183" t="s">
        <v>1056</v>
      </c>
      <c r="B14" s="182">
        <f>SUM(B9:B13)</f>
        <v>115</v>
      </c>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Matriz_justificación v</vt:lpstr>
      <vt:lpstr>ANALISIS</vt:lpstr>
      <vt:lpstr>Gráficas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analu corcuera</dc:creator>
  <cp:lastModifiedBy>Monica Maria Giraldo</cp:lastModifiedBy>
  <dcterms:created xsi:type="dcterms:W3CDTF">2022-08-28T20:18:06Z</dcterms:created>
  <dcterms:modified xsi:type="dcterms:W3CDTF">2022-11-08T13:55:03Z</dcterms:modified>
</cp:coreProperties>
</file>