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C:\Users\piven\OneDrive\Escritorio\SEGUIMIENTOS\1 SEGUIMEINTO 2025\"/>
    </mc:Choice>
  </mc:AlternateContent>
  <xr:revisionPtr revIDLastSave="0" documentId="13_ncr:1_{C30E9F64-2FD1-4381-94E7-A67305EE2852}" xr6:coauthVersionLast="47" xr6:coauthVersionMax="47" xr10:uidLastSave="{00000000-0000-0000-0000-000000000000}"/>
  <bookViews>
    <workbookView xWindow="-108" yWindow="-108" windowWidth="23256" windowHeight="12456" firstSheet="1" activeTab="1" xr2:uid="{00000000-000D-0000-FFFF-FFFF00000000}"/>
  </bookViews>
  <sheets>
    <sheet name="Gráfico1" sheetId="5" r:id="rId1"/>
    <sheet name="Matriz Seguimiento" sheetId="2" r:id="rId2"/>
    <sheet name="GRAFICOS" sheetId="4" r:id="rId3"/>
  </sheets>
  <definedNames>
    <definedName name="_xlnm._FilterDatabase" localSheetId="1" hidden="1">'Matriz Seguimiento'!$A$3:$BM$42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L23" i="2" l="1"/>
  <c r="BR6" i="2"/>
  <c r="BR26" i="2" l="1"/>
  <c r="BR22" i="2"/>
  <c r="BR21" i="2"/>
  <c r="BR18" i="2"/>
  <c r="BR11" i="2"/>
  <c r="BS11" i="2" s="1"/>
  <c r="BR10" i="2"/>
  <c r="BL41" i="2"/>
  <c r="BL40" i="2"/>
  <c r="BL39" i="2"/>
  <c r="BO36" i="2"/>
  <c r="BL36" i="2"/>
  <c r="BO35" i="2"/>
  <c r="BL35" i="2"/>
  <c r="BO34" i="2"/>
  <c r="BL34" i="2"/>
  <c r="BO33" i="2"/>
  <c r="BL33" i="2"/>
  <c r="BL32" i="2"/>
  <c r="BL31" i="2"/>
  <c r="BL30" i="2"/>
  <c r="BO28" i="2"/>
  <c r="BL28" i="2"/>
  <c r="BO27" i="2"/>
  <c r="BL27" i="2"/>
  <c r="BO26" i="2"/>
  <c r="BL26" i="2"/>
  <c r="BO25" i="2"/>
  <c r="BL25" i="2"/>
  <c r="BO24" i="2"/>
  <c r="BL24" i="2"/>
  <c r="BO23" i="2"/>
  <c r="BO22" i="2"/>
  <c r="BL22" i="2"/>
  <c r="BO21" i="2"/>
  <c r="BL21" i="2"/>
  <c r="BO20" i="2"/>
  <c r="BL20" i="2"/>
  <c r="BO19" i="2"/>
  <c r="BL19" i="2"/>
  <c r="BO18" i="2"/>
  <c r="BL18" i="2"/>
  <c r="BO17" i="2"/>
  <c r="BL17" i="2"/>
  <c r="BO16" i="2"/>
  <c r="BL16" i="2"/>
  <c r="BO15" i="2"/>
  <c r="BL15" i="2"/>
  <c r="BO14" i="2"/>
  <c r="BL14" i="2"/>
  <c r="BL13" i="2"/>
  <c r="BL12" i="2"/>
  <c r="BL11" i="2"/>
  <c r="BO10" i="2"/>
  <c r="BL10" i="2"/>
  <c r="BL9" i="2"/>
  <c r="BO8" i="2"/>
  <c r="BL8" i="2"/>
  <c r="BO6" i="2"/>
  <c r="BL6" i="2"/>
  <c r="BO5" i="2"/>
  <c r="BL5" i="2"/>
  <c r="BL4" i="2"/>
  <c r="BR35" i="2"/>
  <c r="BR33" i="2"/>
  <c r="BR30" i="2"/>
  <c r="BR29" i="2"/>
  <c r="BR27" i="2"/>
  <c r="BR17" i="2"/>
  <c r="BR15" i="2"/>
  <c r="BR13" i="2"/>
  <c r="BS12" i="2"/>
  <c r="BE41" i="2"/>
  <c r="BE40" i="2"/>
  <c r="BE39" i="2"/>
  <c r="BH36" i="2"/>
  <c r="BE36" i="2"/>
  <c r="BH35" i="2"/>
  <c r="BE35" i="2"/>
  <c r="BH34" i="2"/>
  <c r="BE34" i="2"/>
  <c r="BH33" i="2"/>
  <c r="BE33" i="2"/>
  <c r="BE32" i="2"/>
  <c r="BE31" i="2"/>
  <c r="BE30" i="2"/>
  <c r="BH28" i="2"/>
  <c r="BE28" i="2"/>
  <c r="BH27" i="2"/>
  <c r="BE27" i="2"/>
  <c r="BH26" i="2"/>
  <c r="BE26" i="2"/>
  <c r="BH25" i="2"/>
  <c r="BE25" i="2"/>
  <c r="BH24" i="2"/>
  <c r="BE24" i="2"/>
  <c r="BH23" i="2"/>
  <c r="BE23" i="2"/>
  <c r="BH22" i="2"/>
  <c r="BE22" i="2"/>
  <c r="BH21" i="2"/>
  <c r="BE21" i="2"/>
  <c r="BH20" i="2"/>
  <c r="BE20" i="2"/>
  <c r="BH19" i="2"/>
  <c r="BE19" i="2"/>
  <c r="BH18" i="2"/>
  <c r="BE18" i="2"/>
  <c r="BH17" i="2"/>
  <c r="BE17" i="2"/>
  <c r="BH16" i="2"/>
  <c r="BE16" i="2"/>
  <c r="BH15" i="2"/>
  <c r="BE15" i="2"/>
  <c r="BH14" i="2"/>
  <c r="BE14" i="2"/>
  <c r="BE13" i="2"/>
  <c r="BE12" i="2"/>
  <c r="BE11" i="2"/>
  <c r="BH10" i="2"/>
  <c r="BE10" i="2"/>
  <c r="BE9" i="2"/>
  <c r="BH8" i="2"/>
  <c r="BE8" i="2"/>
  <c r="BH6" i="2"/>
  <c r="BE6" i="2"/>
  <c r="BH5" i="2"/>
  <c r="BE5" i="2"/>
  <c r="BE4" i="2"/>
  <c r="AQ21" i="2" l="1"/>
  <c r="AQ22" i="2"/>
  <c r="AQ24" i="2"/>
  <c r="AN41" i="2" l="1"/>
  <c r="AN40" i="2"/>
  <c r="AN39" i="2"/>
  <c r="AQ36" i="2"/>
  <c r="AN36" i="2"/>
  <c r="AQ35" i="2"/>
  <c r="AN35" i="2"/>
  <c r="AQ34" i="2"/>
  <c r="AN34" i="2"/>
  <c r="AQ33" i="2"/>
  <c r="AN33" i="2"/>
  <c r="AN32" i="2"/>
  <c r="AN31" i="2"/>
  <c r="AN30" i="2"/>
  <c r="AQ28" i="2"/>
  <c r="AN28" i="2"/>
  <c r="AQ27" i="2"/>
  <c r="AN27" i="2"/>
  <c r="AQ26" i="2"/>
  <c r="AN26" i="2"/>
  <c r="AQ25" i="2"/>
  <c r="AN25" i="2"/>
  <c r="AN24" i="2"/>
  <c r="AQ23" i="2"/>
  <c r="AN23" i="2"/>
  <c r="AN22" i="2"/>
  <c r="AN21" i="2"/>
  <c r="AQ20" i="2"/>
  <c r="AN20" i="2"/>
  <c r="AQ19" i="2"/>
  <c r="AN19" i="2"/>
  <c r="AQ18" i="2"/>
  <c r="AN18" i="2"/>
  <c r="AQ17" i="2"/>
  <c r="AN17" i="2"/>
  <c r="AQ16" i="2"/>
  <c r="AN16" i="2"/>
  <c r="AQ15" i="2"/>
  <c r="AN15" i="2"/>
  <c r="AQ14" i="2"/>
  <c r="AN14" i="2"/>
  <c r="AN13" i="2"/>
  <c r="AN12" i="2"/>
  <c r="AN11" i="2"/>
  <c r="AQ10" i="2"/>
  <c r="AN10" i="2"/>
  <c r="AN9" i="2"/>
  <c r="AQ8" i="2"/>
  <c r="AN8" i="2"/>
  <c r="AQ6" i="2"/>
  <c r="AN6" i="2"/>
  <c r="AQ5" i="2"/>
  <c r="AN5" i="2"/>
  <c r="AN4" i="2"/>
  <c r="AG6" i="2"/>
  <c r="AJ35" i="2"/>
  <c r="AJ33" i="2"/>
  <c r="AG21" i="2" l="1"/>
  <c r="AG10" i="2" l="1"/>
  <c r="Z39" i="2"/>
  <c r="BS15" i="2"/>
  <c r="AC15" i="2" l="1"/>
  <c r="AC14" i="2"/>
  <c r="AC5" i="2" l="1"/>
  <c r="Z5" i="2"/>
  <c r="BS18" i="2"/>
  <c r="BS17" i="2"/>
  <c r="BS10" i="2"/>
  <c r="AJ8" i="2"/>
  <c r="AJ15" i="2"/>
  <c r="AJ17" i="2"/>
  <c r="AJ18" i="2"/>
  <c r="AJ19" i="2"/>
  <c r="AJ22" i="2"/>
  <c r="AJ26" i="2"/>
  <c r="AJ27" i="2"/>
  <c r="AJ28" i="2"/>
  <c r="AJ36" i="2"/>
  <c r="G46" i="4"/>
  <c r="F46" i="4"/>
  <c r="E46" i="4"/>
  <c r="D46" i="4"/>
  <c r="C46" i="4"/>
  <c r="O27" i="4"/>
  <c r="N27" i="4"/>
  <c r="M27" i="4"/>
  <c r="L27" i="4"/>
  <c r="K27" i="4"/>
  <c r="G27" i="4"/>
  <c r="F27" i="4"/>
  <c r="E27" i="4"/>
  <c r="D27" i="4"/>
  <c r="C27" i="4"/>
  <c r="O16" i="4"/>
  <c r="N16" i="4"/>
  <c r="M16" i="4"/>
  <c r="L16" i="4"/>
  <c r="K16" i="4"/>
  <c r="G16" i="4"/>
  <c r="F16" i="4"/>
  <c r="E16" i="4"/>
  <c r="D16" i="4"/>
  <c r="C16" i="4"/>
  <c r="AG20" i="2"/>
  <c r="AI34" i="2"/>
  <c r="AH34" i="2"/>
  <c r="AI23" i="2"/>
  <c r="AH23" i="2"/>
  <c r="AJ34" i="2" l="1"/>
  <c r="AJ23" i="2"/>
  <c r="BS26" i="2"/>
  <c r="AJ24" i="2" l="1"/>
  <c r="BS22" i="2" l="1"/>
  <c r="BS21" i="2" l="1"/>
  <c r="BS20" i="2"/>
  <c r="BS41" i="2" l="1"/>
  <c r="AI25" i="2" l="1"/>
  <c r="AH25" i="2"/>
  <c r="BS28" i="2"/>
  <c r="BS29" i="2"/>
  <c r="BS30" i="2"/>
  <c r="BS31" i="2"/>
  <c r="BS32" i="2"/>
  <c r="BS33" i="2"/>
  <c r="BS34" i="2"/>
  <c r="BS35" i="2"/>
  <c r="BS36" i="2"/>
  <c r="BS37" i="2"/>
  <c r="BS38" i="2"/>
  <c r="BS39" i="2"/>
  <c r="BS40" i="2"/>
  <c r="BS42" i="2"/>
  <c r="BS27" i="2"/>
  <c r="BS23" i="2"/>
  <c r="BS16" i="2"/>
  <c r="AJ25" i="2" l="1"/>
  <c r="BS14" i="2"/>
  <c r="BS13" i="2"/>
  <c r="BS6" i="2"/>
  <c r="AI5" i="2" l="1"/>
  <c r="AH5" i="2"/>
  <c r="AJ5" i="2" l="1"/>
  <c r="AI14" i="2"/>
  <c r="AH14" i="2"/>
  <c r="AI16" i="2"/>
  <c r="AH16" i="2"/>
  <c r="AJ16" i="2" l="1"/>
  <c r="AJ14" i="2"/>
  <c r="AG41" i="2"/>
  <c r="AG39" i="2"/>
  <c r="AI20" i="2" l="1"/>
  <c r="AH20" i="2"/>
  <c r="AI10" i="2"/>
  <c r="AH10" i="2"/>
  <c r="AH6" i="2"/>
  <c r="AI6" i="2"/>
  <c r="AJ6" i="2" l="1"/>
  <c r="AJ10" i="2"/>
  <c r="AJ20" i="2"/>
  <c r="AG4" i="2"/>
  <c r="AG8" i="2"/>
  <c r="AG9" i="2"/>
  <c r="AG11" i="2"/>
  <c r="AG12" i="2"/>
  <c r="AG13" i="2"/>
  <c r="AG14" i="2"/>
  <c r="AG15" i="2"/>
  <c r="AG16" i="2"/>
  <c r="AG17" i="2"/>
  <c r="AG18" i="2"/>
  <c r="AG19" i="2"/>
  <c r="AG22" i="2"/>
  <c r="AG24" i="2"/>
  <c r="AG25" i="2"/>
  <c r="AG26" i="2"/>
  <c r="AG27" i="2"/>
  <c r="AG28" i="2"/>
  <c r="AG30" i="2"/>
  <c r="AG31" i="2"/>
  <c r="AG32" i="2"/>
  <c r="AG33" i="2"/>
  <c r="AG34" i="2"/>
  <c r="AG35" i="2"/>
  <c r="AG36" i="2"/>
  <c r="AG40" i="2"/>
  <c r="AG5" i="2"/>
  <c r="AC29" i="2" l="1"/>
  <c r="AC26" i="2"/>
  <c r="AB35" i="2" l="1"/>
  <c r="AA35" i="2"/>
  <c r="AC23" i="2" l="1"/>
  <c r="AA24" i="2"/>
  <c r="Z14" i="2"/>
  <c r="Z22" i="2" l="1"/>
  <c r="Z38" i="2"/>
  <c r="Z36" i="2"/>
  <c r="AA6" i="2" l="1"/>
  <c r="AB18" i="2"/>
  <c r="AA18" i="2"/>
  <c r="AB11" i="2"/>
  <c r="AA11" i="2"/>
  <c r="AB8" i="2"/>
  <c r="AA8" i="2"/>
  <c r="AB6" i="2"/>
  <c r="AA22" i="2" l="1"/>
  <c r="AB25" i="2" l="1"/>
  <c r="AA25" i="2"/>
  <c r="Z15" i="2" l="1"/>
  <c r="Z21" i="2"/>
  <c r="Z16" i="2"/>
  <c r="Z17" i="2"/>
  <c r="AC35" i="2" l="1"/>
  <c r="Z35" i="2" l="1"/>
  <c r="Z34" i="2"/>
  <c r="AC31" i="2" l="1"/>
  <c r="AC10" i="2" l="1"/>
  <c r="AC11" i="2"/>
  <c r="AC16" i="2"/>
  <c r="AC17" i="2"/>
  <c r="AC19" i="2"/>
  <c r="AC21" i="2"/>
  <c r="AC22" i="2"/>
  <c r="AC24" i="2"/>
  <c r="AC25" i="2"/>
  <c r="AC32" i="2"/>
  <c r="AC33" i="2"/>
  <c r="AC39" i="2"/>
  <c r="AC6" i="2"/>
  <c r="Z6" i="2" l="1"/>
  <c r="Z4" i="2"/>
  <c r="Z9" i="2" l="1"/>
  <c r="Z11" i="2"/>
  <c r="Z12" i="2"/>
  <c r="Z13" i="2"/>
  <c r="Z18" i="2"/>
  <c r="Z19" i="2"/>
  <c r="Z20" i="2"/>
  <c r="Z24" i="2"/>
  <c r="Z25" i="2"/>
  <c r="Z26" i="2"/>
  <c r="Z27" i="2"/>
  <c r="Z28" i="2"/>
  <c r="Z29" i="2"/>
  <c r="Z30" i="2"/>
  <c r="Z31" i="2"/>
  <c r="Z32" i="2"/>
  <c r="Z33" i="2"/>
  <c r="Z41" i="2"/>
  <c r="T5" i="2"/>
  <c r="T6" i="2"/>
  <c r="T7" i="2"/>
  <c r="T8" i="2"/>
  <c r="T9" i="2"/>
  <c r="T10" i="2"/>
  <c r="T12" i="2"/>
  <c r="T13" i="2"/>
  <c r="T14" i="2"/>
  <c r="T15" i="2"/>
  <c r="T16" i="2"/>
  <c r="T17" i="2"/>
  <c r="T18" i="2"/>
  <c r="T19" i="2"/>
  <c r="T20" i="2"/>
  <c r="T21" i="2"/>
  <c r="T22" i="2"/>
  <c r="T24" i="2"/>
  <c r="T25" i="2"/>
  <c r="T26" i="2"/>
  <c r="T27" i="2"/>
  <c r="T28" i="2"/>
  <c r="T29" i="2"/>
  <c r="T30" i="2"/>
  <c r="T31" i="2"/>
  <c r="T32" i="2"/>
  <c r="T33" i="2"/>
  <c r="T34" i="2"/>
  <c r="T35" i="2"/>
  <c r="T36" i="2"/>
  <c r="T37" i="2"/>
  <c r="T38" i="2"/>
  <c r="T39" i="2"/>
  <c r="T40" i="2"/>
  <c r="T41" i="2"/>
  <c r="T42" i="2"/>
  <c r="T4" i="2"/>
  <c r="N5" i="2"/>
  <c r="N6" i="2"/>
  <c r="N8" i="2"/>
  <c r="N9" i="2"/>
  <c r="N10" i="2"/>
  <c r="N11" i="2"/>
  <c r="N12" i="2"/>
  <c r="N13" i="2"/>
  <c r="N14" i="2"/>
  <c r="N15" i="2"/>
  <c r="N17" i="2"/>
  <c r="N18" i="2"/>
  <c r="N19" i="2"/>
  <c r="N20" i="2"/>
  <c r="N21" i="2"/>
  <c r="N22" i="2"/>
  <c r="N24" i="2"/>
  <c r="N25" i="2"/>
  <c r="N26" i="2"/>
  <c r="N27" i="2"/>
  <c r="N28" i="2"/>
  <c r="N29" i="2"/>
  <c r="N30" i="2"/>
  <c r="N31" i="2"/>
  <c r="N32" i="2"/>
  <c r="N33" i="2"/>
  <c r="N34" i="2"/>
  <c r="N35" i="2"/>
  <c r="N37" i="2"/>
  <c r="N38" i="2"/>
  <c r="N39" i="2"/>
  <c r="N40" i="2"/>
  <c r="N41" i="2"/>
  <c r="N42" i="2"/>
  <c r="N4" i="2"/>
  <c r="BS9" i="2" l="1"/>
  <c r="BS8" i="2"/>
  <c r="BS19" i="2"/>
  <c r="F8" i="4"/>
  <c r="I8" i="4"/>
  <c r="H8" i="4"/>
  <c r="G8" i="4"/>
  <c r="O5" i="4" s="1"/>
  <c r="E8" i="4"/>
  <c r="J7" i="4"/>
  <c r="J6" i="4"/>
  <c r="J5" i="4"/>
  <c r="J4" i="4"/>
  <c r="J3" i="4"/>
  <c r="J8" i="4" l="1"/>
  <c r="O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s>
  <commentList>
    <comment ref="BT11" authorId="0" shapeId="0" xr:uid="{EA4513E2-3DA2-4384-A8FB-700D8821CE84}">
      <text>
        <r>
          <rPr>
            <b/>
            <sz val="22"/>
            <color indexed="81"/>
            <rFont val="Tahoma"/>
            <family val="2"/>
          </rPr>
          <t>acer:</t>
        </r>
        <r>
          <rPr>
            <sz val="22"/>
            <color indexed="81"/>
            <rFont val="Tahoma"/>
            <family val="2"/>
          </rPr>
          <t xml:space="preserve">
Revisar 2024</t>
        </r>
      </text>
    </comment>
    <comment ref="BK23" authorId="0" shapeId="0" xr:uid="{A8B4D2F6-7AD3-44A3-B08E-CC0FE0129C54}">
      <text>
        <r>
          <rPr>
            <b/>
            <sz val="24"/>
            <color indexed="81"/>
            <rFont val="Tahoma"/>
            <family val="2"/>
          </rPr>
          <t>acer:</t>
        </r>
        <r>
          <rPr>
            <sz val="24"/>
            <color indexed="81"/>
            <rFont val="Tahoma"/>
            <family val="2"/>
          </rPr>
          <t xml:space="preserve">
2 planes municipales armonizados?</t>
        </r>
      </text>
    </comment>
    <comment ref="BR23" authorId="0" shapeId="0" xr:uid="{23C05146-0383-429C-92CD-DE356C578353}">
      <text>
        <r>
          <rPr>
            <b/>
            <sz val="26"/>
            <color indexed="81"/>
            <rFont val="Tahoma"/>
            <family val="2"/>
          </rPr>
          <t>acer:</t>
        </r>
        <r>
          <rPr>
            <sz val="26"/>
            <color indexed="81"/>
            <rFont val="Tahoma"/>
            <family val="2"/>
          </rPr>
          <t xml:space="preserve">
5 planes municipales armonizados, CUALES?</t>
        </r>
      </text>
    </comment>
  </commentList>
</comments>
</file>

<file path=xl/sharedStrings.xml><?xml version="1.0" encoding="utf-8"?>
<sst xmlns="http://schemas.openxmlformats.org/spreadsheetml/2006/main" count="972" uniqueCount="488">
  <si>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</si>
  <si>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</si>
  <si>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</si>
  <si>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</si>
  <si>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</si>
  <si>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</si>
  <si>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</si>
  <si>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</si>
  <si>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</si>
  <si>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</si>
  <si>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</si>
  <si>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</si>
  <si>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</si>
  <si>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</si>
  <si>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</si>
  <si>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</si>
  <si>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</si>
  <si>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</si>
  <si>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</si>
  <si>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</si>
  <si>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</si>
  <si>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</si>
  <si>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</si>
  <si>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</si>
  <si>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</si>
  <si>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</si>
  <si>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</si>
  <si>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</si>
  <si>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</si>
  <si>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</si>
  <si>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</si>
  <si>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</si>
  <si>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</si>
  <si>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</si>
  <si>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</si>
  <si>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</si>
  <si>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</si>
  <si>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</si>
  <si>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</si>
  <si>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</si>
  <si>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</si>
  <si>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</si>
  <si>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</si>
  <si>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</si>
  <si>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</si>
  <si>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</si>
  <si>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</si>
  <si>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</si>
  <si>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</si>
  <si>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</si>
  <si>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</si>
  <si>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</si>
  <si>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</si>
  <si>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</si>
  <si>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</si>
  <si>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</si>
  <si>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</si>
  <si>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</si>
  <si>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</si>
  <si>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</si>
  <si>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</si>
  <si>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</si>
  <si>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</si>
  <si>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</si>
  <si>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</si>
  <si>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</si>
  <si>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</si>
  <si>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</si>
  <si>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</si>
  <si>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</si>
  <si>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</si>
  <si>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</si>
  <si>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</si>
  <si>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</si>
  <si>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</si>
  <si>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</si>
  <si>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</si>
  <si>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</si>
  <si>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</si>
  <si>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</si>
  <si>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</si>
  <si>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</si>
  <si>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</si>
  <si>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</si>
  <si>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</si>
  <si>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</si>
  <si>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</si>
  <si>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</si>
  <si>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</si>
  <si>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</si>
  <si>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</si>
  <si>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</si>
  <si>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</si>
  <si>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</si>
  <si>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</si>
  <si>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</si>
  <si>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</si>
  <si>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</si>
  <si>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</si>
  <si>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</si>
  <si>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</si>
  <si>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</si>
  <si>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</si>
  <si>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</si>
  <si>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</si>
  <si>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</si>
  <si>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</si>
  <si>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</si>
  <si>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</si>
  <si>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</si>
  <si>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</si>
  <si>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</si>
  <si>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</si>
  <si>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</si>
  <si>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</si>
  <si>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</si>
  <si>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</si>
  <si>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</si>
  <si>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</si>
  <si>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</si>
  <si>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</si>
  <si>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</si>
  <si>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</si>
  <si>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</si>
  <si>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</si>
  <si>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</si>
  <si>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</si>
  <si>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</si>
  <si>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</si>
  <si>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</si>
  <si>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</si>
  <si>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</si>
  <si>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</si>
  <si>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</si>
  <si>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</si>
  <si>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</si>
  <si>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</si>
  <si>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</si>
  <si>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</si>
  <si>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</si>
  <si>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</si>
  <si>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</si>
  <si>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</si>
  <si>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</si>
  <si>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</si>
  <si>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</si>
  <si>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</si>
  <si>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</si>
  <si>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</si>
  <si>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</si>
  <si>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</si>
  <si>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</si>
  <si>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</si>
  <si>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</si>
  <si>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</si>
  <si>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</si>
  <si>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</si>
  <si>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</si>
  <si>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</si>
  <si>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</si>
  <si>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</si>
  <si>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</si>
  <si>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</si>
  <si>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</si>
  <si>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</si>
  <si>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</si>
  <si>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</si>
  <si>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</si>
  <si>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</si>
  <si>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</si>
  <si>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</si>
  <si>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</si>
  <si>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</si>
  <si>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</si>
  <si>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</si>
  <si>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</si>
  <si>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</si>
  <si>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</si>
  <si>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</si>
  <si>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</si>
  <si>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</si>
  <si>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</si>
  <si>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</si>
  <si>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</si>
  <si>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</si>
  <si>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</si>
  <si>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</si>
  <si>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</si>
  <si>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</si>
  <si>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</si>
  <si>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</si>
  <si>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</si>
  <si>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</si>
  <si>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</si>
  <si>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</si>
  <si>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</si>
  <si>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</si>
  <si>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</si>
  <si>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</si>
  <si>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</si>
  <si>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</si>
  <si>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</si>
  <si>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</si>
  <si>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</si>
  <si>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</si>
  <si>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</si>
  <si>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</si>
  <si>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</si>
  <si>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</si>
  <si>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</si>
  <si>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</si>
  <si>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</si>
  <si>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</si>
  <si>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</si>
  <si>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</si>
  <si>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</si>
  <si>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</si>
  <si>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</si>
  <si>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</si>
  <si>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</si>
  <si>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</si>
  <si>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</si>
  <si>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</si>
  <si>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</si>
  <si>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</si>
  <si>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</si>
  <si>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</si>
  <si>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</si>
  <si>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</si>
  <si>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</si>
  <si>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</si>
  <si>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</si>
  <si>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</si>
  <si>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</si>
  <si>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</si>
  <si>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</si>
  <si>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</si>
  <si>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</si>
  <si>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</si>
  <si>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</si>
  <si>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</si>
  <si>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</si>
  <si>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</si>
  <si>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</si>
  <si>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</si>
  <si>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</si>
  <si>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</si>
  <si>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</si>
  <si>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</si>
  <si>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</si>
  <si>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</si>
  <si>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</si>
  <si>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</si>
  <si>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</si>
  <si>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</si>
  <si>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</si>
  <si>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</si>
  <si>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</si>
  <si>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</si>
  <si>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</si>
  <si>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</si>
  <si>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</si>
  <si>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</si>
  <si>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</si>
  <si>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</si>
  <si>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</si>
  <si>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</si>
  <si>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</si>
  <si>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</si>
  <si>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</si>
  <si>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</si>
  <si>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</si>
  <si>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</si>
  <si>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</si>
  <si>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</si>
  <si>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</si>
  <si>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</si>
  <si>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</si>
  <si>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</si>
  <si>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</si>
  <si>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</si>
  <si>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</si>
  <si>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</si>
  <si>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</si>
  <si>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</si>
  <si>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</si>
  <si>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</si>
  <si>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</si>
  <si>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</si>
  <si>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</si>
  <si>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</si>
  <si>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</si>
  <si>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</si>
  <si>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</si>
  <si>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</si>
  <si>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</si>
  <si>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</si>
  <si>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</si>
  <si>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</si>
  <si>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</si>
  <si>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</si>
  <si>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</si>
  <si>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</si>
  <si>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Durante el período informado no se adelantaron acciones para dar cumplimiento a la meta e indicador.</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</si>
  <si>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</si>
  <si>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</si>
  <si>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Incluyó a la población sexualmente diversa en la Implementación de módulos formativos de base comunitaria para la prevención, atención y mitigación del consumo de SPA en los municipios de Pijao, Circasia y Armenia.</t>
  </si>
  <si>
    <t>Se realizó presentación del reporte del seguimiento e implementación de la política pública en el marco de la rendición pública de cuentas institucional de la vigencia 2021</t>
  </si>
  <si>
    <t xml:space="preserve">Desde la Secretaría de Familia se adoptó e implementó la ruta antidiscriminación, en el periodo informado en los municipios de  Calarcá, Armenia y Quimbaya.
Desde la Secretaria de Familia en el 4 trimestre de la vigencia 2022, se adoptó e implemento la ruta antidiscriminación así:
Armenia: Estudiantes SENA centro de turismo, barrio las palmas, barrio villa Liliana, funcionarios gobernación del Quindío, barrio Alfonso López y barrio la fachada 
Pijao: barrio paraíso, Reinado Pijao Diverso
Córdoba: plaza principal 
Quimbaya: institución educativa mercadotecnia, policarpa salavarrieta, vereda Arauca
La tebaida: instituto la tebaida, Reinado Miss Earth International
</t>
  </si>
  <si>
    <t xml:space="preserve">Desde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y se visitaron las oficinas de la administración municipal con el fin de informar a los funcionarios sobre enfoque diferencial, lenguaje inclusivo y la ruta.
</t>
  </si>
  <si>
    <t xml:space="preserve">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Quindío desarrolló en todos sus programas  un enfoque inclusivo sin importar su raza genero u orientación sexual para el beneficio de toda la comunidad del Quindío, se ejecutaron los siguientes actividades                                                                            
1- Hábitos y estilo de vida saludables
2- Fortalecimiento a deportistas Elites                       
3- Escuelas de formación deportiva                             
4- Deporte Social Comunitario                                      
 5- Eventos de movilización en pro del fomento de la actividad física, el deporte y la recreación. (Valor corresponde a $588,579,556 de Programa 01 y $655,561,541 de Programa 02)
Indeportes Quindío durante el 4 trimestre de la vigencia 2022 implemento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</si>
  <si>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t>
  </si>
  <si>
    <t xml:space="preserve">La Secretaria del Interior Departamental señala que los programas y proyectos de postconflicto se encuentran armonizados según PAT. </t>
  </si>
  <si>
    <t xml:space="preserve">Los Municipios de Quimbaya, Buenavista, Pijao, Salento,la Tebaida, Circasia, Filandia, Córdoba y Calarcá garantizan el acceso y representatividad de la población sexualmente diversa a la oferta cultural y artística, pues la oferta municipal está abierta a toda la población.
Desde la Secretaría de Cultura señalan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Osma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 así mismo señala que la garantizan el acceso y representatividad no solamente de la población sexualmente diversa del Departamento del quindío, sino, a todos los grupos poblaciones que hacen parte de nuestro ente territorial: Población Afro, LGBTI, Indigenas, Primera infancia y juventudes, Mujeres, Victimas del Conflicto Armado, Población en condición de discapacidad, personas privadas de la libertad, personas en ejercicio de la prostitución y habitantes de calle.
</t>
  </si>
  <si>
    <t>Desde Secretaría de Salud se realizó 1 campaña en proceso de  sensibilizacion en acciones relacioonadadas con la sensibiizacion  uso de protocolos informados, rutas de atencion, denuncia y seguimiento a casos de hormonizacion no regularizada en el Departamento.</t>
  </si>
  <si>
    <t xml:space="preserve">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 con padres de familia de la IE Mercadotecnia, institución educativa general Santander del municipio de Calarcá, casd santa Eufrasia armenia, institución educativa libre del municipio de Circasia, institución educativa Jesús María Córdoba,  instituto tebaida, escuela de padres Rufino centro armenia, y con los orientadores de las instituciones educativas de los doce municipios del Departamento.
</t>
  </si>
  <si>
    <t>Desde la Secretaría de Familia se brindó asistencia técnica en la conformación y consolidación de espacios de participación de la población sexualmente diversa a  los municipios de Salento, Circasia, Calarcá, Filandia, Montenegro, La Tebaida, Buenavista, Quimbaya, Córdoba y Armenia.</t>
  </si>
  <si>
    <t>Desde la Secretaría de Familia se diseñó e implementó la campaña empodérate por la diversidad en instituciones educativas de los municipios de Salento, Calarcá, Quimbaya, Armenia , Pijao,  Génova, Buenavista, Montenegro, Filandia, La Tebaida, Córdoba y Circasia.</t>
  </si>
  <si>
    <t xml:space="preserve">Creación de la Mesa de Reacción rápida a través del Decreto 441 de 2020, en la cual se hace frente y seguimiento a los casos de amenazas a líderes sociales en el Departamento del Quindío, entre ellos activistas y representantes de la población OSIGD,atendiendo en el segundo trimestre de la vigencia 2022 1 persona.
Con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período informado no se presentaron casos de vulneración de derechos
El Consejo Municipal para la Inclusión de Personas con Orientación Sexual e Identidad deGenero Diverso del municipio de Córdoba, dentro de sus funciones tiene seguimiento a estos casos de vulneración de derechos a población sexualmente diversa. 
</t>
  </si>
  <si>
    <t xml:space="preserve">Desde la Secretaría de Salud Departamental se realizo capacitación a Docentes de las Instituciones educativas de Quimbaya, Funcionarios del Hospital Sagrado corazón de jesus de Quimbaya, Docentes de la Institución educativa Instituto Pijao, en Deberes y Derechos sexuales y reproductivos, métodos anticonceptivos, ITS, Prevención de violencias sexuales, prevención de embarazo subsiguiente. 
</t>
  </si>
  <si>
    <t>Para la vigencia 2023 no se tienen programadas acciones para dar cumplimiento a la meta conforme a lo establecido en el plan decenal.</t>
  </si>
  <si>
    <t>META PROGRAMADA</t>
  </si>
  <si>
    <t>META ACUMULADA</t>
  </si>
  <si>
    <t>OBSERVACIONES</t>
  </si>
  <si>
    <t>SEGUIMIENTO DECENIO</t>
  </si>
  <si>
    <t>No se han adelantado acciones para dar cumplimiento a esta meta.</t>
  </si>
  <si>
    <t>Desde el 2020 la Secretaría de Familia incorporo en los instrumentos de caracterización de usuarios variables para monitorear la atención a la población sexualmente diversa de acuerdo a lo establecido en MIPG a través del formato F-FAM-04 del 19 de noviembre de 2020.</t>
  </si>
  <si>
    <t>Con la creación del consejo consultivo de diversidad sexual e identidad de género(Decreto 510/2020) se da cumplimiento al 100% de esta meta.</t>
  </si>
  <si>
    <t xml:space="preserve">La Secretaria del Interior Departamental señala que desde la vigencia 2022 los programas y proyectos de postconflicto se encuentran armonizados según PAT. </t>
  </si>
  <si>
    <t>En las vigencias 2021 y 2022 se implemento campaña preventiva y de sensibilización sobre los riesgos de la hormonización desregularizada, el uso de protocolos de consentimiento informado, rutas de atención y recepción de denuncias</t>
  </si>
  <si>
    <t>Los manuales de convivencia escolar de las instituciones educativas oficiales adscritas a la secretaría de educación departamental se encuentran actualizados de conformidad a la Ley 1620 de 2013, según lo reportado por la Secretaria de Educación Departamental desde la vigencia 2021.</t>
  </si>
  <si>
    <t>Según el plan decenal, esta meta se tiene programada para ejecutar a partir del año 2025, razón por la cual no presenta avance.</t>
  </si>
  <si>
    <t>Indeportes Quindío garantiza el acceso y representatividad de la población sexualmente diversa a la oferta recreativa y deportiva del departamento.</t>
  </si>
  <si>
    <t>META (FISICA) 2023</t>
  </si>
  <si>
    <t xml:space="preserve">Se incorporo en la caracterización de asistencia  de usuarios instrumento establecido por MIPG, el cual  contiene de manera especifica el numero de personas atendidas con enfoque diferencial y subdiferencial.                                                                      </t>
  </si>
  <si>
    <t>a Secretaría de Familia diseño e implemento instrumento de caracterización MIPG.</t>
  </si>
  <si>
    <t xml:space="preserve">La Secretaria de familia a través de la Jefatura de la mujer y la equidad, asistió técnicamente en la conformación y consolidación de espacios de participación de la población sexualmente diversa en los municipios de Pijao y Génova. 
 </t>
  </si>
  <si>
    <t xml:space="preserve">La Secretaria del Interior Departamental señala que los comités territoriales de paz, reconciliación y convivencia garantiza la representatividad de población LGBTI, conforme al PAT. </t>
  </si>
  <si>
    <t>Desde la Secretaría de Familia a través de la Dirección de Desarrollo Humano y Familia se Incluyó a la población sexualmente diversa en la Implementación de módulos formativos de base comunitaria para la prevención, atención y mitigación del consumo de SPA.</t>
  </si>
  <si>
    <t>En el marco de la realización de mesas técnicas con el sector salud se promociona con las EPS Medimás, Asmetsalud, Nueva EPS la garantía de la adecuación de los servicios en salud con perspectiva de Género.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</si>
  <si>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t>
  </si>
  <si>
    <t>Desde la Secretaria de Familia, a través de la  Jefatura de la Mujer y la Equidad, se encuentra en etapa de diseño de la estrategia de seguimiento a casos urgentes de discriminación y vulneración de derechos con componentes de atención, prevención y sensibilización, para su revisión, aprobación y puesta en marcha, donde se articulan acciones con los demás actores responsables.
Sin embargo,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t>
  </si>
  <si>
    <t>La jefatura de la mujer y equidad diseño la estrategia de sensibilización familiar anual que fortalezca los lazos familiares con entornos de personas sexualmente diversas de acuerdo a MIPG formalizada con el código PR-FAM-05 de fecha 06 de febrero de 2023, la cual fue implementada en el municipio de Armenia.</t>
  </si>
  <si>
    <t>Desde la vigencia 2021, la Secretaria de Familia a través de la Dirección de Desarrollo Humano y Familia se Incluyó a la población sexualmente diversa en la Implementación de módulos formativos de base comunitaria para la prevención, atención y mitigación del consumo de SPA.</t>
  </si>
  <si>
    <t>Desde la Secretaría de Familia se brindó asistencia técnica en la conformación y consolidación de espacios de participación de la población sexualmente diversa a  los municipios de Salento, Génova, Montenegro (2) y Buenavista.</t>
  </si>
  <si>
    <t>Desde la Secretaria de Salud Departamental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t>
  </si>
  <si>
    <t xml:space="preserve">La Secretaria de Educación Departamental señala que durante la vigencia 2023 las 54 I.E realizaron la actualización del manual de convivencia.     </t>
  </si>
  <si>
    <t xml:space="preserve">Desde la SecretarÍa de Familia de realizó proceso de contratación de mínima cuantía MC071-FAM3205-CPS-2022 con la finalidad de realizar diplomado en liderazgo colectivo e incidencia política de la población sexualmente diversa del departamento.
Desde la Alcaldía de Circasia  se  realizó capacitación sobre el liderazgo con integrantes del Colectivo Libre Diverso del municipio, además  se cuenta con la estrategia  participación ciudadana, en donde se hace énfasis en el desarrollo del liderazgo colectivo y en alianza con la fundación Para el emprendimiento social Transformando destinos, quien por medio de la consejería de la presidencia de la republica implemento la escuela de liderazgo en el Municipio de Circasia donde se han desarrollado dos sesiones con la población OSIGD.
Desde la Alcaldía de Córdoba se realizó un taller de liderazgo y derechos humanos de la población sexualmente diversa, en el cual se hizo entrega de una dotación de máquinas profesionales de corte de cabello contribuyendo a la generación de empleo indirecto en el municipio.
</t>
  </si>
  <si>
    <t xml:space="preserve">La Secretaría del Interior Departamental señala que los programas y proyectos de postconflicto se encuentran armonizados según PAT. </t>
  </si>
  <si>
    <t xml:space="preserve">La Secretaría del Interior Departamental señala que el 100% de los planes de acción municpales de Derechos Humanos y Convivencia escolar se encuentran armonizados según PAT. </t>
  </si>
  <si>
    <t xml:space="preserve">La Secretaría del Interior Departamental señala que el 100% de los comités territoriales de paz, reconciliación y convivencia garantizan la representatividad de pobación LGBTI, conforme al PAT. </t>
  </si>
  <si>
    <t xml:space="preserve"> la Secretaría de Familia diseñara e implementara estrategia de seguimiento a casos urgentes de discriminación y vulneración de derechos con componentes de atención, prevención y sensibilización, en coordinacion con los actores responsables la cual se implementara en la vigencia 2023
A través de la coordinación de derechos humanos del Departamento de policía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específica a cada dependencia de la institución responsabilidades en el ámbito, preventivo, operativo y disuasivo ante posibles casos de Vulneración de derechos humanos de poblaciones vulnerables, así como las respectivas rutas de atención.  
 </t>
  </si>
  <si>
    <t xml:space="preserve">La Jefatura de la Mujer y Equidad diseño la estrategia de sensibilización familiar anual que fortalezca los lazos familiares con entornos de personas sexualmente diversas para implementarla en cada municipio del Departamento, la cual será implementada en la vigencia 2023 en coordinacion con  los actores resposables
En el municipio de salento se implementó la estrategia de sensibilización familiar denominada ¨familias entornos seguros¨ con padres de familia de la I.E Liceo Quindío en la cual se buscó promover el respeto por la diferencia y protección de los derechos de la población OSIGD.
Para el mes de octubre de 2022 la comisaria de familia de córdoba desarrollo una estrategia de sensibilización familiar con entornos sexualmente diversas en el municipio,  con el fin de apoyar la construcción de entornos familiares con los grupos en mención a través de una estrategia de información, educación y comunicación.
</t>
  </si>
  <si>
    <r>
      <t xml:space="preserve">Se participa de forma activa en el Comité Departamental de Convivencia Escolar donde se fortalecen los aspectos relacionados con la ruta de atención y manuales de convivencia desde el enfoque de los Derechos Humanos.
Se participa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dl embarazo y del consumo de sustancias psicoactivas, educación sexual. 
</t>
    </r>
    <r>
      <rPr>
        <b/>
        <sz val="20"/>
        <rFont val="Calibri"/>
        <family val="2"/>
      </rPr>
      <t>SIN EMBARGO; ES IMPORTANTE ACLARAR QUE LA SECRETARÍA DE EDUCACIÓN NO HACE PARTE, NI EJECUTA PROCESOS INTERNOS DE LAS ALCALDIAS DE LOS ONCE MUNICIPIOS NO CERTIFICADOS EN EDUCACIÓN.</t>
    </r>
  </si>
  <si>
    <t xml:space="preserve">Desde la Dimensión de Sexualidad salud  Sexual y Reproductiva, se realizó asistencia técnica respecto la salud sexual y Reproductiva en los municipios de Salento, Calarcá, Montenegro, Circasia, Buenavista y La Tebaida.
</t>
  </si>
  <si>
    <r>
      <t>Desde la Secretaría de Salud Departamental se trabaja de manera continua en el fortalecimiento del modelo de atención en salud mental  el cual se denomina "</t>
    </r>
    <r>
      <rPr>
        <b/>
        <sz val="20"/>
        <rFont val="Calibri"/>
        <family val="2"/>
        <scheme val="minor"/>
      </rPr>
      <t>Modelo de atención en salud mental se encuentra fortalecido y se denomina Gestión del riesgo de Eventos de Interes en Salud Mental</t>
    </r>
    <r>
      <rPr>
        <sz val="20"/>
        <rFont val="Calibri"/>
        <family val="2"/>
        <scheme val="minor"/>
      </rPr>
      <t xml:space="preserve">"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t>
    </r>
  </si>
  <si>
    <t>Desde la Secretaria de Familia se brindo asistencia técnica en ley 1620 del 2013 y sentencia T-478 del 2015, en diversidad sexual e identidad de género a integrantes de la comunidad educativa de los municipios de Circasia con los orientadores de las instituciones  y Quimbaya  con padres de familia de la IE Mercadotecnia y a los orientadores de las instituciones educativas de los doce municipios del Departamento.
Desde la Secretaría de Educación Departamental participan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del embarazo y del consumo de sustancias psicoactivas, educación sexual.</t>
  </si>
  <si>
    <t>Según el plan decenal, esta meta se tiene programada para ejecutar a partir del año 2026, razón por la cual no presenta avance.</t>
  </si>
  <si>
    <t>La Secretaría del Interior Departamental señala que el 100% de los planes de acción municpales de Derechos Humanos y Convivencia escolar se encuentran armonizados según PAT.</t>
  </si>
  <si>
    <t>Durante el período informado no se tenian programas  acciones para dar cumplimiento a la meta e indicador en el año 2023.</t>
  </si>
  <si>
    <t xml:space="preserve">
La Universidad del Quindío promovió espacios de reflexión académica en torno a la cultura ciudadana y el cuidado integral en derechos sexuales "Reconocimiento de la diversidad UQ"</t>
  </si>
  <si>
    <t>Según el plan decenal esta meta esta proyectada para ejecutarse a partir de la vigencia 2024, sin embargo, en la vigencia 2020, desde la Oficina de comunicaciones se implemento la estrategia cuidarte es amarte con el fin de realizar prevención y atención del acoso escolar y otras problemáticas del sector educativo.</t>
  </si>
  <si>
    <t>Para la vigencia 2022 no se tienen programadas acciones para dar cumplimiento a la meta conforme a lo establecido en el plan decenal.</t>
  </si>
  <si>
    <t>1'00%</t>
  </si>
  <si>
    <t>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del municipio de Armenia.
Desde la Alcaldía de Filandia se realizó campaña virtual dirigida a toda la población del municipio, que estuvo enfocada en el respeto en medio del día internacional de la visibilidad trans. 
Desde la Alcaldía de Circasia se reazlizo campaña  con incidencia municipal de promoción del respeto por la diferencia e instalación de territorios libres de discriminación en la institución educativa IMET     
La Alcadldía de Montenegro realizó campaña de prevención de la homofobia, transfobia y bifobia en espacios públicos del Municipio, como también a través de redes sociales de la Administración. Además de realizar campaña de prevención de la homofobia con funcionarios públicos.
La Alcaldía de Salento desarrolló campaña denominada ¨En salento todos son bienvenidos¨ que promovió espacios libres de discriminación en establecimientos comerciales
La Alcaldía de Quimbaya realizó una campaña  de promoción del respeto por la diferencia e instalación de territorios libres de discriminación en entidades públicas y privadas</t>
  </si>
  <si>
    <t>Desde la Secretaría de Familia se diseñó e implementó la campaña EMPODERATE POR LA DIVERSDIAD en instituciones educativas de los municipios de La Tebaida, Pijao,Calarcá, Buenavista, Filandia, Armenia, Montenegro, Quimbaya.
La Alcaldía de Montenegro realizacampaña denominada "Y qué importa" en instituciones educativas del Municipio orientada a la prevención de la homofobía, el respeto por la diversidad y ressaltar el orgullo gay. 
La Alcaldíia de Quimbaya realizó una campaña en  instituciones educativas de promoción del respeto por la diferencia e instalación de territorios libres de discriminación.
La Alcaldía de Circasia realizo campaña  con incidencia municipal de promoción del respeto por la diferencia e instalación de territorios libres de discriminación en la institución educativa IMET</t>
  </si>
  <si>
    <t>Desde la Secretaría de Familia, a través de la  Jefatura de la Mujer y la Equidad, se encuentra en etapa de diseño de la estrategia de seguimiento a casos urgentes de discriminación y vulneración de derechos con componentes de atención, prevención y sensibilización.
La Alcaldía de Circasia desarrollo una estrategia  de seguimiento a casos urgentes de discriminación y vulneración de derechos con componentes de atención, prevención y sensibilización. Denominada "Circasia libre y Diversa"</t>
  </si>
  <si>
    <t xml:space="preserve">La Secretaria de Salud Departamental reporta que se realizo campaña mediante la socialización en deberes y derechos en salud  a la población  LGTBI y rutas de atención en el Municipio de Génova.
Durante el tercer trimestre se realizó  1  socialización de la ruta de atención  con perspexctiva de Género y prevención de violencias desde las nuevas masculinidades y femenididades con funcionarios del SENA, personería de armenia, sistema educativo.                                                            2 actividades de Eliminación de Barreras de Acceso en la prestación de servicios de Salud a la poblacion LGTBI del municipio de Circasia
</t>
  </si>
  <si>
    <t>Desde la Secretaria de Salud Departamental reportan que ya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
Para el tercer semestre  en el marco de la realización de mesas tecnicas con el sector salud se promociona con las EPS Medimás, Asmetsalud, Nueva EPS la garantía de la adecuación de los servicios en salud con perspectiva de Género</t>
  </si>
  <si>
    <t xml:space="preserve">Desde Secretaría de Salud Departamental se realiza 1 campaña en deberes y derechos en salud y promocion y prevencion en población LGTBI en los municipios de Circasia, Calarcá, Pijao, Quimbaya, Filandia y la Tebaida
</t>
  </si>
  <si>
    <t>La Secretaria de Salud Departamental reporta que se implemento capacitación en deberes y derechos en salud para la población LGTBI Municipio de Filandia.
En el marco  de la campaña preventiva y de sensibilización sobre los riesgos de hormonización desregularizada se realizó 1 socialización a funcionarios públicos de Salud Mental de la Secretaria de Salud Departamental en Derechos sexuales y reproductivos LGBTI, procesos de feminización y masculinización normativa y jurisprudencia colombiana en salud LGBTI,  rutas y protocolos de atención en salud</t>
  </si>
  <si>
    <t xml:space="preserve">La Secretaría del Interior Departamental señala que el 100% de los planes de acción municpales de Derechos Humanos y Convivencia escolar se encuentran armonizados según PAT. 
La Secretaría de Educación  realizó apoyo en la operatividad de los comites de conviviencia escolar de los 11 municipios de competencia departamental. 
</t>
  </si>
  <si>
    <t xml:space="preserve">Desde la Secretaría de Familia se adoptó e implementó la ruta antidiscriminación, en el periodo informado en los municipios de  Armenia, La Tebaida, Quimbaya y Pijao, Montenegro, Calarcá, Estación de Policía Filandia. </t>
  </si>
  <si>
    <t xml:space="preserve">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 los municipios de Córdoba, Montenegro, Pijao,Armenia, La Tebaida y Salento, Institución Educativa Gabriela Mistral La Tebaida, Institución Educativa Rio Verde Buenavista, Instituto Pijao
Por otro lado la jefatura de la mujer y la diversidad se apoya con piezas publicitarias y videos con actores de la población OSIGD para la implementación de la campaña, la cual se pública en la página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
Se implementó la campaña tu y yo respetamos las diferencias en el sector comercio en el municipio de Quimbaya y Buenavista, población OSIGD del municipio de Calarcá, fenasco armenia y población OSIGD del municipio de la 
</t>
  </si>
  <si>
    <t xml:space="preserve">Desde la Secretaría de familia a través de la jefatura de la mujer y la equidad, se ha diseñado e implementado el observatorio de diversidad sexual del Departamento. 
</t>
  </si>
  <si>
    <t xml:space="preserve">
Desde la jefatura de la mujer y la equidad se se inició la Caracterización de la población sexualmente Diversa previa aprobación de la Secretaría de Planeación Departamental 
</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</si>
  <si>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</si>
  <si>
    <t>La Secretaría de salud  Departamental realizó durante el tercer trimestre en el marco del modelo de atención se realizó    1 apoyo en actividad  del Dia Internacional de la Visibilidad Trans con acciones de promoción  y prevención encaminada a la población LGTBI en el municipio de Salento.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t>
  </si>
  <si>
    <t xml:space="preserve">
Desde la Secretaría de Aguas e Infraestructura - Gobierno Departamental, aunando esfuerzos con el Municipio de la Tebaida, Montenegro y la Empresa para el Desarrollo Territorial - PROYECTA, aportaron los recursos para la materialización de obras para el mejoramiento de viviendas de interés social urbanas para la ejecución del proyecto adscrito a la Secretaría de Aguas e Infraestructura "Mejoramiento de Vivienda de Interés Social en el Departamento del Quindío" codigo BPIN 2020003630057; el proceso de selección de los beneficiarios se realizó teniendo en cuenta la caracterización de la población postulada a lo mejoramientos, según el enfoque diferencial y de interseccionalidad dentro de los cuales se encuentra población sexualmente diversa que hace parte del grupo poblacional LGTBI, se relaciona a continuación la información de los convenios que se encuentran en ejecución: 
1. Inició ejecución el 07 de julio de 2023 el convenio interadministrativo No. 038 DE 2023 “AUNAR ESFUERZOS ENTRE EL MUNICIPIO DE MONTENEGRO, DEPARTAMENTO DEL QUINDIO Y PROYECTA PARA EL MEJORAMIENTO DE VIVIENDAS EN EL MUNICIPIO DE MONTENEGRO” con un presupuesto de $ 469.843.699, su ejecución finaliza el 23 de diciembre de 2023. 
2. Inició ejecución el 04 de julio de 2023 el convenio interadministrativo No. 039 DE 2023 “AUNAR ESFUERZOS ENTRE EL MUNICIPIO DE LA TEBAIDA, EL DEPARTAMENTO DEL QUINDIO Y LA EMPRESA PARA EL DESARROLLO TERRITORIAL PROYECTA PARA EL MEJORAMIENTO DE VIVIENDAS URBANAS EN EL MUNICIPIO DE LA TEBAIDA” con un presupuesto de $ 681.633.567, su ejecución finaliza el 23 de diciembre de 2023. 
La Alcaldía de Quimbaya realizó asignación de cupos específicos para la población sexualmente diversa en el proyecto de mejoramiento de vivienda.</t>
  </si>
  <si>
    <t xml:space="preserve">Desde la jefatura de la mujer y la equidad se diseñó el sistema de información tendiente a caracterizar de manera periódica la situación de derechos de la población y en la actualidad se esta implementando
</t>
  </si>
  <si>
    <t>Desde la Jefatura de la Mujer y la Equidad se estructuró el observatorio de la Población Sexualmente Diversa del Departamento el cual se encuentra en  la página web de la Secretaría de Familia 
https://quindio.gov.co/observatorio-de-la-mujer-y-la-familia/observatorio-equidad-de-genero-y-mujer/presentacion</t>
  </si>
  <si>
    <t xml:space="preserve"> La secretaría de Cultura Departamental garantiza el acceso y representatividad de la población sexualmente diversa a la oferta cultural y artística del departamento.</t>
  </si>
  <si>
    <t xml:space="preserve">En la vigencia 2023 Desde la jefatura de la mujer y la equidad se diseñó el sistema de información tendiente a caracterizar de manera periódica la situación de derechos de la población y en la actualidad se esta implementando
</t>
  </si>
  <si>
    <t>La Secretaría de Familia Departamental llevó a cabo actividad donde se socializó campaña "Empoderate por la diversidad" en diferentes instituciones educativas del Departamento, tratando temas de trato igualitario y el respeto por el nombre identitario</t>
  </si>
  <si>
    <t>La Secretaría de Familia  Departamental brindó capacitaciones en la Ley 1620 de 2013 y sentencia T-478 del 2015a la comunidad educativa en los doce (12) municipios por medio de contratistas adscritos a la Jefatura de la mujer y la Equidad</t>
  </si>
  <si>
    <t>Se realizó presentación del reporte del seguimiento e implementación de la política pública en el marco de la rendición pública de cuentas institucional de la vigencia 2022
En la rencición de cuentas de la administración municipal de 2023 se realizó un reporte del seguimiento e implementación de la política pública, en el municipio de Salento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</si>
  <si>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 Filandia reporta que se creo el consejo municipal para la inclusión de personas OSIGD, dentro del cual se cuenta con una mesa técnica  para la atención a estos casos (acuerdo 016 octubre 2021).
La Secretaria de Salud Departamental aduce que participaron de la mesa técnica con los diversas secretarías para la construcción de una ruta integral y protocolo para la población LGTBI.      -La Alcaldía de Cicasia cuenta con mesa permanente de seguimiento a casos de vulneración de derechos a población sexualmente diversa en el marco del COMOSIGD para el abordaje integral de la violencia de género. 
La Alcaldía de Salento refiere que el comité municipal OSIGD que se reúne trimestralmente, cuenta con un espacio para la exposición de casos de discriminación, para el periodo informado no se presentaron casos de vulneraicón de derechos
La Alcaldía de Circasia cuenta con mesa permanente de seguimiento a casos de vulneración de derechos a población sexualmente diversa en el marco del COMOSIGD para el abordaje integral de la violencia de género. 
En el municipio de Salento el comité municipal OSIGD que s ereune trimestralmente cuenta con un espacio para la exposición de casos de discriminación, para el periodo informado no se presentaron casos de vulneraicón de derechos</t>
  </si>
  <si>
    <t>Indeportes Quindío señala que  los 12 Municipios durante los 9 meses del año con programa implementado de recreación, actividad física y deporte social comunitario, con oferta inclusiva y Garantizar el acceso y representatividad de la población sexualmente diversa.
La alcaldía de Circasia garantiza el acceso a la  oferta recreativa y deportiva a la población sexualmente diversa.
La alcaldía de Córdoba señala que se garantizó el acceso y representatividad de la población sexualmente diversa a la oferta recreativa y deportiva del municipio en las escuelas de formación: de natación, patinaje y acondicionamiento físico, se han adelantado procesos de contratación para las escuelas de formación en baloncesto, futbol, microfutbol y ciclismo.  
La alcaldía de Filandia reporta que la oferta deportiva se da de manera incluyente, cabe destacar que dentro de las escuelas formativas hay presencia de esta población.
La alcaldía de Montenegro reporta que se da cumplimiento a través de las escuelas deportivas con convocatoria abierta.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Deportivas.
La alcaldía de Génova señala que se garantiza el acceso de la población género diversa en los procesos recreativos y deportivos del municipio.
La alcaldía de Salento cuenta con accesibilidad, cobertura y participación de la población OSIGD en las escuelas de formación deportiva,
En el municipio de Buenavista la oferta cultural y artistica se maneja de manera inclusiva para toda la polación, no se manejan programas exclusivos, dado que la población que se autoreconoce como LGBTIQ+ es muy poca.</t>
  </si>
  <si>
    <t>La universidad del Quindío desarrolló una estrategia para promover espacios de reflexión académica en torno a la cultura ciudadana, inclusión laboral sencibilzación, familia y diversidad sexual y de género para lo cual se adelantaron las siguientes acciones: 
1. Curso desde la dirección de Bienestar Institucional Reconocimiento de la Diversidad UQ: este curso está dirigido a la comunidad Universitaria, con el fin de promover el goce efectivo de derecho de personas OSIGD-LGBTI, en el campus Universitario. 
2. Campañas de sensibilización y alfabetización en diversidad: la cuales tienen como objetivo principal, enseñar el cuidado integral en derechos sexuales, reproductivos, normativa y jurisprudencia con enfoque diferencial, dirigido a las Instituciones escolares del Departamento del Quindío
3. Aplicación del violentometro a todos los estamentos universitarios, con el fin de sensibilizar a la comunidad universitaria sobre las diferentes violencias. 
4. Armonización del Protocolo para la prevención, detección y atención de violencias o cualquier tipo de discriminación basada en género en la Universidad del Quindío, co-construcción de la ruta de atención, divulgación y acciones pedagógicas con el fin de realizar el acompañamiento integral desde la dirección  de Bienestar Institucional a través de  espacios de intervención pedagógica  a fin de promover en los estudiantes, profesores, administrativos y comunidad  en general actitudes   para el diálogo, para la reflexión respecto de los hechos de violencia o cualquier tipo de discriminación basados en género   apuntando  a  la transformación de imaginarios y estereotipos de género, con el   fin de generar  compromisos de reparación del daño causado, la cesación de la violencia, la discriminación  y la no repetición.
5. Socialización y divulgación de las rutas existentes y articulación con secretaria de salud y policía nacional con la ruta de violencia sexual y la patrulla purpura, así mismo:
1. “Ruta de   atención para la prevención, detección y atención de violencias y cualquier tipo de discriminación basada en género en la Universidad del Quindío”
2. “Programa para el reconocimiento de la diversidad desde un enfoque inclusivo”
La Institución Universitaria EAM, comprometida con la creación de espacios seguros en la educación, durante el semestre 2023-2 ha desarrollado campañas para la atención, promoción y apropiación de politicas para la prevención de violencias basadas en género, inclusión, diversidad y salud mental.  En este sentido, se han desarrollado campañas denominadas: 
- Identificación Tipos de Violencias
- Micromachismos (comportamientos)
- Prevención de Situaciones de Violencia
- Rutas de Ayuda (Internas y Externas)
- Signos de Ansiedad
- Mascotas como ayuda personal
- Ejercicios para la Salud Mental
- Consejos para una mejor concentración
- Técnicas para el manejo de la Ansiedad
- Inclusión
- Aliados para la Inclusión
La Universidad Gran Colombia reportó que promovió espacios de reflexión respecto al a la prevención del acoso, violencia de género u otras expresiones de violencia y  exclusión.</t>
  </si>
  <si>
    <t xml:space="preserve">Para la vigencia 2023 no se tienen programadas acciones para dar cumplimiento a la meta conforme a lo establecido en el plan decenal. 
La Alcaldía de Montenegro realiza campaña articulada con la gobernación en capacitación en actualización a funcionarios públicos de la Administración Municipal en mecanismmos de género y transversalización del enfoque de género diverso y parámetros no sexistas.
La Alcaldía de Circasia desarrollo una campaña referente a la adopcion de mecanismos de género y Transversalización del enfoque genero diverso con funcionarios publicos he individuos de la poblacion OSIGD
La Alcaldía de Calarcá realiza campaña articulada con la gobernación en capacitación en actualización a funcionarios públicos de la Administración Municipal en mecanismmos de género y transversalización del enfoque de género diverso y parámetros no sexistas. 
La Alcaldía de Pijao realiza campaña articulada con la gobernación en capacitación en actualización a funcionarios públicos de la Administración Municipal en mecanismmos de género y transversalización del enfoque de género diverso y parámetros no sexistas.
</t>
  </si>
  <si>
    <t>Desde la Secretaria de Familia se realizaron capacitaciones anualizadas en ley 1620 del 2013 y sentencia T-478 del 2015, en diversidad sexual e identidad de género a integrantes de la comunidad educativa de los municipios de Quimbaya (1), Calarcá(2), La Tebaida(2), Pijao(1) Buenavista(1), Filandia (2), Armenia (2), Circasia (1),  Génova (2), Córdoba (1), Salento (1), Montenegro (1)</t>
  </si>
  <si>
    <t xml:space="preserve">La Secretaria de Cultura Departamental manifiesta que dentro de la implementación de los programas de lectura y escritura y formación informal en artes plásticas, danza, música, teatro  en los diferentes municipios del departamento  se  ha contado con 63 personas de la comunidad LGTBI, 102 personas son inscritas en la plataforma de soy cultura, así mismo, se dio apertura a  la convocatoria de concertación y estímulos, cual da paso para la presentación de proyectos y propuestas culturales y desarrollarlas en todo el territorio Quindiano. Durante el tercer trimestre Dentro  de la implementación de los programas de lectura y escritura y formacion informal en artes plasticas, danza, musica, teatro  en los diferentes municipios del departamento  se  ha contado con 56  personas  de esta comunidad LGTBI.
La alcaldía de Circasia garantiza el acceso a la  oferta cultural y artística a la población sexualmente diversa.
La alcaldía de Córdoba señala que se garantizó el acceso y representatividad de la población sexualmente diversa a la oferta cultural y artística del municipio en las escuelas de formación: Danza folclórica, danza moderna, banda musical, chirimía, iniciación musical, banda musico marcial, club de lectura, Grupo amigos de la Biblioteca, tertulias, préstamo externo de libros, alfabetización digital.
La alcaldía de Filandia reporta que la oferta cultural y artística se da de manera incluyente, cabe destacar que dentro de las escuelas formativas hay presencia de esta población.
La alcaldía de Montenegro señala que se da cumplimiento a través de las escuelas de formación con convocatoria abierta a todos los programas culturales y artísticos como también  visita a colegios informando de las diferentes ofertas.   
                                                                                                                                 La administracion municpal de Circasia garantiza el acceso a la  oferta cultural y artistica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cultural.
La alcaldía de Génova señala que se garantiza el acceso de la población género diversa en los procesos culturales y artísticos del municipio.
La Alcaldía de Salento cuenta con accesibilidad, cobertura y participación de la población OSIGD en los grupos culturales existentes en la Administración (banda, chirimia, danza) 
La Alcaldía de Circasia  garantiza el acceso a la  oferta cultural y artistica
NOTA: El presupuesto que se reporta por parte de Secretaría de Cultura compete al proceso de concertación y estimulos en su totalidad.
los programas desarrollados en la secretaria en  educacion no formal y lecto escritura se beneficiaron 8, En las convocatorias de concertacion se impacto  a 2030 personas. La beca de cracion ganada por Sara Maria   Sanchez    impacto a 80 personas de esta poblacion para un total de 2129 personas impactadas en el ejecucion de concertacion y estimulos. (Reporte de Cultura)
</t>
  </si>
  <si>
    <t>La Secretaria de Educación Departamental aduce que  las instituciones educativas I.E Instituto Calarcá y Antonio Nariño el I.E del Municipio de Filandia Francisco Miranda en la actualidad cuentan con planes de convivencia  con el enfoque de Genero y diversidad.
El plan de acción de convivencia escolar del municipio de Buenavista tiene enfoque de genero y dicersidad, se abordan rutas de atención y campañas para el fortalecmiento familiar.</t>
  </si>
  <si>
    <t>Durante el periodo informado no se tenian programadas acciones para dar cumplimiento a la meta e indicador en el año 2023</t>
  </si>
  <si>
    <t xml:space="preserve">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 llevada a cabo en la vigencia 2022.
La Secretaría de Familia Departamental llevó a cabo actividad donde se socializó campaña "Empoderate por la diversidad" en diferentes instituciones educativas del Departamento, tratando temas de trato igualitario y el respeto por el nombre identitario en la vigencia 2023.
</t>
  </si>
  <si>
    <t xml:space="preserve">Desde la Secretaría de Familia se adoptó e implementó la ruta antidiscriminación la cual se está socializando en los barrios popular y vera cruz del municipio de armenia </t>
  </si>
  <si>
    <t>Desde la Jefatura de Mujer y Equidad se adelantaron dos (2) campañas en instituciones educativas siendo estas en la I.E Francisco Londoño de Circasia y la I.E Tecnolócico de Calarcá</t>
  </si>
  <si>
    <t>Durante el período informado no se tenian programas  acciones para dar cumplimiento a la meta e indicador en el año 2024.</t>
  </si>
  <si>
    <t xml:space="preserve">En el municipio de filandia se llevo a cabo la inscripcion de una de las candidatas de la poblacion OSIGD  al concejo municipal del municipio de filandia por parte del partido MAIS. </t>
  </si>
  <si>
    <t xml:space="preserve">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trimestre se desarrolló la socialización en espacios públicos del municipio de Armenia. en I.E Francisco Londoño de Circasia y Tecnológico Calarcá
La Alcaldía de Salento reportó que realizó campaña para la promoción del respeto por la diferencua e instalación de territorios libres de discriminación en el marco de la conmemoración de la visibilidad trans, con el encuentro departamental para la visibilidad trans   </t>
  </si>
  <si>
    <t xml:space="preserve">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deArmenia refiere que, realizó 1 Mesa Municipal de Cocnertación OSIGD - LGBTI de Arnenia, la cual  se realiza 4 veces al año, adicionalmente se realiza seguimiento a casos de vulneracion de derechos a poblacion sexualmente diversa.
La Alcaldía de Filandia requiere que, creó el consejo municipal para la inclusión de personas OSIGD, dentro del cual se cuenta con una mesa tecnica  para la atención a estos casos (acuerdo 016 octubre 21 2021)
La Alcaldía de Salento reportó que el comité municipal OSIGD que se reune trimestralmente cuenta con un espacio para la exposición de casos de discriminación, para el periodo informado se realizó un comité incluyendo la mesa de seguimeinto a casos de vulneración de derechos en el orden del día, para el cuál no se presentaron casos de vulneraicón de derechos
</t>
  </si>
  <si>
    <t xml:space="preserve">Para la vigencia 2024 no se tienen programadas acciones para dar cumplimiento a la meta conforme a lo establecido en el plan decenal. 
Nota: sin embargo, La Jefatura de la Mujer y Equidad realizó la actualización a funcionarios públicos en la adopción de mecanismos de género y Transversalización del enfoque genero diverso y parámetros no sexistas según ley 1752 del 2015 (ley antidiscriminación) en la alcaldía de Salento y Córdoba 
La Alcaldía de Salento reporta que realiza proceso formativo con funcionarios de la administracion municipal de la secretaria de servicos cosiales para la actualizacion en la adopción de mecanismos de género y transversalización del enfoque de género.
</t>
  </si>
  <si>
    <t xml:space="preserve">
La secretaría de Cultura Departametnal refiere que, en este momento se dio  apertura a las convocatorias de concertación resolución 1831/ 21 de marzo y estímulos resolución 1832/ 21 de marzo de 2024, este genera un estímulo de 5 puntos adicionales para los proyectos que se ejecuten con población LGTBI, como incentivo a la participación  
NOTA: El presupuesto que se reporta por parte de Secretaría de Cultura compete al proceso de concertación y estimulos en su totalidad.
La Scretaría de Familia en articulación con la Alcaldía de armenia realizó la conmemoracióno fechas representativas personas OSIGD – LGBTI " Dia de la visibilidad Trans 31  de marzo de 2024"
La Alcaldía de Filandia menciona que los procesos formativos de arte y cultura son manera incluyente ya que nuestro lider de la población LGBT Cristian Camilo Hoyos Bermudez  hace parte de el grupo de teatro del municipio ademas tambien ha pertenecido a grupos tales como:  danzas, chirimia y la banda del municipio de filandia. Ademas de mas poblacion que hace parte de los mismos procesos formativos.
La alcaldía de Salento reporta que cuenta con accesibilidad, cobertura y participación de la población OSIGD en los grupos culturales existentes en la Administraicón (banda, chirimia, danza)
</t>
  </si>
  <si>
    <t xml:space="preserve">Desde la Secretaría de Familia, a través de la  Jefatura de la Mujer y la Equidad, se encuentra en etapa de diseño de la estrategia de seguimiento a casos urgentes de discriminación y vulneración de derechos con componentes de atención, prevención y sensibilización.
El Municipio de Filandia cuenta con ruta de atención modificada y aprobada en el mes de febrero, en la cual se le hace seguimiento en cada reunión del Consejo para la Inclusión de personas OSIGD. 
La Policia reporta que el grupo de derechos se articula con la mesa de reacción rápida de la secretaria del interior, con el fin de abordar temas en materia de prevención y seguimiento a casos urgentes de discriminación y vulneración de derechos e implementación de medidas preventivas, con el fin se garantizar la vida, integridad, seguridad y libertad de esta población. </t>
  </si>
  <si>
    <t>Durante el periodo informado no se tenian programadas acciones para dar cumplimiento a la meta e indicador en el año 2024</t>
  </si>
  <si>
    <t>Desde la jefatura de la mujer y equidad se realizó una capacitación de la Ley 1620 del 2013 y T-478 del 2015 en la I.E Marcelino Champagnat de Armenia el 29 de febrero</t>
  </si>
  <si>
    <t>Para la vigencia 2024 no se tienen programadas acciones para dar cumplimiento a la meta conforme a lo establecido en el plan decenal. NO HAY META PROGRAMDA</t>
  </si>
  <si>
    <t>Se ha implementado la campaña anualizada con incidencia municipal de promoción del respeto por la diferencia e instalación de territorios libres de discriminación en entidades públicas y privadas, y espacios públicos en las vigencias 2020, 2022, 2023 y 2024</t>
  </si>
  <si>
    <t>Desde el 2020 la Secretaría de Familia incorporo en los instrumentos de caracterización de usuarios variables para monitorear la atención a la población sexualmente diversa de acuerdo a lo establecido en MIPG a través del formato F-FAM-04 del 19 de noviembre de 2020, el cual se continua implementanfo po parte de la Secretaría de Familia Departamental</t>
  </si>
  <si>
    <t>2024 II TRIMESTRE</t>
  </si>
  <si>
    <t>Desde la secretaria de interior y su dirección Derecho Humanos se promivió y garantizó la participación de la población LGTBIQ dentro del consejo departamental de paz, presepuesto reportador por Secretaría del Interior</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</si>
  <si>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
la cual fue implementada en la Institución Educativa Rio Verde Buenavista por la comisaría el 15 de marzo 2024 por la comisaría de familia de Buenavista
La Alcaldía de Filandia infiere que, en el mes de marzo se llevaron a cabo dos  visitas domiciliarias en  nucleos familiares donde hacen parte la poblacion OSIGD (Orientacion Sexual e Identidad de Genero Diverso) ya que por falta de informacion se estaban presentanto inconvenientes de caracter familiar y falta de comprension por parte de sus familiares.
La Alcaldía de Montenegro reporque que para implementar la estrategia de sensibilización familiar anual se realiza un banner con una imagen alusiva al tema y con la siguiente información "El apoyo familiar, al amor, el respeto y la aceptación son fundamentales para nuestro libre desarrollo de la personalidad"; el cual fue  publicado en las diferentes redes sociales de la administración municipal y personales, generando con ello poder llegar a un gran numero de la población. También lo imprimimos a color con el fin de pegarlo en los sitios públicos de mayor afluencia y compartirlo con la población a  la cual abordamos para compartirle la información.
La comisaría de familia de Buenavista reportó que realizo campaña en conjunto con la gobernacion del quindio, en la administracion municipal con el fin de fortalecer lazos y respetos con las personas sexualmente diversas.
</t>
  </si>
  <si>
    <t>La universidad EAM reportó que realizó las siguientes estretegias 1. Capacitación al personal docente en inclusión educativa desde el concepto de identidad y orientación sexual, estableciendo las condiciones de respeto y tolerancia hacia la diversidad.                                               2. Participación en Armenia Diversa, desde estrategia comercial y dando paso a la apertura de bases sólidas que permitan una inclusión educativa basada en valores y tolerancia hacia las disposiciones que la demanda de las personas difiera.</t>
  </si>
  <si>
    <t>desde la jefatura de mujer y equidad adscrita a la secretaria de familia se reaizron 8 asistencias técnicas realziadas en los municipios de LaTebaida (1), Montenegro (1), Filandia (2), Salento (1), Quimbaya (1), Córdoba (2)</t>
  </si>
  <si>
    <t>Secretaría de Educación reporto la siguiente información: se realizaron mesas de trabajo para socializar las rutas de atención de convivencia escolar, con el objetivo de promover la vinculación de padres , madres, cuidadores y familia en el proceso educativo de NNA, factor fundamental para la garantía de ingreso y permanencia en el sistema educativo, así como del buen  desempeño académico y culminación de ciclos educativos completos. Se realizó mesa de trabajo con la procuradoria, defensoria, ICBF, policia de infancia y adolecencia, Secretaria de salud con el fin de definir la metodologia para la socializacion de las rutas de atencion de convivencia escolar en las IE. Para dar cumplimiento a este indicador estas mesas de trabajo se realizaron sin el uso de presupuestos programado, siendo el presupuesto programado para el primer trimestre de esta politica trasladado para dar cumplimiento a la meta  2201006 del plan de desarrollo</t>
  </si>
  <si>
    <t>Con la creación del consejo consultivo de diversidad sexual e identidad de género(Decreto 510/2020) y el correspondiente comité se dio cumplimiento al 100% de esta meta, el mismo sesiona de manera semestral</t>
  </si>
  <si>
    <t xml:space="preserve">La Alcaldía de Armenia refiere que, realizo una jornada de "capacitación a los(as/es) servidores públicos de la administración municipal, para atender de manera diferencial y con enfoque de género a las personas de esta población"en el primer comité docentes y orientadores escolares de instituciones educativas publicas y privadas de Armenia, se socializa las acciones de fortalecimiento para revisar planes de convivencia escolar.
</t>
  </si>
  <si>
    <r>
      <t xml:space="preserve">
INDEPORTES REPORTA QUE EN EL</t>
    </r>
    <r>
      <rPr>
        <sz val="20"/>
        <color rgb="FFFF0000"/>
        <rFont val="Calibri"/>
        <family val="2"/>
        <scheme val="minor"/>
      </rPr>
      <t xml:space="preserve"> </t>
    </r>
    <r>
      <rPr>
        <sz val="20"/>
        <rFont val="Calibri"/>
        <family val="2"/>
        <scheme val="minor"/>
      </rPr>
      <t xml:space="preserve">PRIMER SEMESTRE DEL 2024 QUE CONSTA DESDE EL 1 DE ENERO AL 30 DE JUNIO EN EL QUE  SE HAN IMPLEMENTADO PROGRAMAS DE ESCUELAS DEPORTIVAS, ADULTO MAYOR Y HABITOS Y ESTILOS DE VIDA SALUDABLE (HEVS) LOS CUÁLES SON ABIERTOS AL PÚBLICO DE FORMA INCLUSIVA DE MANERA GENERAL SE HA BRINDADO ATENCION A LOS DOCE MUNICIPIOS DEL DEPARTAMENTO
La alcaldía de Filandia reporta que la oferta deportiva se da de manera incluyente, cabe destacar que dentro de las escuelas formativas hay presencia de esta población.
La Alcaldía de Salento reporta que cuenta con accesibilidad, cobertura y participación de la población OSIGD en las escuelas de formación deportiva (fútbol, voleibol, baloncesto)
</t>
    </r>
  </si>
  <si>
    <r>
      <rPr>
        <sz val="20"/>
        <rFont val="Calibri"/>
        <family val="2"/>
        <scheme val="minor"/>
      </rPr>
      <t>Según el plan decenal esta meta esta proyectada para ejecutarse a partir de la vigencia 2024, sin embargo:</t>
    </r>
    <r>
      <rPr>
        <sz val="20"/>
        <color rgb="FFFF0000"/>
        <rFont val="Calibri"/>
        <family val="2"/>
        <scheme val="minor"/>
      </rPr>
      <t xml:space="preserve"> </t>
    </r>
    <r>
      <rPr>
        <sz val="20"/>
        <color theme="1"/>
        <rFont val="Calibri"/>
        <family val="2"/>
        <scheme val="minor"/>
      </rPr>
      <t xml:space="preserve">la Secretaria de Turismo, industria y comercio en las vigencias 2020,2021,2022 realizo asistencia técnica Departamental enfocada al fortalecimiento empresarial, acceso a nuevos mercados y emprendimientos.
</t>
    </r>
  </si>
  <si>
    <t xml:space="preserve">El observatorio se encuentra diseñado e implementado, el cual se encuentra actualmente en  el mejoramiento de la página web para facilitar el acceso de la población a la información allí consignada,
</t>
  </si>
  <si>
    <t>El municipio de Filandia reporta la existe el comité de paz donde dentro de su plan de acción esta incluido el componente de género,
Desde la Secretaría del Interiro  se reporta lo siguiente: el plan de acción de DH y DIH departamental se contempla la atención y acompañamiento a mujeres y población OSIGD victimas de violencia basada en género y otros tipos de violencia dentro del marco del conflicto armado</t>
  </si>
  <si>
    <r>
      <t xml:space="preserve">POLÍTICA PÚBLICA DE DIVERSIDAD SEXUAL E IDENTIDAD DE GÉNERO 2019-2029  </t>
    </r>
    <r>
      <rPr>
        <b/>
        <i/>
        <sz val="26"/>
        <rFont val="Arial"/>
        <family val="2"/>
      </rPr>
      <t>QUINDÍO DIVERSO</t>
    </r>
  </si>
  <si>
    <t>Armonización Plan de Desarrollo Por y Para la Gente 2024-2027</t>
  </si>
  <si>
    <t>NÚMERO LÍNEA ESTRATÉGICA</t>
  </si>
  <si>
    <t>LÍNEA ESTRATÉGICA</t>
  </si>
  <si>
    <t>CÓDIGO SECTOR</t>
  </si>
  <si>
    <t>NOMBRE DEL SECTOR</t>
  </si>
  <si>
    <t>CÓDIGO DEL PROGRAMA</t>
  </si>
  <si>
    <t>CÓDIGO DEL PRODUCTO</t>
  </si>
  <si>
    <t>PRODUCTO</t>
  </si>
  <si>
    <t>CÓDIGO INDICADOR DE PRODUCTO</t>
  </si>
  <si>
    <t>INDICADOR DE PRODUCTO</t>
  </si>
  <si>
    <t xml:space="preserve">GOBERNABILIDAD, FORTALECIMIENTO INSTITUCIONAL Y SEGURIDAD.  “Quindío territorio seguro y confiable” </t>
  </si>
  <si>
    <t>45</t>
  </si>
  <si>
    <t>GOBIERNO TERRITORIAL</t>
  </si>
  <si>
    <t>Fortalecimiento del buen gobierno para el respeto y garantía de los derechos humanos</t>
  </si>
  <si>
    <t>Servicio de promoción de la garantía de derechos</t>
  </si>
  <si>
    <t>450203800</t>
  </si>
  <si>
    <t>Estrategias de promoción de la garantía de derechos implementadas</t>
  </si>
  <si>
    <t>Desde la jefatura de la mujer y equidad se realizó una capacitación de la Ley 1620 del 2013 y T-478 del 2015 en la I.E Marcelino Champagnat de Armenia el 29 de febrero, 01 de octubre liceo andino filandia, 04 de octubre I.E sagrado corazón de jesús filandia, 22 de octubre I.E hojas anchas Circasia, 14 de noviembre I.E gimnasio inglés armenia.</t>
  </si>
  <si>
    <t xml:space="preserve">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trimestre se desarrolló la socialización en espacios públicos del municipio de Armenia. en I.E Francisco Londoño de Circasia y Tecnológico Calarcá
La Alcaldía de Salento reportó que realizó campaña para la promoción del respeto por la diferencua e instalación de territorios libres de discriminación en el marco de la conmemoración de la visibilidad trans, con el encuentro departamental para la visibilidad trans   
La alcaldía de calarcá reportó que DURANTE EL MES DE SEPTIEMBRE  AÑO 2024 SE LLEVO ACABO EN LAS INSTITUCIONES EDUCATIVAS (SAN JOSE, IMET, LIBRE, CIUDADELA) DEL MUNICIPPIO DE CIRCASIA, JORNADA PROMOCION DE ESPACIOS LIBRES DE DISCRIMINACION.  </t>
  </si>
  <si>
    <t xml:space="preserve">Desde la Jefatura de Mujer y Equidad se adelantaron dos (2) campañas en instituciones educativas siendo estas en la I.E Francisco Londoño de Circasia y la I.E Tecnolócico de Calarcá
la alcaldía de circasia reportó que DURANTE EL MES DE SEPTIEMBRE  DEL AÑO 2024 SE LLEVO ACABO EN LAS INSTITUCIONES EDUCATIVAS (SAN JOSE, IMET, LIBRE, CIUDADELA,) DEL MUNICIPPIO DE CIRCASIA, JORNADA PROMOCION DE ESPACIOS LIBRES DE DISCRIMINACION.  </t>
  </si>
  <si>
    <t xml:space="preserve">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deArmenia refiere que, realizó 1 Mesa Municipal de Cocnertación OSIGD - LGBTI de Arnenia, la cual  se realiza 4 veces al año, adicionalmente se realiza seguimiento a casos de vulneracion de derechos a poblacion sexualmente diversa.
La Alcaldía de Filandia requiere que, creó el consejo municipal para la inclusión de personas OSIGD, dentro del cual se cuenta con una mesa tecnica  para la atención a estos casos (acuerdo 016 octubre 21 2021)
La Alcaldía de Salento reportó que el comité municipal OSIGD que se reune trimestralmente cuenta con un espacio para la exposición de casos de discriminación, para el periodo informado se realizó un comité incluyendo la mesa de seguimeinto a casos de vulneración de derechos en el orden del día, para el cuál no se presentaron casos de vulneraicón de derechos.
EL MUNICIPIO DE CIRCASIA CUENTA CON MESA PERMANENTE DE SEGUIMENTO A CASOS DE VULNERACION DE DERECHOS A POBLACION SEXUALMENTE DIVERSA, DICHA MESA ESTA COMPUESTA POR 6 REPRESENTANTES DE LA POBLACIONLGTBIQ+.
</t>
  </si>
  <si>
    <t xml:space="preserve">Desde la Secretaría de Familia, a través de la  Jefatura de la Mujer y la Equidad, se encuentra en etapa de diseño de la estrategia de seguimiento a casos urgentes de discriminación y vulneración de derechos con componentes de atención, prevención y sensibilización.
El Municipio de Filandia cuenta con ruta de atención modificada y aprobada en el mes de febrero, en la cual se le hace seguimiento en cada reunión del Consejo para la Inclusión de personas OSIGD. 
La Policia reporta que el grupo de derechos se articula con la mesa de reacción rápida de la secretaria del interior, con el fin de abordar temas en materia de prevención y seguimiento a casos urgentes de discriminación y vulneración de derechos e implementación de medidas preventivas, con el fin se garantizar la vida, integridad, seguridad y libertad de esta población. 
EL MUNICIPIO DE CIRCASIA REPORQUE QUE LA ESTRATEGIA DE ATENCION Y SEGUMIENTO A CASO  SURGENTES DE DISCRIMINAION Y VULNERACION DE LOS DERECHOS DE LA POBLACION DIVERSA ESTA COMPUESTA POR: APERTURA DE RUTAS DE ATENCION Y REPORTE CONSTANTE DE LOS CASOS POR PARTE DE LAS ENTIDADES COMPETES A LA OFICINA DE LGTBIQ+ Y A LA MESA PERMANENTE DE SEGUIMIENTO DE MUNICIPIO. </t>
  </si>
  <si>
    <t xml:space="preserve">Para la vigencia 2024 no se tienen programadas acciones para dar cumplimiento a la meta conforme a lo establecido en el plan decenal. 
Nota: sin embargo, La Jefatura de la Mujer y Equidad realizó la actualización a funcionarios públicos en la adopción de mecanismos de género y Transversalización del enfoque genero diverso y parámetros no sexistas según ley 1752 del 2015 (ley antidiscriminación) en la alcaldía de Salento y Córdoba 
La Alcaldía de Salento reporta que realiza proceso formativo con funcionarios de la administracion municipal de la secretaria de servicos cosiales para la actualizacion en la adopción de mecanismos de género y transversalización del enfoque de género.
LA ALCALDÍA DE CIRCASIA REPORTA QUE EN EL MES DE AGOSTO DEL AÑO 2024 SE REALIZO JORNADA DE SENSIBILIZACION CON LOS FUNCIONARIOS DE LA ALCALDIA DE CIRCASIIA EN TORNO A  LA LEY 1752 DEL  2015 (ley antidiscriminación).(Articulacion con la Gobernación)
</t>
  </si>
  <si>
    <r>
      <t xml:space="preserve">
INDEPORTES REPORTA QUE EN EL</t>
    </r>
    <r>
      <rPr>
        <sz val="20"/>
        <color rgb="FFFF0000"/>
        <rFont val="Calibri"/>
        <family val="2"/>
        <scheme val="minor"/>
      </rPr>
      <t xml:space="preserve"> </t>
    </r>
    <r>
      <rPr>
        <sz val="20"/>
        <rFont val="Calibri"/>
        <family val="2"/>
        <scheme val="minor"/>
      </rPr>
      <t xml:space="preserve">PRIMER SEMESTRE DEL 2024 QUE CONSTA DESDE EL 1 DE ENERO AL 30 DE JUNIO EN EL QUE  SE HAN IMPLEMENTADO PROGRAMAS DE ESCUELAS DEPORTIVAS, ADULTO MAYOR Y HABITOS Y ESTILOS DE VIDA SALUDABLE (HEVS) LOS CUÁLES SON ABIERTOS AL PÚBLICO DE FORMA INCLUSIVA DE MANERA GENERAL SE HA BRINDADO ATENCION A LOS DOCE MUNICIPIOS DEL DEPARTAMENTO
La alcaldía de Filandia reporta que la oferta deportiva se da de manera incluyente, cabe destacar que dentro de las escuelas formativas hay presencia de esta población.
La Alcaldía de Salento reporta que cuenta con accesibilidad, cobertura y participación de la población OSIGD en las escuelas de formación deportiva (fútbol, voleibol, baloncesto)
LA ALCALDÍA DE CIRCASIA REPORTA QUE EN EL MES DE AGOSTO  DEL AÑO 2024 SE REALIZO   ENCUENTRO DEPORTIVO (FUTBOL DE SALON) POR PARTE DE A POBLACION LGTBIQ+
</t>
    </r>
  </si>
  <si>
    <t>Se cretaria de Salud reportó l osiguiente: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Género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donde la población sexualmente diversa tengan acceso a esta herramient</t>
  </si>
  <si>
    <t>Desde comunicaciones se diseño la imagen de la campaña "Hasta llegar a cero". Desde comunicaciones se espera que se materialice la estrategia de atención a poblacion diversa para crear la campaña de difusión de la misma</t>
  </si>
  <si>
    <t xml:space="preserve">
La secretaría de Cultura Departametnal refiere que,Ya se publicó la lista de ganadores de la convocatoria de concertación en la resolución número 4610 del 18 de Julio de 2024  Y  en la convocatoria de estímulos con la resolución número 5503 del 29 de Agosto 2024 en la que se desarrollaran becas que impacta a 633 perosnas de  población diversa 
En los procesos de formación artística que se realizan en las casas de la cultura de los 12 municipios del departamento hemos contado con la participación de 67 personas de población diversa y en los proceso de  promoción de lectura y escritura que se realizan en espacios no convencionales y los convencionales hemos contado con la participacion  de 20 persona. 
NOTA: El presupuesto que se reporta por parte de Secretaría de Cultura compete al proceso de concertación y estimulos en su totalidad.
La Scretaría de Familia en articulación con la Alcaldía de armenia realizó la conmemoracióno fechas representativas personas OSIGD – LGBTI " Dia de la visibilidad Trans 31  de marzo de 2024"
La Alcaldía de Filandia menciona que los procesos formativos de arte y cultura son manera incluyente ya que nuestro lider de la población LGBT Cristian Camilo Hoyos Bermudez  hace parte de el grupo de teatro del municipio ademas tambien ha pertenecido a grupos tales como:  danzas chirimia y la banda del municipio de filandia. Ademas de mas poblacion que hace parte de los mismos procesos formativos.
La alcaldía de Salento reporta que cuenta con accesibilidad, cobertura y participación de la población OSIGD en los grupos culturales existentes en la Administraicón (banda, chirimia, danza)
El municipio de filandia cuenta con  la casa de la cultura CARLOS TORO TORO y en ella se realizan procesos formativos  en las diferentes areas tales como: banda marcial, Danzas, teatro, chirimias entre otros, en cada uno de estos procesos se cuenta con la participacion de la poblacion sexual mente diversa.
</t>
  </si>
  <si>
    <t>La Alcaldía de Armenia refiere que, realizo una jornada de "capacitación a los(as/es) servidores públicos de la administración municipal, para atender de manera diferencial y con enfoque de género a las personas de esta población"en el primer comité docentes y orientadores escolares de instituciones educativas publicas y privadas de Armenia, se socializa las acciones de fortalecimiento para revisar planes de convivencia escolar.
La Secretaría de educación Departamental refiere l osiguiente, se ha llevado a cabo el acompañamiento a los comités municipales de convivencia escolar por parte de la secretaria de educación en los municipios de Quimbaya, Montenegro, Salento Filandia, circasia, Calarcá, Buenavista y Pijao, se  apoyo la operatividad de sus comités municipales de convivencia escolar con el fin de determinar las principales problemáticas de sus sectores educativos y las propuestas de intervención para las mismas. Se ha visitado a cada uno de los 11 municipios para la verificación del estado de operatividad de este espacio de participación y  proposición en pro de la convivencia escolar,</t>
  </si>
  <si>
    <t>Secretaría de Educación refiere l osiguiente, se han llevado a cabo tres sesiones del comité departamental de convivencia escolar y se está en la planeación de la cuarta sesión de acuerdo a la Ley 1620 de 2013,</t>
  </si>
  <si>
    <t xml:space="preserve">la Secretaría de Educación refiere l osiguiente, En las intervenciones realizadas a madres, padres, cuidadores y familia, se desarrollan diversos tópicos temáticos, frente a convivencia familiar y dinámicas familiares, prevención de acoso y ciberacoso, con el objetivo de fortalecer redes de apoyo para la prevención de consumo de SPA, riesgo de consumo de cigarrillo electrónico, violencias de género, entre otros, transformando imaginarios y generando ambientes sanos y protectores que salvaguarden la integridad de los NNAJ </t>
  </si>
  <si>
    <t>La Secretaría de Salud refiere lo siguiente,Mediante el area de aseguramiento de la Secretaria de Salud Departamental se realizan asistencias tecnicas a toda la poblacion en general acerca del acceso al Sistema General de Seguridad Social en Salud - SGSSS, lo cual se realiza con asistencia a las personas que solicitan esta orientacion en las instalaciones de la Secretaria de Salud Departamental, asi como a los enlaces de aseguramiento en los distintos Municipios del departamento y que atieneden a esta poblacion para garantizarles su acceso al sistema de salud.</t>
  </si>
  <si>
    <t>La Secretaría de Salud refiere lo siguiente, Mediante el area de aseguramiento de la Secretaria de Salud Departamental se realizan asistencias tecnicas a toda la poblacion en general acerca del acceso al Sistema General de Seguridad Social en Salud - SGSSS, lo cual se realiza con asistencia a las personas que solicitan esta orientacion en las instalaciones de la Secretaria de Salud Departamental, asi como a los enlaces de aseguramiento en los distintos Municipios del departamento y que atieneden a esta poblacion para garantizarles su acceso al sistema de salud.</t>
  </si>
  <si>
    <t xml:space="preserve">La Secretaria de Salud Departamental en las vigencias 2021, 2022, 2023 y 2024 ha realizado capacitación anual para la población sexualmente diversa y funcionarios públicos en deberes y derechos en Salud, soportado en la ley 1620 de derechos sexuales y reproductivos. </t>
  </si>
  <si>
    <t>La Secretaría de Salud refiere lo siguiente, campañas educativas para padres y estudiantes en los siguientes instituiciones educativas: Tenologico Calarca, Institución Educativa Jesus liceo andino, Institución Educativa Rural la Mariela (Pijao ), Institución Educativa Colegio Santa Teresa, Institución Educativa Jesus Institucion educativa Gabriela mistral tebaida,</t>
  </si>
  <si>
    <t>desde la jefatura de mujer y equidad adscrita a la secretaria de familia se reaizron 8 asistencias técnicas realziadas en los municipios de LaTebaida (1), Montenegro (1), Filandia (2), Salento (2), Quimbaya (1), Córdoba (2), Circasia (2), Génova (2), Pijao (2), Calarcá (2)</t>
  </si>
  <si>
    <t>Se ha realizado presentación de reporte del seguimiento e implementación de la política publica en el marco de la rendición pública de cuentas institucional en las vigencias 2020, 2021, 2022, 2023 y 2024</t>
  </si>
  <si>
    <t>Desde la jefatura de la mujer y la equidad se brindó asistencia técnica en la ley 1620 y sentencia 478 a los orientadores de las instituciones educativas de los 12 municipios del Departamento en la vigencia 2022, 2023 y 2024</t>
  </si>
  <si>
    <t>Para la vigencia 2025 no se tienen programadas acciones para dar cumplimiento a la meta conforme a lo establecido en el plan decenal. NO HAY META PROGRAMDA</t>
  </si>
  <si>
    <t>En el presente trimestre no se han adelantado acciones en pro del cumplimiento deeste indicador</t>
  </si>
  <si>
    <t>La Secretaría de educación Departamental refiere l osiguiente, se ha llevado a cabo el acompañamiento a los comités municipales de convivencia escolar por parte de la secretaria de educación en los municipios de Quimbaya, Montenegro, Salento Filandia, circasia, Calarcá, Buenavista y Pijao, se  apoyo la operatividad de sus comités municipales de convivencia escolar con el fin de determinar las principales problemáticas de sus sectores educativos y las propuestas de intervención para las mismas. Se ha visitado a cada uno de los 11 municipios para la verificación del estado de operatividad de este espacio de participación y  proposición en pro de la convivencia escolar.</t>
  </si>
  <si>
    <t xml:space="preserve">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 Córdoba refiere lo siguiente: En la entidad se desarrolla el comité de violecia por razones de sexo y genero junto con el plan local de salud publica,  Comisaria, ICBF, Hospital, Casa de la cultura, Colegio y personeria donde se hace seguimiento  a los casos de vulneración de derechos a población sexualmente diversa 
</t>
  </si>
  <si>
    <t>2025 I TRIMESTRE</t>
  </si>
  <si>
    <t>Desde la Jefatura de Mujer y Equidad se adelantaron dos (2) campañas en instituciones educativas siendo estas en la IInstitución educativa Robledo de Calarcá, grados 8° y 9°, 29 de abril 
Campaña empoderate por la diversidad Institución educativa Robledo de Calarcá, grados 10° y 11°, 6 de mayo
La alcaldía de Córodba refiere que Junto con la secretaria de familia departamental se llevo a cabo una campaña en el mes de marzo en la ciudadela educativa Jose Maria Cordoba con los grado 10 y 11 con estudiantes y docentes.</t>
  </si>
  <si>
    <t xml:space="preserve">La Jefatura de la Mujer y Equidad realizó la actualización a funcionarios públicos en la adopción de mecanismos de género y Transversalización del enfoque genero diverso y parámetros no sexistas según ley 1752 del 2015 (ley antidiscriminación) en la alcaldía de Armenia, Quimbaya, Circasia, Salento y Génova
La alcaldía de Córdoba refiere que, En el marco del plan institucional de capacitacion de la entidad para el 2025 se desarrollaron tres capacitaciones:
- Sencibilizacion en ruta indiscriminacion 
-Enfoque y atencion a la poblacion sexualmente diversa
- Actualizacion funcionarios publicos ley 1752/2015 / Taller de promocion de derechos poblacion OSIGD
La alcaldía de Filandia refiere que Se realizó capacitación con los funcionarios públicos de la administración municipal en atención integral y trato digno a la población OSIGD, promoviendo la NO discriminación
</t>
  </si>
  <si>
    <t>Desde la Secretaría de Familia, a través de la  Jefatura de la Mujer y la Equidad, se encuentra en etapa de diseño de la estrategia de seguimiento a casos urgentes de discriminación y vulneración de derechos con componentes de atención, prevención y sensibilización.
El Municipio de Filandia cuenta con ruta de atención modificada y aprobada en el mes de febrero del año 2024, en la cual se le hace seguimiento en cada reunión del Consejo para la Inclusión de personas OSIGD. 
El municipio de Córdoba refiere lo siguiente: se tiene estipulado procedimiento a cargo de la secretara de gobierno para atender casos urgentes de discriminación y vulneración de derechos junto con personeria, comisaria y policia según sea el caso.</t>
  </si>
  <si>
    <t xml:space="preserve">Desde la Secretaría del Interiro  se reporta lo siguiente: el plan de acción de DH y DIH departamental se contempla la atención y acompañamiento a mujeres y población OSIGD victimas de violencia basada en género y otros tipos de violencia dentro del marco del conflicto armado
La alcaldía de Córdoba comenta que Se cuenta con componentes de Género y Diversidad en estos Comités, donde se ha visibilizado el compromiso con las diferentes intituciones con respecto a la población Sexualmente Diversa.
La alcaldía de Filandia refiere que En los diferentes planes de acción de los espacios de coordinadión de la Secretaria de Gobierno y Desarrollo Social se ha implementado el componente de género, donde en algunos de ellos, un representante de la población OSIGD hace parte del corum </t>
  </si>
  <si>
    <t xml:space="preserve">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trimestre se desarrolló la socialización en espacios públicos del municipio de Calarcá  Institución educativa Robledo de Calarcá, grados 8° y 9°, 29 de abril 
Campaña empoderate por la diversidad Institución educativa Robledo de Calarcá, grados 10° y 11°, 6 de mayo
La alcaldía de Córdoba refiere lo siguiente Se realizo campaña el 26 de febrero vinculando a la poblacon sobre la  promoción del respeto por la diferencia e instalación de territorios libres de discriminación,
El municipio de Pijao refiere que   se ha desarrollado una campaña anualizada recoonociendo a la población LGBTIQ+ desde el año 2017 en una actividad llamada Noche por la diversidad reglamentada en el acuerdo municipal N° 002 de 2016 , en  el cual se institucionaliza el día 29 de diciembre como el día de la diversidad y se desarrollan actividades orientadas por la mesa LGBTI Pijao.
</t>
  </si>
  <si>
    <t>La universidad Eam refiere que Recorrido informativo por las oficinas y salones de clase de la Institución, en compañía del equipo del Programa Teleconecta de la Fundación Plataformas, ONG que trabaja con población LGBTIQ+. Durante la actividad, se brindó información sobre los servicios y asesorías que ofrecen a través de su línea de atención, enfocados en la promoción y prevención en temas como VIH, tuberculosis, y el acceso a servicios de salud y protección social. Fecha: Marzo 13</t>
  </si>
  <si>
    <t>En el primer trimestre 2025 la secretarpia de salud departamental, desarrolló acciones educativas en derechos sexuales y reproductivos, y en promoción de habilidades auto protectoras, en los municipios de Filandia, Calarcá, Montenegro, Buenavista, Pijao y La Tebaida. Pendiente realizar acciones en los demás municipios del Quindío, en lo corrido del año vigente.</t>
  </si>
  <si>
    <t>Desde la Secretaría de Familia se adoptó e implementó la ruta antidiscriminación la cual se está socializando en los barrio la mariela y simón bolicar del municipio de armenia, así como en el sector del comercio por la carrera 13 y 14 del municipio de  armenia el pasado 19 de marzo, al igual que en el sector del comercio (calle real) del municipio de Salento,</t>
  </si>
  <si>
    <t>Desde el año 2020 la Secretaria de Familia adopto y ha venido implementando la ruta antidiscriminación en el Departamento.
En el año 2025 la Secretaría de familia viene realizando la difusión de la ruta antidiscrimianción en el departamento.</t>
  </si>
  <si>
    <t>Se han desarrollado las asistencias técnicas en la conformación y consolidación de espacios de participación de la población OSIGD así: 2020 (12), 2021 (2), 2022 (2),2023 (5), 2024 (10), 2025(10)</t>
  </si>
  <si>
    <t>Se ha implementado la campaña anualizada con incidencia en las instituciones educativa de promoción del respeto por la diferencia e instalación de territorios libres de discriminación en las vigencias 2022, 2023 , 2024 y el primer trimestre de 2025,</t>
  </si>
  <si>
    <t>En la vigencia 2025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 las alcaldía de Armenia, Quinbaya, Circasia, Salento y Génova.</t>
  </si>
  <si>
    <r>
      <t xml:space="preserve">Desde la Dimensión de Sexualidad salud  Sexual y Reproductiva en la vigencia 2022, se realizó asistencia técnica respecto la salud sexual y Reproductiva para el curso de vida adultez  y vejez, asistencia técnica respecto ITS VIH, Sífilis, hepatitis B -C con el personal del hospital mental de Filandia para la certificación en toma de pruebas rápidas de ITS. 
</t>
    </r>
    <r>
      <rPr>
        <b/>
        <sz val="20"/>
        <rFont val="Calibri"/>
        <family val="2"/>
        <scheme val="minor"/>
      </rPr>
      <t xml:space="preserve">
Nota: Es preciso aclarar el indicador se encuntra programado para el año 2024, sin embargo se han adelantado las acciones mencionadas anteriormente y el presupuesto registrado corresponde a ellas.
</t>
    </r>
    <r>
      <rPr>
        <sz val="20"/>
        <rFont val="Calibri"/>
        <family val="2"/>
        <scheme val="minor"/>
      </rPr>
      <t>En el primer trimestre 2025 la secretarpia de salud departamental, desarrolló acciones educativas en derechos sexuales y reproductivos, y en promoción de habilidades auto protectoras, en los municipios de Filandia, Calarcá, Montenegro, Buenavista, Pijao y La Tebaida. Pendiente realizar acciones en los demás municipios del Quindío, en lo corrido del año vigente.</t>
    </r>
    <r>
      <rPr>
        <b/>
        <sz val="20"/>
        <rFont val="Calibri"/>
        <family val="2"/>
        <scheme val="minor"/>
      </rPr>
      <t xml:space="preserve">
</t>
    </r>
  </si>
  <si>
    <t>La Secretaria de Salud Departamental en la vigencia 2022 reporto que el modelo de atención en salud mental se encuentra fortalecido y se denomina Gestión del riesgo de Eventos de Interés en Salud Mental, el cual continúa vigente para el 2025</t>
  </si>
  <si>
    <t>Desde la jefatura de la mujer y equidad se realizó dos capacitación de la Ley 1620 del 2013 y T-478 del 2015 en la I.E  Institución educativa Robledo de Calarcá, grados 8° y 9°, 29 de abril, Institución educativa Robledo de Calarcá, grados 10° y 11°, 6 de mayo</t>
  </si>
  <si>
    <t xml:space="preserve">Según el plan decenal, esta meta se  programo para ejecutar a partir del año 2022.
En el año 2022 se desarrollaron 20 jornadas, al cuarto trimestre de 2023, 17 jornadas.
En el año 2023 desde la Secretaria de Familia se realizaron capacitaciones anualizadas en ley 1620 del 2013 y sentencia T-478 del 2015, en diversidad sexual e identidad de género a integrantes de la comunidad educativa de los municipios de Quimbaya (1), Calarcá(2), La Tebaida(2), Pijao(1) Buenavista(1), Filandia (2), Armenia (2), Circasia (1),  Génova (2), Córdoba (1), Salento (1), Montenegro (1)
En el año 2024 desde la jefatura de la mujer y equidad se realizó una capacitación de la Ley 1620 del 2013 y T-478 del 2015 en la I.E Marcelino Champagnat de Armenia el 29 de febrero,01 de octubre liceo andino filandia, 04 de octubre I.E sagrado corazón de jesús filandia, 22 de octubre I.E hojas anchas Circasia, 14 de noviembre I.E gimnasio inglés armenia.
En el primer trimestre del año 2025 Desde la jefatura de la mujer y equidad se realizó dos capacitación de la Ley 1620 del 2013 y T-478 del 2015 en la I.E  Institución educativa Robledo de Calarcá, grados 8° y 9°, 29 de abril, Institución educativa Robledo de Calarcá, grados 10° y 11°, 6 de mayo, 
</t>
  </si>
  <si>
    <t>desde la jefatura de mujer y equidad adscrita a la secretaria de familia se realizaron 10 asistencias técnicas a los enlaces de población OSIGD de los municipios de LaTebaida (2), Montenegro (1), Filandia (1), Salento (2), Córdoba (1), Circasia (1), Pijao (1), Calarcá (1)</t>
  </si>
  <si>
    <r>
      <t xml:space="preserve">Indeportes reporta Entre  (enero - marzo) del año 2025 por parte de "INDEPORTES QUINDIO" se implementaron los servicios de recreación, actividad física, y deporte social comunitario” en los doce municipios del departamento. Dichos servicios se realizan con oferta abierta a todos los grupos poblacionales en el departamento. Hasta el momento se han identificado 3 personas consideradas dentro de poblacion LGTBI como usuarios de los servicios ofertados. 
La alcaldía de Córdoba refiere lo siguiente La oferta publica esta dirigida para la poblacion en general incluyendo  la población sexualmente diversa.
La alcaldía de Filandia refiere que La Secretaría de Gobienro y Desarrollo Social cuenta con una oferta deportiva, en la que es abierta para los diferentes grupos poblacionales,
El municipio de Pijao, Quindío, reconoce la participación activa de la población LGBTIQ+ en los espacios deportivos, especialmente en disciplinas como el baloncesto, el fútbol y el microfútbol. Estas prácticas han permitido visibilizar el talento, el compromiso y el espíritu deportivo de personas diversas con especial representación de mujeres lesbianas y bisexuales.
</t>
    </r>
    <r>
      <rPr>
        <b/>
        <sz val="20"/>
        <rFont val="Calibri"/>
        <family val="2"/>
        <scheme val="minor"/>
      </rPr>
      <t>nota:</t>
    </r>
    <r>
      <rPr>
        <sz val="20"/>
        <rFont val="Calibri"/>
        <family val="2"/>
        <scheme val="minor"/>
      </rPr>
      <t xml:space="preserve"> el presupuesto reportado pertenece a indeportes
</t>
    </r>
  </si>
  <si>
    <t>Se implemento proceso formativo anualizado para el desarrollo del liderazgo colectivo y la incidencia política de la población sexualmente diversa del departamento en las vigencias 2020 y 2022</t>
  </si>
  <si>
    <t>Según el plan decenal esta meta esta proyectada para ejecutarse a partir de la vigencia 2024, sin embargo, en la vigencia 2023, desde la Secretaria de Educación departamental aduce que  las instituciones educativas I.E Instituto Calarcá y Antonio Nariño el I.E del Municipio de Filandia Francisco Miranda en la actualidad cuentan con planes de convivencia  con el enfoque de Género y diversidad.
La Secretaría de educación Departamental refiere l osiguiente, se ha llevado a cabo el acompañamiento a los comités municipales de convivencia escolar por parte de la secretaria de educación en los municipios de Quimbaya, Montenegro, Salento Filandia, circasia, Calarcá, Buenavista y Pijao, se  apoyo la operatividad de sus comités municipales de convivencia escolar con el fin de determinar las principales problemáticas de sus sectores educativos y las propuestas de intervención para las mismas. Se ha visitado a cada uno de los 11 municipios para la verificación del estado de operatividad de este espacio de participación y  proposición en pro de la convivencia escolar.</t>
  </si>
  <si>
    <t xml:space="preserve">
Se realiza el proceso debido para implementar concertación y estimulos nuevamente en la vigencia 2025.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Cullturales 2025 .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NOTA: El presupuesto que se reporta por parte de Secretaría de Cultura compete al proceso de concertación y estimulos en su totalidad.
La Scretaría de Familia Deártamental realizó la conmemoracióno fechas representativas personas OSIGD – LGBTI Dia de la visibilidad Trans el 31 de marzo, en el municipio de armenia  
La alcaldía de Córdoba refiere lo siguiente La oferta publica esta dirigida para la poblacion en general incluyendo  la población sexualmente diversa
La alcaldía de Filandia refiere que La Secretaría de Gobienro y Desarrollo Social cuenta con una oferta cultural, en la que es abierta para los diferentes grupos poblacionales.
Desde la alcaldía municipal y en común acuerdo con la mesa LGBTI Pijao, se realizan actividades de campo, en donde se busca fortalecer los vínculos de los integrantes de la población OSIGD, así como hablar sobre derechos y la inclusión comunitaria</t>
  </si>
  <si>
    <t>La campaña anual de capacitación la población LGBTI sobre el Sistema General de Seguridad Social en Salud y afiliación de beneficiario en cada ente territorial  y mecanismos de acceso, se ha implementado en las vigencias 2022, 2023, 2024 y 2025 por parte de la Secretaria de Salud Departamental.</t>
  </si>
  <si>
    <t>Desde el programa de convviencia social y salud mental se realiza gestión del riesgo en terminos de notificación en los eventos de interes en salud publica, donde se prioriza la población OSIGD, de igual forma se realiza asistencias tecnicas a las instituciones de salud y de educación para educar, informar y acompañar en las activaciones de rutas y en caso de comunidad OSIGD en los municipios de competencia departamental.</t>
  </si>
  <si>
    <t>no se adelantaron acciones en este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</si>
</sst>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quot;$&quot;\ #,##0"/>
    <numFmt numFmtId="165" formatCode="0.0"/>
  </numFmts>
  <fonts count="36"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sz val="36"/>
      <name val="Calibri"/>
      <family val="2"/>
      <scheme val="minor"/>
    </font>
    <font>
      <sz val="11"/>
      <color theme="1"/>
      <name val="Calibri"/>
      <family val="2"/>
      <scheme val="minor"/>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
      <sz val="20"/>
      <color theme="1"/>
      <name val="Calibri"/>
      <family val="2"/>
    </font>
    <font>
      <sz val="20"/>
      <name val="Calibri"/>
      <family val="2"/>
    </font>
    <font>
      <b/>
      <sz val="20"/>
      <name val="Calibri"/>
      <family val="2"/>
    </font>
    <font>
      <b/>
      <sz val="20"/>
      <name val="Calibri"/>
      <family val="2"/>
      <scheme val="minor"/>
    </font>
    <font>
      <sz val="18"/>
      <color theme="1"/>
      <name val="Calibri"/>
      <family val="2"/>
      <scheme val="minor"/>
    </font>
    <font>
      <sz val="8"/>
      <name val="Calibri"/>
      <family val="2"/>
      <scheme val="minor"/>
    </font>
    <font>
      <sz val="20"/>
      <color rgb="FFFF0000"/>
      <name val="Calibri"/>
      <family val="2"/>
      <scheme val="minor"/>
    </font>
    <font>
      <b/>
      <i/>
      <sz val="26"/>
      <name val="Arial"/>
      <family val="2"/>
    </font>
    <font>
      <b/>
      <sz val="20"/>
      <color theme="0"/>
      <name val="Arial"/>
      <family val="2"/>
    </font>
    <font>
      <b/>
      <sz val="22"/>
      <color indexed="81"/>
      <name val="Tahoma"/>
      <family val="2"/>
    </font>
    <font>
      <sz val="22"/>
      <color indexed="81"/>
      <name val="Tahoma"/>
      <family val="2"/>
    </font>
    <font>
      <b/>
      <sz val="24"/>
      <color indexed="81"/>
      <name val="Tahoma"/>
      <family val="2"/>
    </font>
    <font>
      <sz val="24"/>
      <color indexed="81"/>
      <name val="Tahoma"/>
      <family val="2"/>
    </font>
    <font>
      <b/>
      <sz val="26"/>
      <color indexed="81"/>
      <name val="Tahoma"/>
      <family val="2"/>
    </font>
    <font>
      <sz val="26"/>
      <color indexed="81"/>
      <name val="Tahoma"/>
      <family val="2"/>
    </font>
  </fonts>
  <fills count="2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rgb="FFCC00FF"/>
        <bgColor indexed="64"/>
      </patternFill>
    </fill>
    <fill>
      <patternFill patternType="solid">
        <fgColor rgb="FFFFC000"/>
        <bgColor indexed="64"/>
      </patternFill>
    </fill>
    <fill>
      <patternFill patternType="solid">
        <fgColor theme="7"/>
        <bgColor indexed="64"/>
      </patternFill>
    </fill>
    <fill>
      <patternFill patternType="solid">
        <fgColor theme="3" tint="-0.499984740745262"/>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1" fillId="0" borderId="0" applyNumberFormat="0" applyFill="0" applyBorder="0" applyAlignment="0" applyProtection="0"/>
    <xf numFmtId="9"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cellStyleXfs>
  <cellXfs count="181">
    <xf numFmtId="0" fontId="0" fillId="0" borderId="0" xfId="0"/>
    <xf numFmtId="0" fontId="0" fillId="0" borderId="0" xfId="0"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center" vertical="center"/>
    </xf>
    <xf numFmtId="0" fontId="7" fillId="5" borderId="15" xfId="0" applyFont="1" applyFill="1" applyBorder="1" applyAlignment="1">
      <alignment horizontal="center" vertical="center"/>
    </xf>
    <xf numFmtId="0" fontId="7" fillId="0" borderId="16" xfId="0" applyFont="1" applyBorder="1" applyAlignment="1">
      <alignment horizontal="center" vertical="center"/>
    </xf>
    <xf numFmtId="0" fontId="7" fillId="8" borderId="15" xfId="0" applyFont="1" applyFill="1" applyBorder="1" applyAlignment="1">
      <alignment horizontal="center" vertical="center"/>
    </xf>
    <xf numFmtId="0" fontId="7" fillId="3" borderId="15" xfId="0" applyFont="1" applyFill="1" applyBorder="1" applyAlignment="1">
      <alignment horizontal="center" vertical="center"/>
    </xf>
    <xf numFmtId="0" fontId="7" fillId="11" borderId="15" xfId="0" applyFont="1" applyFill="1" applyBorder="1" applyAlignment="1">
      <alignment horizontal="center" vertical="center"/>
    </xf>
    <xf numFmtId="0" fontId="7" fillId="4" borderId="15" xfId="0" applyFont="1" applyFill="1" applyBorder="1" applyAlignment="1">
      <alignment horizontal="center" vertical="center"/>
    </xf>
    <xf numFmtId="0" fontId="10" fillId="7" borderId="16"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10" fillId="0" borderId="15" xfId="0" applyFont="1" applyBorder="1" applyAlignment="1">
      <alignment horizontal="center" vertical="center"/>
    </xf>
    <xf numFmtId="0" fontId="10" fillId="0" borderId="8" xfId="0" applyFont="1" applyBorder="1" applyAlignment="1">
      <alignment horizontal="center" vertical="center" wrapText="1"/>
    </xf>
    <xf numFmtId="0" fontId="9" fillId="0" borderId="16" xfId="0" applyFont="1" applyBorder="1" applyAlignment="1">
      <alignment horizontal="center" vertical="center"/>
    </xf>
    <xf numFmtId="0" fontId="9" fillId="5" borderId="9" xfId="0" applyFont="1" applyFill="1" applyBorder="1" applyAlignment="1">
      <alignment horizontal="center" vertical="center"/>
    </xf>
    <xf numFmtId="0" fontId="9" fillId="8" borderId="9" xfId="0" applyFont="1" applyFill="1" applyBorder="1" applyAlignment="1">
      <alignment horizontal="center" vertical="center"/>
    </xf>
    <xf numFmtId="0" fontId="9" fillId="9"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10" borderId="16" xfId="0" applyFont="1" applyFill="1" applyBorder="1" applyAlignment="1">
      <alignment horizontal="center" vertical="center"/>
    </xf>
    <xf numFmtId="0" fontId="9" fillId="5" borderId="15" xfId="0" applyFont="1" applyFill="1" applyBorder="1" applyAlignment="1">
      <alignment horizontal="center" vertical="center"/>
    </xf>
    <xf numFmtId="0" fontId="9" fillId="6"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0" borderId="8" xfId="0" applyFont="1" applyBorder="1" applyAlignment="1">
      <alignment horizontal="center" vertical="center" wrapText="1"/>
    </xf>
    <xf numFmtId="0" fontId="11" fillId="0" borderId="0" xfId="0" applyFont="1" applyAlignment="1">
      <alignment wrapText="1"/>
    </xf>
    <xf numFmtId="0" fontId="12" fillId="0" borderId="0" xfId="1" applyFont="1" applyFill="1" applyAlignment="1">
      <alignment horizontal="left" vertical="center" wrapText="1"/>
    </xf>
    <xf numFmtId="0" fontId="13" fillId="0" borderId="0" xfId="1" applyFont="1" applyFill="1" applyAlignment="1">
      <alignment horizontal="left" vertical="center" wrapText="1"/>
    </xf>
    <xf numFmtId="0" fontId="2" fillId="0" borderId="1" xfId="0" applyFont="1" applyBorder="1" applyAlignment="1">
      <alignment horizontal="center" vertical="center"/>
    </xf>
    <xf numFmtId="0" fontId="4" fillId="3" borderId="9"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3" fillId="0" borderId="1"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0" fillId="0" borderId="18" xfId="0" applyFont="1" applyBorder="1" applyAlignment="1">
      <alignment horizontal="center" vertical="center" wrapText="1"/>
    </xf>
    <xf numFmtId="0" fontId="5" fillId="14"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left" vertical="center" wrapText="1"/>
    </xf>
    <xf numFmtId="9" fontId="5" fillId="0" borderId="1" xfId="2" applyFont="1" applyBorder="1" applyAlignment="1">
      <alignment horizontal="center" vertical="center" wrapText="1"/>
    </xf>
    <xf numFmtId="9" fontId="2" fillId="12" borderId="1" xfId="2" applyFont="1" applyFill="1" applyBorder="1" applyAlignment="1">
      <alignment horizontal="center" vertical="center" wrapText="1"/>
    </xf>
    <xf numFmtId="9" fontId="5" fillId="0" borderId="1" xfId="2" applyFont="1" applyBorder="1" applyAlignment="1" applyProtection="1">
      <alignment horizontal="center" vertical="center" wrapText="1"/>
      <protection locked="0"/>
    </xf>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 fillId="16" borderId="4" xfId="0" applyFont="1" applyFill="1" applyBorder="1" applyAlignment="1">
      <alignment horizontal="center" vertical="center" wrapText="1"/>
    </xf>
    <xf numFmtId="9" fontId="5" fillId="13" borderId="1" xfId="2" applyFont="1" applyFill="1" applyBorder="1" applyAlignment="1">
      <alignment horizontal="center" vertical="center" wrapText="1"/>
    </xf>
    <xf numFmtId="44" fontId="2" fillId="12" borderId="1" xfId="4" applyFont="1" applyFill="1" applyBorder="1" applyAlignment="1">
      <alignment horizontal="center" vertical="center" wrapText="1"/>
    </xf>
    <xf numFmtId="44" fontId="5" fillId="0" borderId="1" xfId="4" applyFont="1" applyBorder="1" applyAlignment="1">
      <alignment horizontal="center" vertical="center" wrapText="1"/>
    </xf>
    <xf numFmtId="44" fontId="3" fillId="0" borderId="1" xfId="4" applyFont="1" applyBorder="1" applyAlignment="1">
      <alignment horizontal="center" vertical="center" wrapText="1"/>
    </xf>
    <xf numFmtId="44" fontId="21" fillId="0" borderId="1" xfId="4" applyFont="1" applyBorder="1" applyAlignment="1">
      <alignment horizontal="center" vertical="center" wrapText="1"/>
    </xf>
    <xf numFmtId="10" fontId="5" fillId="0" borderId="1" xfId="0" applyNumberFormat="1" applyFont="1" applyBorder="1" applyAlignment="1">
      <alignment horizontal="center" vertical="center" wrapText="1"/>
    </xf>
    <xf numFmtId="9" fontId="2" fillId="16" borderId="4" xfId="2" applyFont="1" applyFill="1" applyBorder="1" applyAlignment="1">
      <alignment horizontal="center" vertical="center" wrapText="1"/>
    </xf>
    <xf numFmtId="0" fontId="17" fillId="0" borderId="2"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4" xfId="0" applyFont="1" applyBorder="1" applyAlignment="1">
      <alignment horizontal="justify" vertical="center" wrapText="1"/>
    </xf>
    <xf numFmtId="9" fontId="5" fillId="18" borderId="1" xfId="2" applyFont="1" applyFill="1" applyBorder="1" applyAlignment="1">
      <alignment horizontal="center" vertical="center" wrapText="1"/>
    </xf>
    <xf numFmtId="0" fontId="2" fillId="14" borderId="1" xfId="0" applyFont="1" applyFill="1" applyBorder="1" applyAlignment="1">
      <alignment horizontal="center" vertical="center" wrapText="1"/>
    </xf>
    <xf numFmtId="0" fontId="3" fillId="14" borderId="1" xfId="0" applyFont="1" applyFill="1" applyBorder="1" applyAlignment="1">
      <alignment horizontal="justify" vertical="center" wrapText="1"/>
    </xf>
    <xf numFmtId="0" fontId="17" fillId="14" borderId="1" xfId="0" applyFont="1" applyFill="1" applyBorder="1" applyAlignment="1">
      <alignment horizontal="justify" vertical="center" wrapText="1"/>
    </xf>
    <xf numFmtId="0" fontId="17" fillId="14" borderId="1" xfId="0" applyFont="1" applyFill="1" applyBorder="1" applyAlignment="1">
      <alignment horizontal="center" vertical="center" wrapText="1"/>
    </xf>
    <xf numFmtId="9" fontId="5" fillId="14" borderId="1" xfId="2" applyFont="1" applyFill="1" applyBorder="1" applyAlignment="1">
      <alignment horizontal="center" vertical="center" wrapText="1"/>
    </xf>
    <xf numFmtId="0" fontId="19" fillId="14" borderId="1" xfId="0" applyFont="1" applyFill="1" applyBorder="1" applyAlignment="1">
      <alignment vertical="center" wrapText="1"/>
    </xf>
    <xf numFmtId="2" fontId="5" fillId="14" borderId="1" xfId="0" applyNumberFormat="1" applyFont="1" applyFill="1" applyBorder="1" applyAlignment="1">
      <alignment horizontal="center" vertical="center" wrapText="1"/>
    </xf>
    <xf numFmtId="164" fontId="5" fillId="14" borderId="1" xfId="0" applyNumberFormat="1" applyFont="1" applyFill="1" applyBorder="1" applyAlignment="1">
      <alignment horizontal="center" vertical="center" wrapText="1"/>
    </xf>
    <xf numFmtId="0" fontId="19" fillId="14" borderId="1" xfId="0" applyFont="1" applyFill="1" applyBorder="1" applyAlignment="1">
      <alignment horizontal="left" vertical="center" wrapText="1"/>
    </xf>
    <xf numFmtId="9" fontId="5" fillId="14" borderId="1" xfId="3" applyNumberFormat="1" applyFont="1" applyFill="1" applyBorder="1" applyAlignment="1">
      <alignment horizontal="center" vertical="center" wrapText="1"/>
    </xf>
    <xf numFmtId="164" fontId="3" fillId="14" borderId="1" xfId="0" applyNumberFormat="1" applyFont="1" applyFill="1" applyBorder="1" applyAlignment="1">
      <alignment horizontal="center" vertical="center" wrapText="1"/>
    </xf>
    <xf numFmtId="44" fontId="5" fillId="14" borderId="1" xfId="4" applyFont="1" applyFill="1" applyBorder="1" applyAlignment="1">
      <alignment horizontal="center" vertical="center" wrapText="1"/>
    </xf>
    <xf numFmtId="0" fontId="5" fillId="14" borderId="0" xfId="0" applyFont="1" applyFill="1" applyAlignment="1">
      <alignment wrapText="1"/>
    </xf>
    <xf numFmtId="0" fontId="2" fillId="1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4"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19" fillId="0" borderId="1" xfId="0" applyFont="1" applyBorder="1" applyAlignment="1">
      <alignment horizontal="justify" vertical="center" wrapText="1"/>
    </xf>
    <xf numFmtId="0" fontId="21" fillId="14" borderId="1" xfId="0" applyFont="1" applyFill="1" applyBorder="1" applyAlignment="1">
      <alignment horizontal="center" vertical="center" wrapText="1"/>
    </xf>
    <xf numFmtId="0" fontId="0" fillId="0" borderId="0" xfId="0" applyAlignment="1">
      <alignment wrapText="1"/>
    </xf>
    <xf numFmtId="0" fontId="17" fillId="0" borderId="0" xfId="0" applyFont="1" applyAlignment="1">
      <alignment horizontal="center" vertical="center" wrapText="1"/>
    </xf>
    <xf numFmtId="9" fontId="11" fillId="0" borderId="0" xfId="3" applyNumberFormat="1" applyFont="1" applyFill="1" applyAlignment="1">
      <alignment wrapText="1"/>
    </xf>
    <xf numFmtId="164" fontId="11" fillId="0" borderId="0" xfId="0" applyNumberFormat="1" applyFont="1" applyAlignment="1">
      <alignment wrapText="1"/>
    </xf>
    <xf numFmtId="9" fontId="11" fillId="0" borderId="0" xfId="2" applyFont="1" applyFill="1" applyAlignment="1">
      <alignment wrapText="1"/>
    </xf>
    <xf numFmtId="44" fontId="11" fillId="0" borderId="0" xfId="4" applyFont="1" applyFill="1" applyAlignment="1">
      <alignment wrapText="1"/>
    </xf>
    <xf numFmtId="0" fontId="11" fillId="0" borderId="0" xfId="0" applyFont="1" applyAlignment="1">
      <alignment horizontal="justify" vertical="center" wrapText="1"/>
    </xf>
    <xf numFmtId="10" fontId="11" fillId="0" borderId="0" xfId="0" applyNumberFormat="1" applyFont="1" applyAlignment="1">
      <alignment horizontal="justify" wrapText="1"/>
    </xf>
    <xf numFmtId="0" fontId="14" fillId="0" borderId="0" xfId="0" applyFont="1"/>
    <xf numFmtId="0" fontId="18" fillId="0" borderId="0" xfId="0" applyFont="1"/>
    <xf numFmtId="9" fontId="14" fillId="0" borderId="0" xfId="3" applyNumberFormat="1" applyFont="1" applyFill="1" applyAlignment="1"/>
    <xf numFmtId="164" fontId="14" fillId="0" borderId="0" xfId="0" applyNumberFormat="1" applyFont="1"/>
    <xf numFmtId="9" fontId="14" fillId="0" borderId="0" xfId="2" applyFont="1" applyFill="1" applyAlignment="1"/>
    <xf numFmtId="44" fontId="14" fillId="0" borderId="0" xfId="4" applyFont="1" applyFill="1"/>
    <xf numFmtId="0" fontId="14" fillId="0" borderId="0" xfId="0" applyFont="1" applyAlignment="1">
      <alignment horizontal="justify" vertical="center"/>
    </xf>
    <xf numFmtId="9" fontId="14" fillId="0" borderId="0" xfId="2" applyFont="1" applyFill="1"/>
    <xf numFmtId="10" fontId="14" fillId="0" borderId="0" xfId="0" applyNumberFormat="1" applyFont="1" applyAlignment="1">
      <alignment horizontal="justify" wrapText="1"/>
    </xf>
    <xf numFmtId="0" fontId="21" fillId="14" borderId="1" xfId="0" applyFont="1" applyFill="1" applyBorder="1" applyAlignment="1">
      <alignment horizontal="justify" vertical="center" wrapText="1"/>
    </xf>
    <xf numFmtId="164" fontId="2" fillId="12" borderId="1" xfId="0" applyNumberFormat="1" applyFont="1" applyFill="1" applyBorder="1" applyAlignment="1">
      <alignment horizontal="center" vertical="center" wrapText="1"/>
    </xf>
    <xf numFmtId="3" fontId="25" fillId="0" borderId="1" xfId="0" applyNumberFormat="1" applyFont="1" applyBorder="1" applyAlignment="1">
      <alignment horizontal="center" vertical="center" wrapText="1"/>
    </xf>
    <xf numFmtId="9" fontId="5" fillId="4" borderId="1" xfId="2"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9" fontId="5" fillId="19"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4" fillId="0" borderId="0" xfId="0" applyFont="1" applyAlignment="1">
      <alignment horizontal="justify"/>
    </xf>
    <xf numFmtId="0" fontId="22" fillId="14" borderId="20" xfId="0" applyFont="1" applyFill="1" applyBorder="1" applyAlignment="1">
      <alignment horizontal="justify" vertical="center" wrapText="1"/>
    </xf>
    <xf numFmtId="0" fontId="11" fillId="0" borderId="0" xfId="0" applyFont="1" applyAlignment="1">
      <alignment horizontal="justify" wrapText="1"/>
    </xf>
    <xf numFmtId="0" fontId="5" fillId="14" borderId="19" xfId="0" applyFont="1" applyFill="1" applyBorder="1" applyAlignment="1">
      <alignment horizontal="justify" vertical="center" wrapText="1"/>
    </xf>
    <xf numFmtId="0" fontId="5" fillId="0" borderId="1" xfId="0" applyFont="1" applyFill="1" applyBorder="1" applyAlignment="1">
      <alignment horizontal="justify" vertical="center" wrapText="1"/>
    </xf>
    <xf numFmtId="2" fontId="5" fillId="4" borderId="1" xfId="2" applyNumberFormat="1" applyFont="1" applyFill="1" applyBorder="1" applyAlignment="1">
      <alignment horizontal="center" vertical="center" wrapText="1"/>
    </xf>
    <xf numFmtId="2" fontId="5" fillId="13" borderId="1" xfId="2" applyNumberFormat="1" applyFont="1" applyFill="1" applyBorder="1" applyAlignment="1">
      <alignment horizontal="center" vertical="center" wrapText="1"/>
    </xf>
    <xf numFmtId="44" fontId="5" fillId="0" borderId="1" xfId="4" applyFont="1" applyFill="1" applyBorder="1" applyAlignment="1">
      <alignment horizontal="center" vertical="center" wrapText="1"/>
    </xf>
    <xf numFmtId="0" fontId="21"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9" fontId="5" fillId="5" borderId="1" xfId="0" applyNumberFormat="1" applyFont="1" applyFill="1" applyBorder="1" applyAlignment="1">
      <alignment horizontal="center" vertical="center" wrapText="1"/>
    </xf>
    <xf numFmtId="0" fontId="19" fillId="14" borderId="1" xfId="0" applyFont="1" applyFill="1" applyBorder="1" applyAlignment="1">
      <alignment horizontal="justify" vertical="center" wrapText="1"/>
    </xf>
    <xf numFmtId="9" fontId="5" fillId="14" borderId="1" xfId="0" applyNumberFormat="1" applyFont="1" applyFill="1" applyBorder="1" applyAlignment="1">
      <alignment horizontal="center" vertical="center" wrapText="1"/>
    </xf>
    <xf numFmtId="9" fontId="5" fillId="20" borderId="1" xfId="2" applyFont="1" applyFill="1" applyBorder="1" applyAlignment="1">
      <alignment horizontal="center" vertical="center" wrapText="1"/>
    </xf>
    <xf numFmtId="0" fontId="5" fillId="0" borderId="19" xfId="0" applyFont="1" applyFill="1" applyBorder="1" applyAlignment="1">
      <alignment horizontal="justify" vertical="center" wrapText="1"/>
    </xf>
    <xf numFmtId="0" fontId="3" fillId="0" borderId="1" xfId="0" applyFont="1" applyBorder="1" applyAlignment="1">
      <alignment horizontal="justify" vertical="center" wrapText="1"/>
    </xf>
    <xf numFmtId="0" fontId="2" fillId="16" borderId="4" xfId="0" applyFont="1" applyFill="1" applyBorder="1" applyAlignment="1">
      <alignment horizontal="justify" vertical="center" wrapText="1"/>
    </xf>
    <xf numFmtId="0" fontId="5" fillId="2" borderId="1" xfId="0" applyFont="1" applyFill="1" applyBorder="1" applyAlignment="1">
      <alignment wrapText="1"/>
    </xf>
    <xf numFmtId="0" fontId="16"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13" fillId="0" borderId="0" xfId="1" applyFont="1" applyFill="1" applyAlignment="1">
      <alignment horizontal="justify" vertical="center" wrapText="1"/>
    </xf>
    <xf numFmtId="0" fontId="29" fillId="22" borderId="4" xfId="0" applyFont="1" applyFill="1" applyBorder="1" applyAlignment="1">
      <alignment horizontal="center" vertical="center" wrapText="1"/>
    </xf>
    <xf numFmtId="0" fontId="24" fillId="14" borderId="1" xfId="0" applyFont="1" applyFill="1" applyBorder="1" applyAlignment="1">
      <alignment horizontal="justify" vertical="center" wrapText="1"/>
    </xf>
    <xf numFmtId="0" fontId="5" fillId="23" borderId="19" xfId="0" applyFont="1" applyFill="1" applyBorder="1" applyAlignment="1">
      <alignment horizontal="justify" vertical="center" wrapText="1"/>
    </xf>
    <xf numFmtId="0" fontId="3" fillId="0" borderId="1" xfId="0" applyFont="1" applyBorder="1" applyAlignment="1">
      <alignment horizontal="justify" vertical="center" wrapText="1"/>
    </xf>
    <xf numFmtId="165" fontId="5" fillId="14" borderId="1" xfId="0"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1" borderId="22" xfId="0" applyFont="1" applyFill="1" applyBorder="1" applyAlignment="1">
      <alignment horizontal="center" vertical="center" wrapText="1"/>
    </xf>
    <xf numFmtId="0" fontId="8" fillId="21" borderId="0" xfId="0" applyFont="1" applyFill="1" applyAlignment="1">
      <alignment horizontal="center" vertical="center" wrapText="1"/>
    </xf>
    <xf numFmtId="0" fontId="8" fillId="21" borderId="2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8" fillId="12" borderId="21" xfId="0" applyFont="1" applyFill="1" applyBorder="1" applyAlignment="1">
      <alignment horizontal="center" vertical="center" wrapText="1"/>
    </xf>
    <xf numFmtId="0" fontId="8"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8" fillId="17"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9" fillId="15" borderId="12" xfId="0" applyFont="1" applyFill="1" applyBorder="1" applyAlignment="1">
      <alignment horizontal="center" vertical="center"/>
    </xf>
    <xf numFmtId="0" fontId="9" fillId="15" borderId="13" xfId="0" applyFont="1" applyFill="1" applyBorder="1" applyAlignment="1">
      <alignment horizontal="center" vertical="center"/>
    </xf>
    <xf numFmtId="0" fontId="9" fillId="15" borderId="14" xfId="0" applyFont="1" applyFill="1" applyBorder="1" applyAlignment="1">
      <alignment horizontal="center" vertical="center"/>
    </xf>
    <xf numFmtId="0" fontId="0" fillId="0" borderId="0" xfId="0" applyAlignment="1">
      <alignment horizontal="center"/>
    </xf>
    <xf numFmtId="0" fontId="9" fillId="6" borderId="11"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11"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cellXfs>
  <cellStyles count="5">
    <cellStyle name="Hipervínculo" xfId="1" builtinId="8"/>
    <cellStyle name="Millares" xfId="3" builtinId="3"/>
    <cellStyle name="Moneda" xfId="4" builtinId="4"/>
    <cellStyle name="Normal" xfId="0" builtinId="0"/>
    <cellStyle name="Porcentaje" xfId="2" builtinId="5"/>
  </cellStyles>
  <dxfs count="6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FFC000"/>
        </patternFill>
      </fill>
    </dxf>
    <dxf>
      <numFmt numFmtId="2" formatCode="0.00"/>
      <fill>
        <patternFill>
          <bgColor rgb="FFFF0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s>
  <tableStyles count="0" defaultTableStyle="TableStyleMedium2" defaultPivotStyle="PivotStyleLight16"/>
  <colors>
    <mruColors>
      <color rgb="FFEC94FE"/>
      <color rgb="FFCC00FF"/>
      <color rgb="FFFF3300"/>
      <color rgb="FFFA800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'Matriz Seguimiento'!$A$42:$BS$42</c:f>
              <c:strCache>
                <c:ptCount val="71"/>
                <c:pt idx="0">
                  <c:v>5. </c:v>
                </c:pt>
                <c:pt idx="1">
                  <c:v>Fortalecimiento económico, productivo y de capacidad instalada para la población sexualmente diversa</c:v>
                </c:pt>
                <c:pt idx="2">
                  <c:v>5.2</c:v>
                </c:pt>
                <c:pt idx="3">
                  <c:v>Hábitat seguro para la población sexualmente diversa</c:v>
                </c:pt>
                <c:pt idx="4">
                  <c:v>5.2.1</c:v>
                </c:pt>
                <c:pt idx="5">
                  <c:v>Mejoras en las condiciones de habitabilidad de la población sexualmente diversa</c:v>
                </c:pt>
                <c:pt idx="6">
                  <c:v>5.2.1.1</c:v>
                </c:pt>
                <c:pt idx="7">
                  <c:v>Accesibilidad de la población sexualmente diversa a servicios de subsidiariedad para vivienda y hábitat saludable.</c:v>
                </c:pt>
                <c:pt idx="8">
                  <c:v>Articular con la oferta de subsidios para vivienda y hábitat saludable la disposición de cupos para la población sexualmente diversa.</c:v>
                </c:pt>
                <c:pt idx="9">
                  <c:v>NÚMERO # DE POBLACIÓN SEXUALMENTE DIVERSA BENEFICIADOS CON OFERTAS DE SUBSIDIOS PARA VIVIENDA Y HÁBITAT</c:v>
                </c:pt>
                <c:pt idx="10">
                  <c:v>SECRETARÍA DE FAMILIA
PROMOTORA DE VIVIENDA
SECRETARÍA DE INFRAESTRUCTURA
ALCALDÍAS MUNICIPALES</c:v>
                </c:pt>
                <c:pt idx="11">
                  <c:v>0</c:v>
                </c:pt>
                <c:pt idx="12">
                  <c:v>0</c:v>
                </c:pt>
                <c:pt idx="13">
                  <c:v>#¡DIV/0!</c:v>
                </c:pt>
                <c:pt idx="16">
                  <c:v>Para este periodo no se programaron metas para dar cumplimiento al indicador. </c:v>
                </c:pt>
                <c:pt idx="17">
                  <c:v>1</c:v>
                </c:pt>
                <c:pt idx="18">
                  <c:v>0</c:v>
                </c:pt>
                <c:pt idx="19">
                  <c:v>0</c:v>
                </c:pt>
                <c:pt idx="21">
                  <c:v>$ 0</c:v>
                </c:pt>
                <c:pt idx="22">
                  <c:v>Para este periodo no se programaron metas para dar cumplimiento al indicador. </c:v>
                </c:pt>
                <c:pt idx="23">
                  <c:v>0</c:v>
                </c:pt>
                <c:pt idx="24">
                  <c:v>0</c:v>
                </c:pt>
                <c:pt idx="25">
                  <c:v>N/A</c:v>
                </c:pt>
                <c:pt idx="26">
                  <c:v>$ 0</c:v>
                </c:pt>
                <c:pt idx="27">
                  <c:v>$ 0</c:v>
                </c:pt>
                <c:pt idx="28">
                  <c:v>0%</c:v>
                </c:pt>
                <c:pt idx="29">
                  <c:v>Conforme al plan de acción de la política pública de diversidad sexual, para la vigencia 2022 no se tienen programadas acciones para dar cumplimiento a la meta, lo anterior consta en el acta N° 500 donde se realizó el comité técnico de inclusión, oferta i</c:v>
                </c:pt>
                <c:pt idx="30">
                  <c:v>1</c:v>
                </c:pt>
                <c:pt idx="31">
                  <c:v>1</c:v>
                </c:pt>
                <c:pt idx="32">
                  <c:v>100%</c:v>
                </c:pt>
                <c:pt idx="33">
                  <c:v> $ 350.000.000,00 </c:v>
                </c:pt>
                <c:pt idx="34">
                  <c:v> $ 350.000.000,00 </c:v>
                </c:pt>
                <c:pt idx="35">
                  <c:v>100%</c:v>
                </c:pt>
                <c:pt idx="36">
                  <c:v>
Desde la Secretaría de Aguas e Infraestructura - Gobierno Departamental, aunando esfuerzos con el Municipio de la Tebaida, Montenegro y la Empresa para el Desarrollo Territorial - PROYECTA, aportaron los recursos para la materialización de obras para el </c:v>
                </c:pt>
                <c:pt idx="37">
                  <c:v>0</c:v>
                </c:pt>
                <c:pt idx="38">
                  <c:v>0</c:v>
                </c:pt>
                <c:pt idx="39">
                  <c:v>0%</c:v>
                </c:pt>
                <c:pt idx="40">
                  <c:v> $ -   </c:v>
                </c:pt>
                <c:pt idx="41">
                  <c:v> $ -   </c:v>
                </c:pt>
                <c:pt idx="42">
                  <c:v>0%</c:v>
                </c:pt>
                <c:pt idx="43">
                  <c:v>Durante el período informado no se tenian programas  acciones para dar cumplimiento a la meta e indicador en el año 2024.</c:v>
                </c:pt>
                <c:pt idx="44">
                  <c:v>42</c:v>
                </c:pt>
                <c:pt idx="45">
                  <c:v>GOBERNABILIDAD, FORTALECIMIENTO INSTITUCIONAL Y SEGURIDAD.  “Quindío territorio seguro y confiable” </c:v>
                </c:pt>
                <c:pt idx="46">
                  <c:v>45</c:v>
                </c:pt>
                <c:pt idx="47">
                  <c:v>GOBIERNO TERRITORIAL</c:v>
                </c:pt>
                <c:pt idx="48">
                  <c:v>4502</c:v>
                </c:pt>
                <c:pt idx="49">
                  <c:v>Fortalecimiento del buen gobierno para el respeto y garantía de los derechos humanos</c:v>
                </c:pt>
                <c:pt idx="50">
                  <c:v>4502038</c:v>
                </c:pt>
                <c:pt idx="51">
                  <c:v>Servicio de promoción de la garantía de derechos</c:v>
                </c:pt>
                <c:pt idx="52">
                  <c:v>450203800</c:v>
                </c:pt>
                <c:pt idx="53">
                  <c:v>Estrategias de promoción de la garantía de derechos implementadas</c:v>
                </c:pt>
                <c:pt idx="54">
                  <c:v>0</c:v>
                </c:pt>
                <c:pt idx="55">
                  <c:v>0</c:v>
                </c:pt>
                <c:pt idx="56">
                  <c:v>0%</c:v>
                </c:pt>
                <c:pt idx="57">
                  <c:v> $ -   </c:v>
                </c:pt>
                <c:pt idx="58">
                  <c:v> $ -   </c:v>
                </c:pt>
                <c:pt idx="59">
                  <c:v>0%</c:v>
                </c:pt>
                <c:pt idx="60">
                  <c:v>Durante el período informado no se tenian programas  acciones para dar cumplimiento a la meta e indicador en el año 2024.</c:v>
                </c:pt>
                <c:pt idx="61">
                  <c:v>1</c:v>
                </c:pt>
                <c:pt idx="62">
                  <c:v>0</c:v>
                </c:pt>
                <c:pt idx="63">
                  <c:v>0%</c:v>
                </c:pt>
                <c:pt idx="64">
                  <c:v> $ -   </c:v>
                </c:pt>
                <c:pt idx="65">
                  <c:v> $ -   </c:v>
                </c:pt>
                <c:pt idx="66">
                  <c:v>0%</c:v>
                </c:pt>
                <c:pt idx="67">
                  <c:v>Durante el período informado no se adelantaron acciones para dar cumplimiento a la meta e indicador.</c:v>
                </c:pt>
                <c:pt idx="68">
                  <c:v>9</c:v>
                </c:pt>
                <c:pt idx="69">
                  <c:v>4</c:v>
                </c:pt>
                <c:pt idx="70">
                  <c:v>4444%</c:v>
                </c:pt>
              </c:strCache>
            </c:strRef>
          </c:tx>
          <c:spPr>
            <a:solidFill>
              <a:schemeClr val="accent1"/>
            </a:solidFill>
            <a:ln>
              <a:noFill/>
            </a:ln>
            <a:effectLst/>
          </c:spPr>
          <c:invertIfNegative val="0"/>
          <c:cat>
            <c:strRef>
              <c:f>'Matriz Seguimiento'!$BT$1:$BT$41</c:f>
              <c:strCache>
                <c:ptCount val="41"/>
                <c:pt idx="2">
                  <c:v>OBSERVACIONES</c:v>
                </c:pt>
                <c:pt idx="3">
                  <c:v>En la vigencia 2023 Desde la jefatura de la mujer y la equidad se diseñó el sistema de información tendiente a caracterizar de manera periódica la situación de derechos de la población y en la actualidad se esta implementando
</c:v>
                </c:pt>
                <c:pt idx="4">
                  <c:v>Desde la Jefatura de la Mujer y la Equidad se estructuró el observatorio de la Población Sexualmente Diversa del Departamento el cual se encuentra en  la página web de la Secretaría de Familia 
https://quindio.gov.co/observatorio-de-la-mujer-y-la-familia/o</c:v>
                </c:pt>
                <c:pt idx="5">
                  <c:v>Según el plan decenal, esta meta se  programo para ejecutar a partir del año 2022.
En el año 2022 se desarrollaron 20 jornadas, al cuarto trimestre de 2023, 17 jornadas.
En el año 2023 desde la Secretaria de Familia se realizaron capacitaciones anualizada</c:v>
                </c:pt>
                <c:pt idx="6">
                  <c:v>Según el plan decenal, esta meta se tiene programada para ejecutar a partir del año 2026, razón por la cual no presenta avance.</c:v>
                </c:pt>
                <c:pt idx="7">
                  <c:v>Desde el año 2020 la Secretaria de Familia adopto y ha venido implementando la ruta antidiscriminación en el Departamento.
En el año 2025 la Secretaría de familia viene realizando la difusión de la ruta antidiscrimianción en el departamento.</c:v>
                </c:pt>
                <c:pt idx="8">
                  <c:v>Desde el 2020 la Secretaría de Familia incorporo en los instrumentos de caracterización de usuarios variables para monitorear la atención a la población sexualmente diversa de acuerdo a lo establecido en MIPG a través del formato F-FAM-04 del 19 de noviemb</c:v>
                </c:pt>
                <c:pt idx="9">
                  <c:v>Se han desarrollado las asistencias técnicas en la conformación y consolidación de espacios de participación de la población OSIGD así: 2020 (12), 2021 (2), 2022 (2),2023 (5), 2024 (10), 2025(10)</c:v>
                </c:pt>
                <c:pt idx="10">
                  <c:v>Se implemento proceso formativo anualizado para el desarrollo del liderazgo colectivo y la incidencia política de la población sexualmente diversa del departamento en las vigencias 2020 y 2022</c:v>
                </c:pt>
                <c:pt idx="11">
                  <c:v>Con la creación del consejo consultivo de diversidad sexual e identidad de género(Decreto 510/2020) se da cumplimiento al 100% de esta meta.</c:v>
                </c:pt>
                <c:pt idx="12">
                  <c:v>Se ha realizado presentación de reporte del seguimiento e implementación de la política publica en el marco de la rendición pública de cuentas institucional en las vigencias 2020, 2021, 2022, 2023 y 2024</c:v>
                </c:pt>
                <c:pt idx="13">
                  <c:v>La Secretaria del Interior Departamental señala que desde la vigencia 2022 los programas y proyectos de postconflicto se encuentran armonizados según PAT. </c:v>
                </c:pt>
                <c:pt idx="14">
                  <c:v>La Secretaría del Interior Departamental señala que el 100% de los planes de acción municpales de Derechos Humanos y Convivencia escolar se encuentran armonizados según PAT.</c:v>
                </c:pt>
                <c:pt idx="15">
                  <c:v>La Secretaria del Interior Departamental señala que los comités territoriales de paz, reconciliación y convivencia garantiza la representatividad de población LGBTI, conforme al PAT. </c:v>
                </c:pt>
                <c:pt idx="16">
                  <c:v>Se ha implementado la campaña anualizada con incidencia municipal de promoción del respeto por la diferencia e instalación de territorios libres de discriminación en entidades públicas y privadas, y espacios públicos en las vigencias 2020, 2022, 2023 y 202</c:v>
                </c:pt>
                <c:pt idx="17">
                  <c:v>Se ha implementado la campaña anualizada con incidencia en las instituciones educativa de promoción del respeto por la diferencia e instalación de territorios libres de discriminación en las vigencias 2022, 2023 , 2024 y el primer trimestre de 2025,</c:v>
                </c:pt>
                <c:pt idx="18">
                  <c:v>La Gobernación del Quindío mediante el decreto 00213 del 2022 "por medio del cual se crea el comité intersectorial departamental para la prevención de la violencia por razones de sexo y género, la atención, la protección y acceso a la justicia de niños, ni</c:v>
                </c:pt>
                <c:pt idx="19">
                  <c:v>Desde la Secretaria de Familia, a través de la  Jefatura de la Mujer y la Equidad, se encuentra en etapa de diseño de la estrategia de seguimiento a casos urgentes de discriminación y vulneración de derechos con componentes de atención, prevención y sensib</c:v>
                </c:pt>
                <c:pt idx="20">
                  <c:v>En la vigencia 2025 la Secretaria de Familia se realizó un proceso formativo para la actualización a funcionarios públicos en la adopción de mecanismos de género y Transversalización del enfoque genero diverso y parámetros no sexistas según ley 1752 del 20</c:v>
                </c:pt>
                <c:pt idx="21">
                  <c:v>La jefatura de la mujer y equidad diseño la estrategia de sensibilización familiar anual que fortalezca los lazos familiares con entornos de personas sexualmente diversas de acuerdo a MIPG formalizada con el código PR-FAM-05 de fecha 06 de febrero de 2023,</c:v>
                </c:pt>
                <c:pt idx="22">
                  <c:v>Según el plan decenal esta meta esta proyectada para ejecutarse a partir de la vigencia 2024, sin embargo, en la vigencia 2023, desde la Secretaria de Educación departamental aduce que  las instituciones educativas I.E Instituto Calarcá y Antonio Nariño el</c:v>
                </c:pt>
                <c:pt idx="23">
                  <c:v> La secretaría de Cultura Departamental garantiza el acceso y representatividad de la población sexualmente diversa a la oferta cultural y artística del departamento.</c:v>
                </c:pt>
                <c:pt idx="24">
                  <c:v>Indeportes Quindío garantiza el acceso y representatividad de la población sexualmente diversa a la oferta recreativa y deportiva del departamento.</c:v>
                </c:pt>
                <c:pt idx="25">
                  <c:v>La campaña anual de capacitación la población LGBTI sobre el Sistema General de Seguridad Social en Salud y afiliación de beneficiario en cada ente territorial  y mecanismos de acceso, se ha implementado en las vigencias 2022, 2023, 2024 y 2025 por parte d</c:v>
                </c:pt>
                <c:pt idx="26">
                  <c:v>La Secretaria de Salud Departamental en las vigencias 2021, 2022, 2023 y 2024 ha realizado capacitación anual para la población sexualmente diversa y funcionarios públicos en deberes y derechos en Salud, soportado en la ley 1620 de derechos sexuales y repr</c:v>
                </c:pt>
                <c:pt idx="27">
                  <c:v>Desde la Secretaria de Salud Departamental se encuentra conformada la mesa técnica, donde se realizan asistencias Técnicas  con EPS-IPS, (Asmet,  IDIME,  Red salud, Hospital Mental y Hospital La Misericordia)en relación a la accesibilidad, confiabilidad y </c:v>
                </c:pt>
                <c:pt idx="28">
                  <c:v>En las vigencias 2021 y 2022 se implemento campaña preventiva y de sensibilización sobre los riesgos de la hormonización desregularizada, el uso de protocolos de consentimiento informado, rutas de atención y recepción de denuncias</c:v>
                </c:pt>
                <c:pt idx="29">
                  <c:v>Desde la Dimensión de Sexualidad salud  Sexual y Reproductiva en la vigencia 2022, se realizó asistencia técnica respecto la salud sexual y Reproductiva para el curso de vida adultez  y vejez, asistencia técnica respecto ITS VIH, Sífilis, hepatitis B -C co</c:v>
                </c:pt>
                <c:pt idx="30">
                  <c:v>La Secretaria de Salud Departamental en la vigencia 2022 reporto que el modelo de atención en salud mental se encuentra fortalecido y se denomina Gestión del riesgo de Eventos de Interés en Salud Mental, el cual continúa vigente para el 2025</c:v>
                </c:pt>
                <c:pt idx="31">
                  <c:v>Desde la vigencia 2021, la Secretaria de Familia a través de la Dirección de Desarrollo Humano y Familia se Incluyó a la población sexualmente diversa en la Implementación de módulos formativos de base comunitaria para la prevención, atención y mitigación </c:v>
                </c:pt>
                <c:pt idx="32">
                  <c:v>Desde la Jefatura de la mujer y la equidad y en articulación con la alcaldía de Montenegro se realizó actividad de sensibilización no tendenciosa a estudiantes y profesores de la institución educativa Francisco José de Caldas de Montenegro, frente a temas </c:v>
                </c:pt>
                <c:pt idx="33">
                  <c:v>Los manuales de convivencia escolar de las instituciones educativas oficiales adscritas a la secretaría de educación departamental se encuentran actualizados de conformidad a la Ley 1620 de 2013, según lo reportado por la Secretaria de Educación Departamen</c:v>
                </c:pt>
                <c:pt idx="34">
                  <c:v>Desde la jefatura de la mujer y la equidad se brindó asistencia técnica en la ley 1620 y sentencia 478 a los orientadores de las instituciones educativas de los 12 municipios del Departamento en la vigencia 2022, 2023 y 2024</c:v>
                </c:pt>
                <c:pt idx="35">
                  <c:v>
La Universidad del Quindío promovió espacios de reflexión académica en torno a la cultura ciudadana y el cuidado integral en derechos sexuales "Reconocimiento de la diversidad UQ"</c:v>
                </c:pt>
                <c:pt idx="36">
                  <c:v>Según el plan decenal esta meta esta proyectada para ejecutarse a partir de la vigencia 2024, sin embargo, en la vigencia 2020, desde la Oficina de comunicaciones se implemento la estrategia cuidarte es amarte con el fin de realizar prevención y atención d</c:v>
                </c:pt>
                <c:pt idx="37">
                  <c:v>Según el plan decenal, esta meta se tiene programada para ejecutar a partir del año 2025, razón por la cual no presenta avance.</c:v>
                </c:pt>
                <c:pt idx="38">
                  <c:v>Según el plan decenal esta meta esta proyectada para ejecutarse a partir de la vigencia 2024, sin embargo: la Secretaria de Turismo, industria y comercio en las vigencias 2020,2021,2022 realizo asistencia técnica Departamental enfocada al fortalecimiento e</c:v>
                </c:pt>
                <c:pt idx="39">
                  <c:v>No se han adelantado acciones para dar cumplimiento a esta meta.</c:v>
                </c:pt>
                <c:pt idx="40">
                  <c:v>No se han adelantado acciones para dar cumplimiento a esta meta.</c:v>
                </c:pt>
              </c:strCache>
            </c:strRef>
          </c:cat>
          <c:val>
            <c:numRef>
              <c:f>'Matriz Seguimiento'!$BT$42</c:f>
              <c:numCache>
                <c:formatCode>General</c:formatCode>
                <c:ptCount val="1"/>
                <c:pt idx="0">
                  <c:v>0</c:v>
                </c:pt>
              </c:numCache>
            </c:numRef>
          </c:val>
          <c:extLst>
            <c:ext xmlns:c16="http://schemas.microsoft.com/office/drawing/2014/chart" uri="{C3380CC4-5D6E-409C-BE32-E72D297353CC}">
              <c16:uniqueId val="{00000000-A8E0-454B-A732-771DF3CF54B6}"/>
            </c:ext>
          </c:extLst>
        </c:ser>
        <c:dLbls>
          <c:showLegendKey val="0"/>
          <c:showVal val="0"/>
          <c:showCatName val="0"/>
          <c:showSerName val="0"/>
          <c:showPercent val="0"/>
          <c:showBubbleSize val="0"/>
        </c:dLbls>
        <c:gapWidth val="219"/>
        <c:overlap val="-27"/>
        <c:axId val="45849984"/>
        <c:axId val="45851776"/>
      </c:barChart>
      <c:catAx>
        <c:axId val="45849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851776"/>
        <c:crosses val="autoZero"/>
        <c:auto val="1"/>
        <c:lblAlgn val="ctr"/>
        <c:lblOffset val="100"/>
        <c:noMultiLvlLbl val="0"/>
      </c:catAx>
      <c:valAx>
        <c:axId val="45851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849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4</c:v>
                </c:pt>
                <c:pt idx="1">
                  <c:v>2</c:v>
                </c:pt>
                <c:pt idx="2">
                  <c:v>0</c:v>
                </c:pt>
                <c:pt idx="3">
                  <c:v>0</c:v>
                </c:pt>
                <c:pt idx="4">
                  <c:v>5</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6</c:v>
                </c:pt>
                <c:pt idx="1">
                  <c:v>0</c:v>
                </c:pt>
                <c:pt idx="2">
                  <c:v>0</c:v>
                </c:pt>
                <c:pt idx="3">
                  <c:v>0</c:v>
                </c:pt>
                <c:pt idx="4">
                  <c:v>8</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4</c:v>
                </c:pt>
                <c:pt idx="1">
                  <c:v>0</c:v>
                </c:pt>
                <c:pt idx="2">
                  <c:v>0</c:v>
                </c:pt>
                <c:pt idx="3">
                  <c:v>0</c:v>
                </c:pt>
                <c:pt idx="4">
                  <c:v>1</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2023</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18</c:v>
                </c:pt>
                <c:pt idx="1">
                  <c:v>4</c:v>
                </c:pt>
                <c:pt idx="2">
                  <c:v>0</c:v>
                </c:pt>
                <c:pt idx="3">
                  <c:v>1</c:v>
                </c:pt>
                <c:pt idx="4">
                  <c:v>16</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0</c:v>
                </c:pt>
                <c:pt idx="3">
                  <c:v>0</c:v>
                </c:pt>
                <c:pt idx="4">
                  <c:v>1</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8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91205" cy="6070023"/>
    <xdr:graphicFrame macro="">
      <xdr:nvGraphicFramePr>
        <xdr:cNvPr id="2" name="Gráfico 1">
          <a:extLst>
            <a:ext uri="{FF2B5EF4-FFF2-40B4-BE49-F238E27FC236}">
              <a16:creationId xmlns:a16="http://schemas.microsoft.com/office/drawing/2014/main" id="{0C03C3A0-A51B-4739-99A8-6F2EC8BB101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76"/>
  <sheetViews>
    <sheetView tabSelected="1" topLeftCell="G6" zoomScale="40" zoomScaleNormal="40" zoomScaleSheetLayoutView="50" workbookViewId="0">
      <pane xSplit="5424" ySplit="1656" topLeftCell="BJ1" activePane="bottomRight"/>
      <selection activeCell="G1" sqref="G1"/>
      <selection pane="topRight" activeCell="AU1" sqref="AU1"/>
      <selection pane="bottomLeft" activeCell="I36" sqref="I36"/>
      <selection pane="bottomRight" activeCell="BK35" sqref="BK35"/>
    </sheetView>
  </sheetViews>
  <sheetFormatPr baseColWidth="10" defaultColWidth="11.44140625" defaultRowHeight="102.75" customHeight="1" x14ac:dyDescent="0.3"/>
  <cols>
    <col min="1" max="1" width="11.44140625" style="25" customWidth="1"/>
    <col min="2" max="2" width="31.33203125" style="25" customWidth="1"/>
    <col min="3" max="3" width="7.6640625" style="25" bestFit="1" customWidth="1"/>
    <col min="4" max="4" width="34.88671875" style="123" customWidth="1"/>
    <col min="5" max="5" width="10.33203125" style="25" bestFit="1" customWidth="1"/>
    <col min="6" max="6" width="41.88671875" style="25" customWidth="1"/>
    <col min="7" max="7" width="19" style="25" customWidth="1"/>
    <col min="8" max="8" width="41.109375" style="25" customWidth="1"/>
    <col min="9" max="9" width="35" style="95" customWidth="1"/>
    <col min="10" max="11" width="28.5546875" style="96" customWidth="1"/>
    <col min="12" max="12" width="20.44140625" style="25" customWidth="1"/>
    <col min="13" max="13" width="21.5546875" style="25" bestFit="1" customWidth="1"/>
    <col min="14" max="14" width="24.109375" style="25" customWidth="1"/>
    <col min="15" max="15" width="26.5546875" style="25" customWidth="1"/>
    <col min="16" max="16" width="28" style="25" customWidth="1"/>
    <col min="17" max="17" width="59.88671875" style="25" customWidth="1"/>
    <col min="18" max="18" width="27.33203125" style="25" bestFit="1" customWidth="1"/>
    <col min="19" max="19" width="21.5546875" style="25" bestFit="1" customWidth="1"/>
    <col min="20" max="20" width="28.6640625" style="25" customWidth="1"/>
    <col min="21" max="21" width="31.5546875" style="25" customWidth="1"/>
    <col min="22" max="22" width="33.44140625" style="25" customWidth="1"/>
    <col min="23" max="23" width="67" style="95" customWidth="1"/>
    <col min="24" max="24" width="16.109375" style="25" customWidth="1"/>
    <col min="25" max="25" width="17.6640625" style="25" customWidth="1"/>
    <col min="26" max="26" width="34.88671875" style="97" customWidth="1"/>
    <col min="27" max="27" width="39.109375" style="98" customWidth="1"/>
    <col min="28" max="28" width="35.88671875" style="98" customWidth="1"/>
    <col min="29" max="29" width="30.109375" style="99" customWidth="1"/>
    <col min="30" max="30" width="79.5546875" style="123" customWidth="1"/>
    <col min="31" max="31" width="20.88671875" style="25" customWidth="1"/>
    <col min="32" max="32" width="20.33203125" style="25" customWidth="1"/>
    <col min="33" max="33" width="19.5546875" style="97" customWidth="1"/>
    <col min="34" max="34" width="35.6640625" style="100" customWidth="1"/>
    <col min="35" max="35" width="35.109375" style="100" customWidth="1"/>
    <col min="36" max="36" width="17.5546875" style="99" customWidth="1"/>
    <col min="37" max="37" width="61.44140625" style="101" customWidth="1"/>
    <col min="38" max="38" width="14.6640625" style="25" hidden="1" customWidth="1"/>
    <col min="39" max="39" width="14.109375" style="25" hidden="1" customWidth="1"/>
    <col min="40" max="40" width="19.5546875" style="97" hidden="1" customWidth="1"/>
    <col min="41" max="41" width="34.6640625" style="100" hidden="1" customWidth="1"/>
    <col min="42" max="42" width="35.109375" style="100" hidden="1" customWidth="1"/>
    <col min="43" max="43" width="17.5546875" style="99" hidden="1" customWidth="1"/>
    <col min="44" max="44" width="63.109375" style="101" hidden="1" customWidth="1"/>
    <col min="45" max="45" width="31.44140625" style="101" customWidth="1"/>
    <col min="46" max="46" width="29.6640625" style="101" customWidth="1"/>
    <col min="47" max="47" width="30" style="101" customWidth="1"/>
    <col min="48" max="48" width="30.88671875" style="101" customWidth="1"/>
    <col min="49" max="49" width="34.33203125" style="101" customWidth="1"/>
    <col min="50" max="50" width="33.33203125" style="101" customWidth="1"/>
    <col min="51" max="51" width="35" style="101" customWidth="1"/>
    <col min="52" max="52" width="31.44140625" style="101" customWidth="1"/>
    <col min="53" max="53" width="32.44140625" style="101" customWidth="1"/>
    <col min="54" max="54" width="28.6640625" style="101" customWidth="1"/>
    <col min="55" max="56" width="30.33203125" style="25" customWidth="1"/>
    <col min="57" max="57" width="30.33203125" style="97" customWidth="1"/>
    <col min="58" max="59" width="40.109375" style="100" bestFit="1" customWidth="1"/>
    <col min="60" max="60" width="30.33203125" style="99" customWidth="1"/>
    <col min="61" max="61" width="85.44140625" style="101" customWidth="1"/>
    <col min="62" max="62" width="14.44140625" style="25" customWidth="1"/>
    <col min="63" max="63" width="13.33203125" style="25" customWidth="1"/>
    <col min="64" max="64" width="21.88671875" style="99" customWidth="1"/>
    <col min="65" max="65" width="43.33203125" style="102" customWidth="1"/>
    <col min="66" max="66" width="35.44140625" style="25" customWidth="1"/>
    <col min="67" max="67" width="19.88671875" style="25" customWidth="1"/>
    <col min="68" max="68" width="52.6640625" style="25" customWidth="1"/>
    <col min="69" max="69" width="17.44140625" style="25" customWidth="1"/>
    <col min="70" max="70" width="18.44140625" style="25" customWidth="1"/>
    <col min="71" max="71" width="44" style="25" customWidth="1"/>
    <col min="72" max="72" width="59" style="25" customWidth="1"/>
    <col min="73" max="16384" width="11.44140625" style="25"/>
  </cols>
  <sheetData>
    <row r="1" spans="1:72" s="103" customFormat="1" ht="50.25" customHeight="1" x14ac:dyDescent="0.85">
      <c r="A1" s="154" t="s">
        <v>421</v>
      </c>
      <c r="B1" s="154"/>
      <c r="C1" s="154"/>
      <c r="D1" s="154"/>
      <c r="E1" s="154"/>
      <c r="F1" s="154"/>
      <c r="G1" s="154"/>
      <c r="H1" s="154"/>
      <c r="I1" s="154"/>
      <c r="J1" s="154"/>
      <c r="K1" s="154"/>
      <c r="W1" s="104"/>
      <c r="Z1" s="105"/>
      <c r="AA1" s="106"/>
      <c r="AB1" s="106"/>
      <c r="AC1" s="107"/>
      <c r="AD1" s="121"/>
      <c r="AG1" s="105"/>
      <c r="AH1" s="108"/>
      <c r="AI1" s="108"/>
      <c r="AJ1" s="107"/>
      <c r="AK1" s="109"/>
      <c r="AN1" s="105"/>
      <c r="AO1" s="108"/>
      <c r="AP1" s="108"/>
      <c r="AQ1" s="107"/>
      <c r="AR1" s="109"/>
      <c r="AS1" s="109"/>
      <c r="AT1" s="109"/>
      <c r="AU1" s="109"/>
      <c r="AV1" s="109"/>
      <c r="AW1" s="109"/>
      <c r="AX1" s="109"/>
      <c r="AY1" s="109"/>
      <c r="AZ1" s="109"/>
      <c r="BA1" s="109"/>
      <c r="BB1" s="109"/>
      <c r="BE1" s="105"/>
      <c r="BF1" s="108"/>
      <c r="BG1" s="108"/>
      <c r="BH1" s="107"/>
      <c r="BI1" s="109"/>
      <c r="BL1" s="110"/>
      <c r="BM1" s="111"/>
    </row>
    <row r="2" spans="1:72" ht="36.6" customHeight="1" x14ac:dyDescent="0.3">
      <c r="A2" s="154"/>
      <c r="B2" s="154"/>
      <c r="C2" s="154"/>
      <c r="D2" s="154"/>
      <c r="E2" s="154"/>
      <c r="F2" s="154"/>
      <c r="G2" s="154"/>
      <c r="H2" s="154"/>
      <c r="I2" s="154"/>
      <c r="J2" s="154"/>
      <c r="K2" s="154"/>
      <c r="L2" s="153">
        <v>2020</v>
      </c>
      <c r="M2" s="147"/>
      <c r="N2" s="147"/>
      <c r="O2" s="147"/>
      <c r="P2" s="147"/>
      <c r="Q2" s="147"/>
      <c r="R2" s="147">
        <v>2021</v>
      </c>
      <c r="S2" s="147"/>
      <c r="T2" s="147"/>
      <c r="U2" s="147"/>
      <c r="V2" s="147"/>
      <c r="W2" s="147"/>
      <c r="X2" s="147">
        <v>2022</v>
      </c>
      <c r="Y2" s="147"/>
      <c r="Z2" s="147"/>
      <c r="AA2" s="147"/>
      <c r="AB2" s="147"/>
      <c r="AC2" s="147"/>
      <c r="AD2" s="147"/>
      <c r="AE2" s="147">
        <v>2023</v>
      </c>
      <c r="AF2" s="147"/>
      <c r="AG2" s="147"/>
      <c r="AH2" s="147"/>
      <c r="AI2" s="147"/>
      <c r="AJ2" s="147"/>
      <c r="AK2" s="147"/>
      <c r="AL2" s="147" t="s">
        <v>409</v>
      </c>
      <c r="AM2" s="147"/>
      <c r="AN2" s="147"/>
      <c r="AO2" s="147"/>
      <c r="AP2" s="147"/>
      <c r="AQ2" s="147"/>
      <c r="AR2" s="147"/>
      <c r="AS2" s="148" t="s">
        <v>422</v>
      </c>
      <c r="AT2" s="149"/>
      <c r="AU2" s="149"/>
      <c r="AV2" s="149"/>
      <c r="AW2" s="149"/>
      <c r="AX2" s="149"/>
      <c r="AY2" s="149"/>
      <c r="AZ2" s="149"/>
      <c r="BA2" s="149"/>
      <c r="BB2" s="150"/>
      <c r="BC2" s="147">
        <v>2024</v>
      </c>
      <c r="BD2" s="147"/>
      <c r="BE2" s="147"/>
      <c r="BF2" s="147"/>
      <c r="BG2" s="147"/>
      <c r="BH2" s="147"/>
      <c r="BI2" s="147"/>
      <c r="BJ2" s="147" t="s">
        <v>463</v>
      </c>
      <c r="BK2" s="147"/>
      <c r="BL2" s="147"/>
      <c r="BM2" s="147"/>
      <c r="BN2" s="147"/>
      <c r="BO2" s="147"/>
      <c r="BP2" s="147"/>
      <c r="BQ2" s="168" t="s">
        <v>324</v>
      </c>
      <c r="BR2" s="168"/>
      <c r="BS2" s="168"/>
      <c r="BT2" s="168"/>
    </row>
    <row r="3" spans="1:72" s="40" customFormat="1" ht="102.75" customHeight="1" x14ac:dyDescent="0.5">
      <c r="A3" s="138"/>
      <c r="B3" s="41" t="s">
        <v>4</v>
      </c>
      <c r="C3" s="151" t="s">
        <v>0</v>
      </c>
      <c r="D3" s="151"/>
      <c r="E3" s="151" t="s">
        <v>5</v>
      </c>
      <c r="F3" s="151"/>
      <c r="G3" s="152" t="s">
        <v>1</v>
      </c>
      <c r="H3" s="152"/>
      <c r="I3" s="139" t="s">
        <v>6</v>
      </c>
      <c r="J3" s="139" t="s">
        <v>2</v>
      </c>
      <c r="K3" s="139" t="s">
        <v>3</v>
      </c>
      <c r="L3" s="38" t="s">
        <v>252</v>
      </c>
      <c r="M3" s="38" t="s">
        <v>253</v>
      </c>
      <c r="N3" s="38" t="s">
        <v>254</v>
      </c>
      <c r="O3" s="38" t="s">
        <v>272</v>
      </c>
      <c r="P3" s="38" t="s">
        <v>273</v>
      </c>
      <c r="Q3" s="89" t="s">
        <v>255</v>
      </c>
      <c r="R3" s="38" t="s">
        <v>252</v>
      </c>
      <c r="S3" s="38" t="s">
        <v>253</v>
      </c>
      <c r="T3" s="38" t="s">
        <v>254</v>
      </c>
      <c r="U3" s="38" t="s">
        <v>272</v>
      </c>
      <c r="V3" s="38" t="s">
        <v>273</v>
      </c>
      <c r="W3" s="89" t="s">
        <v>255</v>
      </c>
      <c r="X3" s="38" t="s">
        <v>252</v>
      </c>
      <c r="Y3" s="38" t="s">
        <v>253</v>
      </c>
      <c r="Z3" s="59" t="s">
        <v>254</v>
      </c>
      <c r="AA3" s="113" t="s">
        <v>272</v>
      </c>
      <c r="AB3" s="113" t="s">
        <v>273</v>
      </c>
      <c r="AC3" s="57" t="s">
        <v>302</v>
      </c>
      <c r="AD3" s="89" t="s">
        <v>255</v>
      </c>
      <c r="AE3" s="38" t="s">
        <v>252</v>
      </c>
      <c r="AF3" s="38" t="s">
        <v>253</v>
      </c>
      <c r="AG3" s="59" t="s">
        <v>254</v>
      </c>
      <c r="AH3" s="66" t="s">
        <v>272</v>
      </c>
      <c r="AI3" s="66" t="s">
        <v>273</v>
      </c>
      <c r="AJ3" s="57" t="s">
        <v>302</v>
      </c>
      <c r="AK3" s="89" t="s">
        <v>255</v>
      </c>
      <c r="AL3" s="38" t="s">
        <v>252</v>
      </c>
      <c r="AM3" s="38" t="s">
        <v>253</v>
      </c>
      <c r="AN3" s="59" t="s">
        <v>254</v>
      </c>
      <c r="AO3" s="66" t="s">
        <v>272</v>
      </c>
      <c r="AP3" s="66" t="s">
        <v>273</v>
      </c>
      <c r="AQ3" s="57" t="s">
        <v>302</v>
      </c>
      <c r="AR3" s="89" t="s">
        <v>255</v>
      </c>
      <c r="AS3" s="142" t="s">
        <v>423</v>
      </c>
      <c r="AT3" s="142" t="s">
        <v>424</v>
      </c>
      <c r="AU3" s="142" t="s">
        <v>425</v>
      </c>
      <c r="AV3" s="142" t="s">
        <v>426</v>
      </c>
      <c r="AW3" s="142" t="s">
        <v>427</v>
      </c>
      <c r="AX3" s="142" t="s">
        <v>0</v>
      </c>
      <c r="AY3" s="142" t="s">
        <v>428</v>
      </c>
      <c r="AZ3" s="142" t="s">
        <v>429</v>
      </c>
      <c r="BA3" s="142" t="s">
        <v>430</v>
      </c>
      <c r="BB3" s="142" t="s">
        <v>431</v>
      </c>
      <c r="BC3" s="38" t="s">
        <v>252</v>
      </c>
      <c r="BD3" s="38" t="s">
        <v>253</v>
      </c>
      <c r="BE3" s="59" t="s">
        <v>254</v>
      </c>
      <c r="BF3" s="66" t="s">
        <v>272</v>
      </c>
      <c r="BG3" s="66" t="s">
        <v>273</v>
      </c>
      <c r="BH3" s="57" t="s">
        <v>302</v>
      </c>
      <c r="BI3" s="89" t="s">
        <v>255</v>
      </c>
      <c r="BJ3" s="38" t="s">
        <v>252</v>
      </c>
      <c r="BK3" s="38" t="s">
        <v>253</v>
      </c>
      <c r="BL3" s="59" t="s">
        <v>254</v>
      </c>
      <c r="BM3" s="66" t="s">
        <v>272</v>
      </c>
      <c r="BN3" s="66" t="s">
        <v>273</v>
      </c>
      <c r="BO3" s="57" t="s">
        <v>302</v>
      </c>
      <c r="BP3" s="89" t="s">
        <v>255</v>
      </c>
      <c r="BQ3" s="64" t="s">
        <v>321</v>
      </c>
      <c r="BR3" s="64" t="s">
        <v>322</v>
      </c>
      <c r="BS3" s="71" t="s">
        <v>256</v>
      </c>
      <c r="BT3" s="137" t="s">
        <v>323</v>
      </c>
    </row>
    <row r="4" spans="1:72" s="40" customFormat="1" ht="241.5" customHeight="1" x14ac:dyDescent="0.5">
      <c r="A4" s="156" t="s">
        <v>7</v>
      </c>
      <c r="B4" s="160" t="s">
        <v>8</v>
      </c>
      <c r="C4" s="156" t="s">
        <v>144</v>
      </c>
      <c r="D4" s="157" t="s">
        <v>9</v>
      </c>
      <c r="E4" s="37" t="s">
        <v>155</v>
      </c>
      <c r="F4" s="34" t="s">
        <v>10</v>
      </c>
      <c r="G4" s="31" t="s">
        <v>11</v>
      </c>
      <c r="H4" s="34" t="s">
        <v>140</v>
      </c>
      <c r="I4" s="72" t="s">
        <v>217</v>
      </c>
      <c r="J4" s="51" t="s">
        <v>73</v>
      </c>
      <c r="K4" s="51" t="s">
        <v>75</v>
      </c>
      <c r="L4" s="39">
        <v>1</v>
      </c>
      <c r="M4" s="39">
        <v>1</v>
      </c>
      <c r="N4" s="45">
        <f>(M4/L4)*100</f>
        <v>100</v>
      </c>
      <c r="O4" s="39"/>
      <c r="P4" s="39"/>
      <c r="Q4" s="54" t="s">
        <v>258</v>
      </c>
      <c r="R4" s="39">
        <v>1</v>
      </c>
      <c r="S4" s="39">
        <v>0</v>
      </c>
      <c r="T4" s="42">
        <f>(S4/R4)*100</f>
        <v>0</v>
      </c>
      <c r="U4" s="39"/>
      <c r="V4" s="44"/>
      <c r="W4" s="54" t="s">
        <v>259</v>
      </c>
      <c r="X4" s="39">
        <v>1</v>
      </c>
      <c r="Y4" s="39">
        <v>0.5</v>
      </c>
      <c r="Z4" s="60">
        <f>(Y4/X4)*100</f>
        <v>50</v>
      </c>
      <c r="AA4" s="62">
        <v>525000</v>
      </c>
      <c r="AB4" s="44">
        <v>525000</v>
      </c>
      <c r="AC4" s="56">
        <v>1</v>
      </c>
      <c r="AD4" s="91" t="s">
        <v>375</v>
      </c>
      <c r="AE4" s="39">
        <v>1</v>
      </c>
      <c r="AF4" s="39">
        <v>1</v>
      </c>
      <c r="AG4" s="60">
        <f>(AF4/AE4)*100</f>
        <v>100</v>
      </c>
      <c r="AH4" s="67">
        <v>0</v>
      </c>
      <c r="AI4" s="67">
        <v>0</v>
      </c>
      <c r="AJ4" s="56">
        <v>0</v>
      </c>
      <c r="AK4" s="125" t="s">
        <v>379</v>
      </c>
      <c r="AL4" s="39">
        <v>1</v>
      </c>
      <c r="AM4" s="39">
        <v>1</v>
      </c>
      <c r="AN4" s="60">
        <f>(AM4/AL4)*100</f>
        <v>100</v>
      </c>
      <c r="AO4" s="67">
        <v>0</v>
      </c>
      <c r="AP4" s="67">
        <v>0</v>
      </c>
      <c r="AQ4" s="56">
        <v>0</v>
      </c>
      <c r="AR4" s="125" t="s">
        <v>379</v>
      </c>
      <c r="AS4" s="91">
        <v>4</v>
      </c>
      <c r="AT4" s="91" t="s">
        <v>432</v>
      </c>
      <c r="AU4" s="91" t="s">
        <v>433</v>
      </c>
      <c r="AV4" s="91" t="s">
        <v>434</v>
      </c>
      <c r="AW4" s="91">
        <v>4502</v>
      </c>
      <c r="AX4" s="91" t="s">
        <v>435</v>
      </c>
      <c r="AY4" s="91">
        <v>4502038</v>
      </c>
      <c r="AZ4" s="91" t="s">
        <v>436</v>
      </c>
      <c r="BA4" s="91" t="s">
        <v>437</v>
      </c>
      <c r="BB4" s="91" t="s">
        <v>438</v>
      </c>
      <c r="BC4" s="39">
        <v>1</v>
      </c>
      <c r="BD4" s="39">
        <v>1</v>
      </c>
      <c r="BE4" s="60">
        <f>(BD4/BC4)*100</f>
        <v>100</v>
      </c>
      <c r="BF4" s="67">
        <v>0</v>
      </c>
      <c r="BG4" s="67">
        <v>0</v>
      </c>
      <c r="BH4" s="56">
        <v>0</v>
      </c>
      <c r="BI4" s="125" t="s">
        <v>379</v>
      </c>
      <c r="BJ4" s="39">
        <v>1</v>
      </c>
      <c r="BK4" s="39">
        <v>1</v>
      </c>
      <c r="BL4" s="60">
        <f>(BK4/BJ4)*100</f>
        <v>100</v>
      </c>
      <c r="BM4" s="67">
        <v>0</v>
      </c>
      <c r="BN4" s="67">
        <v>0</v>
      </c>
      <c r="BO4" s="56">
        <v>0</v>
      </c>
      <c r="BP4" s="125" t="s">
        <v>379</v>
      </c>
      <c r="BQ4" s="39">
        <v>1</v>
      </c>
      <c r="BR4" s="119">
        <v>1</v>
      </c>
      <c r="BS4" s="65">
        <v>100</v>
      </c>
      <c r="BT4" s="125" t="s">
        <v>382</v>
      </c>
    </row>
    <row r="5" spans="1:72" s="40" customFormat="1" ht="249.75" customHeight="1" x14ac:dyDescent="0.5">
      <c r="A5" s="156"/>
      <c r="B5" s="160"/>
      <c r="C5" s="156"/>
      <c r="D5" s="157"/>
      <c r="E5" s="37" t="s">
        <v>156</v>
      </c>
      <c r="F5" s="32" t="s">
        <v>12</v>
      </c>
      <c r="G5" s="28" t="s">
        <v>141</v>
      </c>
      <c r="H5" s="32" t="s">
        <v>41</v>
      </c>
      <c r="I5" s="73" t="s">
        <v>218</v>
      </c>
      <c r="J5" s="52" t="s">
        <v>74</v>
      </c>
      <c r="K5" s="52" t="s">
        <v>75</v>
      </c>
      <c r="L5" s="39">
        <v>1</v>
      </c>
      <c r="M5" s="39">
        <v>0</v>
      </c>
      <c r="N5" s="46">
        <f t="shared" ref="N5:N42" si="0">(M5/L5)*100</f>
        <v>0</v>
      </c>
      <c r="O5" s="39"/>
      <c r="P5" s="39"/>
      <c r="Q5" s="54" t="s">
        <v>259</v>
      </c>
      <c r="R5" s="39">
        <v>1</v>
      </c>
      <c r="S5" s="39">
        <v>0</v>
      </c>
      <c r="T5" s="39">
        <f t="shared" ref="T5:T42" si="1">(S5/R5)*100</f>
        <v>0</v>
      </c>
      <c r="U5" s="39"/>
      <c r="V5" s="44">
        <v>0</v>
      </c>
      <c r="W5" s="54" t="s">
        <v>259</v>
      </c>
      <c r="X5" s="39">
        <v>1</v>
      </c>
      <c r="Y5" s="39">
        <v>1</v>
      </c>
      <c r="Z5" s="60">
        <f>(Y5/X5)*100</f>
        <v>100</v>
      </c>
      <c r="AA5" s="62">
        <v>1320000</v>
      </c>
      <c r="AB5" s="44">
        <v>1320000</v>
      </c>
      <c r="AC5" s="56">
        <f>AA5/AB5</f>
        <v>1</v>
      </c>
      <c r="AD5" s="91" t="s">
        <v>374</v>
      </c>
      <c r="AE5" s="39">
        <v>1</v>
      </c>
      <c r="AF5" s="119">
        <v>1</v>
      </c>
      <c r="AG5" s="60">
        <f>(AF5/AE5)*100</f>
        <v>100</v>
      </c>
      <c r="AH5" s="67">
        <f>360000+360000+360000+360000</f>
        <v>1440000</v>
      </c>
      <c r="AI5" s="67">
        <f>360000+360000+360000+360000</f>
        <v>1440000</v>
      </c>
      <c r="AJ5" s="56">
        <f t="shared" ref="AJ5:AJ36" si="2">+(AI5/AH5)</f>
        <v>1</v>
      </c>
      <c r="AK5" s="125" t="s">
        <v>380</v>
      </c>
      <c r="AL5" s="39">
        <v>1</v>
      </c>
      <c r="AM5" s="119">
        <v>1</v>
      </c>
      <c r="AN5" s="60">
        <f>(AM5/AL5)*100</f>
        <v>100</v>
      </c>
      <c r="AO5" s="67">
        <v>1200000</v>
      </c>
      <c r="AP5" s="67">
        <v>1200000</v>
      </c>
      <c r="AQ5" s="56">
        <f t="shared" ref="AQ5:AQ6" si="3">+(AP5/AO5)</f>
        <v>1</v>
      </c>
      <c r="AR5" s="91" t="s">
        <v>419</v>
      </c>
      <c r="AS5" s="91">
        <v>5</v>
      </c>
      <c r="AT5" s="91" t="s">
        <v>432</v>
      </c>
      <c r="AU5" s="91" t="s">
        <v>433</v>
      </c>
      <c r="AV5" s="91" t="s">
        <v>434</v>
      </c>
      <c r="AW5" s="91">
        <v>4502</v>
      </c>
      <c r="AX5" s="91" t="s">
        <v>435</v>
      </c>
      <c r="AY5" s="91">
        <v>4502038</v>
      </c>
      <c r="AZ5" s="91" t="s">
        <v>436</v>
      </c>
      <c r="BA5" s="91" t="s">
        <v>437</v>
      </c>
      <c r="BB5" s="91" t="s">
        <v>438</v>
      </c>
      <c r="BC5" s="39">
        <v>1</v>
      </c>
      <c r="BD5" s="119">
        <v>1</v>
      </c>
      <c r="BE5" s="60">
        <f>(BD5/BC5)*100</f>
        <v>100</v>
      </c>
      <c r="BF5" s="67">
        <v>1200000</v>
      </c>
      <c r="BG5" s="67">
        <v>1200000</v>
      </c>
      <c r="BH5" s="56">
        <f t="shared" ref="BH5:BH6" si="4">+(BG5/BF5)</f>
        <v>1</v>
      </c>
      <c r="BI5" s="91" t="s">
        <v>419</v>
      </c>
      <c r="BJ5" s="39">
        <v>1</v>
      </c>
      <c r="BK5" s="119">
        <v>1</v>
      </c>
      <c r="BL5" s="60">
        <f>(BK5/BJ5)*100</f>
        <v>100</v>
      </c>
      <c r="BM5" s="67">
        <v>1200000</v>
      </c>
      <c r="BN5" s="67">
        <v>1200000</v>
      </c>
      <c r="BO5" s="56">
        <f t="shared" ref="BO5:BO6" si="5">+(BN5/BM5)</f>
        <v>1</v>
      </c>
      <c r="BP5" s="91" t="s">
        <v>419</v>
      </c>
      <c r="BQ5" s="39">
        <v>1</v>
      </c>
      <c r="BR5" s="119">
        <v>1</v>
      </c>
      <c r="BS5" s="126">
        <v>100</v>
      </c>
      <c r="BT5" s="125" t="s">
        <v>380</v>
      </c>
    </row>
    <row r="6" spans="1:72" s="40" customFormat="1" ht="409.6" customHeight="1" x14ac:dyDescent="0.5">
      <c r="A6" s="156" t="s">
        <v>13</v>
      </c>
      <c r="B6" s="161" t="s">
        <v>14</v>
      </c>
      <c r="C6" s="162" t="s">
        <v>145</v>
      </c>
      <c r="D6" s="163" t="s">
        <v>15</v>
      </c>
      <c r="E6" s="162" t="s">
        <v>157</v>
      </c>
      <c r="F6" s="167" t="s">
        <v>16</v>
      </c>
      <c r="G6" s="35" t="s">
        <v>142</v>
      </c>
      <c r="H6" s="33" t="s">
        <v>51</v>
      </c>
      <c r="I6" s="74" t="s">
        <v>67</v>
      </c>
      <c r="J6" s="53" t="s">
        <v>76</v>
      </c>
      <c r="K6" s="53" t="s">
        <v>77</v>
      </c>
      <c r="L6" s="39">
        <v>24</v>
      </c>
      <c r="M6" s="39">
        <v>0</v>
      </c>
      <c r="N6" s="47">
        <f t="shared" si="0"/>
        <v>0</v>
      </c>
      <c r="O6" s="39"/>
      <c r="P6" s="39"/>
      <c r="Q6" s="54" t="s">
        <v>259</v>
      </c>
      <c r="R6" s="39">
        <v>24</v>
      </c>
      <c r="S6" s="39">
        <v>0</v>
      </c>
      <c r="T6" s="42">
        <f t="shared" si="1"/>
        <v>0</v>
      </c>
      <c r="U6" s="39"/>
      <c r="V6" s="44">
        <v>463750</v>
      </c>
      <c r="W6" s="54" t="s">
        <v>259</v>
      </c>
      <c r="X6" s="39">
        <v>24</v>
      </c>
      <c r="Y6" s="39">
        <v>20</v>
      </c>
      <c r="Z6" s="60">
        <f>(Y6/X6)*100</f>
        <v>83.333333333333343</v>
      </c>
      <c r="AA6" s="62">
        <f>4861983+1100000+865500+463750</f>
        <v>7291233</v>
      </c>
      <c r="AB6" s="44">
        <f>655166+1100000+865500+463750</f>
        <v>3084416</v>
      </c>
      <c r="AC6" s="56">
        <f>AB6/AA6</f>
        <v>0.42303078231075597</v>
      </c>
      <c r="AD6" s="91" t="s">
        <v>315</v>
      </c>
      <c r="AE6" s="39">
        <v>24</v>
      </c>
      <c r="AF6" s="39">
        <v>17</v>
      </c>
      <c r="AG6" s="60">
        <f>(AF6/AE6)*100</f>
        <v>70.833333333333343</v>
      </c>
      <c r="AH6" s="67">
        <f>360000+320000+320000+233333</f>
        <v>1233333</v>
      </c>
      <c r="AI6" s="67">
        <f>360000+320000+320000+233333</f>
        <v>1233333</v>
      </c>
      <c r="AJ6" s="56">
        <f t="shared" si="2"/>
        <v>1</v>
      </c>
      <c r="AK6" s="125" t="s">
        <v>390</v>
      </c>
      <c r="AL6" s="39">
        <v>24</v>
      </c>
      <c r="AM6" s="39">
        <v>1</v>
      </c>
      <c r="AN6" s="60">
        <f>(AM6/AL6)*100</f>
        <v>4.1666666666666661</v>
      </c>
      <c r="AO6" s="67">
        <v>600000</v>
      </c>
      <c r="AP6" s="67">
        <v>600000</v>
      </c>
      <c r="AQ6" s="56">
        <f t="shared" si="3"/>
        <v>1</v>
      </c>
      <c r="AR6" s="125" t="s">
        <v>405</v>
      </c>
      <c r="AS6" s="91">
        <v>6</v>
      </c>
      <c r="AT6" s="91" t="s">
        <v>432</v>
      </c>
      <c r="AU6" s="91" t="s">
        <v>433</v>
      </c>
      <c r="AV6" s="91" t="s">
        <v>434</v>
      </c>
      <c r="AW6" s="91">
        <v>4502</v>
      </c>
      <c r="AX6" s="91" t="s">
        <v>435</v>
      </c>
      <c r="AY6" s="91">
        <v>4502038</v>
      </c>
      <c r="AZ6" s="91" t="s">
        <v>436</v>
      </c>
      <c r="BA6" s="91" t="s">
        <v>437</v>
      </c>
      <c r="BB6" s="91" t="s">
        <v>438</v>
      </c>
      <c r="BC6" s="39">
        <v>24</v>
      </c>
      <c r="BD6" s="39">
        <v>5</v>
      </c>
      <c r="BE6" s="60">
        <f>(BD6/BC6)*100</f>
        <v>20.833333333333336</v>
      </c>
      <c r="BF6" s="67">
        <v>600000</v>
      </c>
      <c r="BG6" s="67">
        <v>600000</v>
      </c>
      <c r="BH6" s="56">
        <f t="shared" si="4"/>
        <v>1</v>
      </c>
      <c r="BI6" s="125" t="s">
        <v>439</v>
      </c>
      <c r="BJ6" s="39">
        <v>24</v>
      </c>
      <c r="BK6" s="39">
        <v>2</v>
      </c>
      <c r="BL6" s="60">
        <f>(BK6/BJ6)*100</f>
        <v>8.3333333333333321</v>
      </c>
      <c r="BM6" s="67">
        <v>176923</v>
      </c>
      <c r="BN6" s="67">
        <v>176923</v>
      </c>
      <c r="BO6" s="56">
        <f t="shared" si="5"/>
        <v>1</v>
      </c>
      <c r="BP6" s="91" t="s">
        <v>478</v>
      </c>
      <c r="BQ6" s="50">
        <v>24</v>
      </c>
      <c r="BR6" s="146">
        <f>(Y6+AF6+M6+S6+BD6+BK6)/6</f>
        <v>7.333333333333333</v>
      </c>
      <c r="BS6" s="65">
        <f>BR6/BQ6*100</f>
        <v>30.555555555555554</v>
      </c>
      <c r="BT6" s="91" t="s">
        <v>479</v>
      </c>
    </row>
    <row r="7" spans="1:72" s="40" customFormat="1" ht="259.5" customHeight="1" x14ac:dyDescent="0.5">
      <c r="A7" s="156"/>
      <c r="B7" s="160"/>
      <c r="C7" s="156"/>
      <c r="D7" s="157"/>
      <c r="E7" s="156"/>
      <c r="F7" s="169"/>
      <c r="G7" s="37" t="s">
        <v>143</v>
      </c>
      <c r="H7" s="32" t="s">
        <v>52</v>
      </c>
      <c r="I7" s="73" t="s">
        <v>219</v>
      </c>
      <c r="J7" s="52" t="s">
        <v>78</v>
      </c>
      <c r="K7" s="52" t="s">
        <v>79</v>
      </c>
      <c r="L7" s="39">
        <v>0</v>
      </c>
      <c r="M7" s="39">
        <v>0</v>
      </c>
      <c r="N7" s="45">
        <v>0</v>
      </c>
      <c r="O7" s="39"/>
      <c r="P7" s="39"/>
      <c r="Q7" s="54" t="s">
        <v>259</v>
      </c>
      <c r="R7" s="39">
        <v>1</v>
      </c>
      <c r="S7" s="39">
        <v>0</v>
      </c>
      <c r="T7" s="42">
        <f t="shared" si="1"/>
        <v>0</v>
      </c>
      <c r="U7" s="39"/>
      <c r="V7" s="44">
        <v>0</v>
      </c>
      <c r="W7" s="54" t="s">
        <v>259</v>
      </c>
      <c r="X7" s="39">
        <v>1</v>
      </c>
      <c r="Y7" s="39">
        <v>0</v>
      </c>
      <c r="Z7" s="60">
        <v>0</v>
      </c>
      <c r="AA7" s="62">
        <v>0</v>
      </c>
      <c r="AB7" s="44">
        <v>0</v>
      </c>
      <c r="AC7" s="56">
        <v>0</v>
      </c>
      <c r="AD7" s="91" t="s">
        <v>362</v>
      </c>
      <c r="AE7" s="50">
        <v>0</v>
      </c>
      <c r="AF7" s="39">
        <v>0</v>
      </c>
      <c r="AG7" s="60">
        <v>0</v>
      </c>
      <c r="AH7" s="67">
        <v>0</v>
      </c>
      <c r="AI7" s="67">
        <v>0</v>
      </c>
      <c r="AJ7" s="56">
        <v>0</v>
      </c>
      <c r="AK7" s="91" t="s">
        <v>320</v>
      </c>
      <c r="AL7" s="50">
        <v>0</v>
      </c>
      <c r="AM7" s="39">
        <v>0</v>
      </c>
      <c r="AN7" s="60">
        <v>0</v>
      </c>
      <c r="AO7" s="67">
        <v>0</v>
      </c>
      <c r="AP7" s="67">
        <v>0</v>
      </c>
      <c r="AQ7" s="56">
        <v>0</v>
      </c>
      <c r="AR7" s="91" t="s">
        <v>406</v>
      </c>
      <c r="AS7" s="91">
        <v>7</v>
      </c>
      <c r="AT7" s="91" t="s">
        <v>432</v>
      </c>
      <c r="AU7" s="91" t="s">
        <v>433</v>
      </c>
      <c r="AV7" s="91" t="s">
        <v>434</v>
      </c>
      <c r="AW7" s="91">
        <v>4502</v>
      </c>
      <c r="AX7" s="91" t="s">
        <v>435</v>
      </c>
      <c r="AY7" s="91">
        <v>4502038</v>
      </c>
      <c r="AZ7" s="91" t="s">
        <v>436</v>
      </c>
      <c r="BA7" s="91" t="s">
        <v>437</v>
      </c>
      <c r="BB7" s="91" t="s">
        <v>438</v>
      </c>
      <c r="BC7" s="50">
        <v>0</v>
      </c>
      <c r="BD7" s="39">
        <v>0</v>
      </c>
      <c r="BE7" s="60">
        <v>0</v>
      </c>
      <c r="BF7" s="67">
        <v>0</v>
      </c>
      <c r="BG7" s="67">
        <v>0</v>
      </c>
      <c r="BH7" s="56">
        <v>0</v>
      </c>
      <c r="BI7" s="91" t="s">
        <v>406</v>
      </c>
      <c r="BJ7" s="50">
        <v>0</v>
      </c>
      <c r="BK7" s="39">
        <v>0</v>
      </c>
      <c r="BL7" s="60">
        <v>0</v>
      </c>
      <c r="BM7" s="67">
        <v>0</v>
      </c>
      <c r="BN7" s="67">
        <v>0</v>
      </c>
      <c r="BO7" s="56">
        <v>0</v>
      </c>
      <c r="BP7" s="91" t="s">
        <v>459</v>
      </c>
      <c r="BQ7" s="39">
        <v>1</v>
      </c>
      <c r="BR7" s="39">
        <v>0</v>
      </c>
      <c r="BS7" s="65">
        <v>0</v>
      </c>
      <c r="BT7" s="91" t="s">
        <v>357</v>
      </c>
    </row>
    <row r="8" spans="1:72" s="40" customFormat="1" ht="393.75" customHeight="1" x14ac:dyDescent="0.5">
      <c r="A8" s="156"/>
      <c r="B8" s="160"/>
      <c r="C8" s="156"/>
      <c r="D8" s="157"/>
      <c r="E8" s="156" t="s">
        <v>158</v>
      </c>
      <c r="F8" s="169" t="s">
        <v>42</v>
      </c>
      <c r="G8" s="37" t="s">
        <v>171</v>
      </c>
      <c r="H8" s="32" t="s">
        <v>43</v>
      </c>
      <c r="I8" s="73" t="s">
        <v>220</v>
      </c>
      <c r="J8" s="52" t="s">
        <v>80</v>
      </c>
      <c r="K8" s="52" t="s">
        <v>79</v>
      </c>
      <c r="L8" s="39">
        <v>1</v>
      </c>
      <c r="M8" s="39">
        <v>1</v>
      </c>
      <c r="N8" s="45">
        <f t="shared" si="0"/>
        <v>100</v>
      </c>
      <c r="O8" s="39"/>
      <c r="P8" s="39"/>
      <c r="Q8" s="54" t="s">
        <v>260</v>
      </c>
      <c r="R8" s="39">
        <v>1</v>
      </c>
      <c r="S8" s="39">
        <v>1</v>
      </c>
      <c r="T8" s="42">
        <f t="shared" si="1"/>
        <v>100</v>
      </c>
      <c r="U8" s="39"/>
      <c r="V8" s="44">
        <v>1889580</v>
      </c>
      <c r="W8" s="55" t="s">
        <v>266</v>
      </c>
      <c r="X8" s="39">
        <v>1</v>
      </c>
      <c r="Y8" s="39">
        <v>1</v>
      </c>
      <c r="Z8" s="60">
        <v>100</v>
      </c>
      <c r="AA8" s="62">
        <f>4403400+733333+ 865500+463750</f>
        <v>6465983</v>
      </c>
      <c r="AB8" s="44">
        <f>1742277+733333+ 865500+463750</f>
        <v>3804860</v>
      </c>
      <c r="AC8" s="58">
        <v>0.4</v>
      </c>
      <c r="AD8" s="91" t="s">
        <v>308</v>
      </c>
      <c r="AE8" s="39">
        <v>1</v>
      </c>
      <c r="AF8" s="39">
        <v>1</v>
      </c>
      <c r="AG8" s="60">
        <f t="shared" ref="AG8:AG40" si="6">(AF8/AE8)*100</f>
        <v>100</v>
      </c>
      <c r="AH8" s="67">
        <v>1313333</v>
      </c>
      <c r="AI8" s="67">
        <v>1313333</v>
      </c>
      <c r="AJ8" s="56">
        <f t="shared" si="2"/>
        <v>1</v>
      </c>
      <c r="AK8" s="90" t="s">
        <v>372</v>
      </c>
      <c r="AL8" s="39">
        <v>1</v>
      </c>
      <c r="AM8" s="39">
        <v>1</v>
      </c>
      <c r="AN8" s="60">
        <f t="shared" ref="AN8:AN9" si="7">(AM8/AL8)*100</f>
        <v>100</v>
      </c>
      <c r="AO8" s="67">
        <v>1200000</v>
      </c>
      <c r="AP8" s="67">
        <v>1200000</v>
      </c>
      <c r="AQ8" s="56">
        <f t="shared" ref="AQ8" si="8">+(AP8/AO8)</f>
        <v>1</v>
      </c>
      <c r="AR8" s="91" t="s">
        <v>395</v>
      </c>
      <c r="AS8" s="91">
        <v>8</v>
      </c>
      <c r="AT8" s="91" t="s">
        <v>432</v>
      </c>
      <c r="AU8" s="91" t="s">
        <v>433</v>
      </c>
      <c r="AV8" s="91" t="s">
        <v>434</v>
      </c>
      <c r="AW8" s="91">
        <v>4502</v>
      </c>
      <c r="AX8" s="91" t="s">
        <v>435</v>
      </c>
      <c r="AY8" s="91">
        <v>4502038</v>
      </c>
      <c r="AZ8" s="91" t="s">
        <v>436</v>
      </c>
      <c r="BA8" s="91" t="s">
        <v>437</v>
      </c>
      <c r="BB8" s="91" t="s">
        <v>438</v>
      </c>
      <c r="BC8" s="39">
        <v>1</v>
      </c>
      <c r="BD8" s="39">
        <v>1</v>
      </c>
      <c r="BE8" s="60">
        <f t="shared" ref="BE8:BE9" si="9">(BD8/BC8)*100</f>
        <v>100</v>
      </c>
      <c r="BF8" s="67">
        <v>1200000</v>
      </c>
      <c r="BG8" s="67">
        <v>1200000</v>
      </c>
      <c r="BH8" s="56">
        <f t="shared" ref="BH8" si="10">+(BG8/BF8)</f>
        <v>1</v>
      </c>
      <c r="BI8" s="91" t="s">
        <v>395</v>
      </c>
      <c r="BJ8" s="39">
        <v>1</v>
      </c>
      <c r="BK8" s="39">
        <v>1</v>
      </c>
      <c r="BL8" s="60">
        <f t="shared" ref="BL8:BL9" si="11">(BK8/BJ8)*100</f>
        <v>100</v>
      </c>
      <c r="BM8" s="67">
        <v>1200000</v>
      </c>
      <c r="BN8" s="67">
        <v>1200000</v>
      </c>
      <c r="BO8" s="56">
        <f t="shared" ref="BO8" si="12">+(BN8/BM8)</f>
        <v>1</v>
      </c>
      <c r="BP8" s="91" t="s">
        <v>471</v>
      </c>
      <c r="BQ8" s="39">
        <v>1</v>
      </c>
      <c r="BR8" s="39">
        <v>1</v>
      </c>
      <c r="BS8" s="65">
        <f>(N8+T8+Z8+AG8)/4</f>
        <v>100</v>
      </c>
      <c r="BT8" s="90" t="s">
        <v>472</v>
      </c>
    </row>
    <row r="9" spans="1:72" s="40" customFormat="1" ht="213" customHeight="1" x14ac:dyDescent="0.5">
      <c r="A9" s="156"/>
      <c r="B9" s="160"/>
      <c r="C9" s="156"/>
      <c r="D9" s="157"/>
      <c r="E9" s="156"/>
      <c r="F9" s="169"/>
      <c r="G9" s="37" t="s">
        <v>172</v>
      </c>
      <c r="H9" s="32" t="s">
        <v>44</v>
      </c>
      <c r="I9" s="73" t="s">
        <v>221</v>
      </c>
      <c r="J9" s="52" t="s">
        <v>81</v>
      </c>
      <c r="K9" s="52" t="s">
        <v>79</v>
      </c>
      <c r="L9" s="39">
        <v>1</v>
      </c>
      <c r="M9" s="39">
        <v>1</v>
      </c>
      <c r="N9" s="45">
        <f t="shared" si="0"/>
        <v>100</v>
      </c>
      <c r="O9" s="39"/>
      <c r="P9" s="39"/>
      <c r="Q9" s="54" t="s">
        <v>334</v>
      </c>
      <c r="R9" s="39">
        <v>1</v>
      </c>
      <c r="S9" s="39">
        <v>1</v>
      </c>
      <c r="T9" s="42">
        <f t="shared" si="1"/>
        <v>100</v>
      </c>
      <c r="U9" s="39"/>
      <c r="V9" s="44">
        <v>1803117</v>
      </c>
      <c r="W9" s="55" t="s">
        <v>335</v>
      </c>
      <c r="X9" s="39">
        <v>1</v>
      </c>
      <c r="Y9" s="39">
        <v>1</v>
      </c>
      <c r="Z9" s="60">
        <f t="shared" ref="Z9:Z41" si="13">(Y9/X9)*100</f>
        <v>100</v>
      </c>
      <c r="AA9" s="62">
        <v>0</v>
      </c>
      <c r="AB9" s="44">
        <v>0</v>
      </c>
      <c r="AC9" s="56">
        <v>0</v>
      </c>
      <c r="AD9" s="77" t="s">
        <v>297</v>
      </c>
      <c r="AE9" s="30">
        <v>1</v>
      </c>
      <c r="AF9" s="30">
        <v>1</v>
      </c>
      <c r="AG9" s="60">
        <f t="shared" si="6"/>
        <v>100</v>
      </c>
      <c r="AH9" s="68">
        <v>0</v>
      </c>
      <c r="AI9" s="68">
        <v>0</v>
      </c>
      <c r="AJ9" s="56">
        <v>0</v>
      </c>
      <c r="AK9" s="117" t="s">
        <v>297</v>
      </c>
      <c r="AL9" s="30">
        <v>1</v>
      </c>
      <c r="AM9" s="30">
        <v>1</v>
      </c>
      <c r="AN9" s="60">
        <f t="shared" si="7"/>
        <v>100</v>
      </c>
      <c r="AO9" s="68">
        <v>0</v>
      </c>
      <c r="AP9" s="68">
        <v>0</v>
      </c>
      <c r="AQ9" s="56">
        <v>0</v>
      </c>
      <c r="AR9" s="90" t="s">
        <v>408</v>
      </c>
      <c r="AS9" s="91">
        <v>9</v>
      </c>
      <c r="AT9" s="91" t="s">
        <v>432</v>
      </c>
      <c r="AU9" s="91" t="s">
        <v>433</v>
      </c>
      <c r="AV9" s="91" t="s">
        <v>434</v>
      </c>
      <c r="AW9" s="91">
        <v>4502</v>
      </c>
      <c r="AX9" s="91" t="s">
        <v>435</v>
      </c>
      <c r="AY9" s="91">
        <v>4502038</v>
      </c>
      <c r="AZ9" s="91" t="s">
        <v>436</v>
      </c>
      <c r="BA9" s="91" t="s">
        <v>437</v>
      </c>
      <c r="BB9" s="91" t="s">
        <v>438</v>
      </c>
      <c r="BC9" s="30">
        <v>1</v>
      </c>
      <c r="BD9" s="30">
        <v>1</v>
      </c>
      <c r="BE9" s="60">
        <f t="shared" si="9"/>
        <v>100</v>
      </c>
      <c r="BF9" s="68">
        <v>0</v>
      </c>
      <c r="BG9" s="68">
        <v>0</v>
      </c>
      <c r="BH9" s="56">
        <v>0</v>
      </c>
      <c r="BI9" s="90" t="s">
        <v>408</v>
      </c>
      <c r="BJ9" s="30">
        <v>1</v>
      </c>
      <c r="BK9" s="30">
        <v>1</v>
      </c>
      <c r="BL9" s="60">
        <f t="shared" si="11"/>
        <v>100</v>
      </c>
      <c r="BM9" s="68">
        <v>0</v>
      </c>
      <c r="BN9" s="68">
        <v>0</v>
      </c>
      <c r="BO9" s="56">
        <v>0</v>
      </c>
      <c r="BP9" s="90" t="s">
        <v>408</v>
      </c>
      <c r="BQ9" s="30">
        <v>1</v>
      </c>
      <c r="BR9" s="30">
        <v>1</v>
      </c>
      <c r="BS9" s="65">
        <f>(N9+T9+Z9+AG9)/4</f>
        <v>100</v>
      </c>
      <c r="BT9" s="90" t="s">
        <v>326</v>
      </c>
    </row>
    <row r="10" spans="1:72" s="88" customFormat="1" ht="309.60000000000002" x14ac:dyDescent="0.5">
      <c r="A10" s="156"/>
      <c r="B10" s="160"/>
      <c r="C10" s="156" t="s">
        <v>146</v>
      </c>
      <c r="D10" s="157" t="s">
        <v>17</v>
      </c>
      <c r="E10" s="156" t="s">
        <v>159</v>
      </c>
      <c r="F10" s="169" t="s">
        <v>18</v>
      </c>
      <c r="G10" s="76" t="s">
        <v>173</v>
      </c>
      <c r="H10" s="77" t="s">
        <v>53</v>
      </c>
      <c r="I10" s="78" t="s">
        <v>47</v>
      </c>
      <c r="J10" s="79" t="s">
        <v>82</v>
      </c>
      <c r="K10" s="79" t="s">
        <v>95</v>
      </c>
      <c r="L10" s="50">
        <v>12</v>
      </c>
      <c r="M10" s="50">
        <v>12</v>
      </c>
      <c r="N10" s="80">
        <f t="shared" si="0"/>
        <v>100</v>
      </c>
      <c r="O10" s="50"/>
      <c r="P10" s="50"/>
      <c r="Q10" s="81" t="s">
        <v>274</v>
      </c>
      <c r="R10" s="50">
        <v>12</v>
      </c>
      <c r="S10" s="50">
        <v>2</v>
      </c>
      <c r="T10" s="82">
        <f t="shared" si="1"/>
        <v>16.666666666666664</v>
      </c>
      <c r="U10" s="50"/>
      <c r="V10" s="83">
        <v>5539767</v>
      </c>
      <c r="W10" s="84" t="s">
        <v>336</v>
      </c>
      <c r="X10" s="50">
        <v>2</v>
      </c>
      <c r="Y10" s="50">
        <v>10</v>
      </c>
      <c r="Z10" s="85">
        <v>100</v>
      </c>
      <c r="AA10" s="86">
        <v>2536457</v>
      </c>
      <c r="AB10" s="83">
        <v>2169791</v>
      </c>
      <c r="AC10" s="80">
        <f t="shared" ref="AC10:AC39" si="14">AB10/AA10</f>
        <v>0.85544166528350374</v>
      </c>
      <c r="AD10" s="91" t="s">
        <v>316</v>
      </c>
      <c r="AE10" s="50">
        <v>12</v>
      </c>
      <c r="AF10" s="50">
        <v>5</v>
      </c>
      <c r="AG10" s="60">
        <f>(AF10/AE10)*100</f>
        <v>41.666666666666671</v>
      </c>
      <c r="AH10" s="87">
        <f>360000+360000</f>
        <v>720000</v>
      </c>
      <c r="AI10" s="87">
        <f>360000+360000</f>
        <v>720000</v>
      </c>
      <c r="AJ10" s="56">
        <f t="shared" si="2"/>
        <v>1</v>
      </c>
      <c r="AK10" s="125" t="s">
        <v>344</v>
      </c>
      <c r="AL10" s="50">
        <v>12</v>
      </c>
      <c r="AM10" s="50">
        <v>8</v>
      </c>
      <c r="AN10" s="60">
        <f>(AM10/AL10)*100</f>
        <v>66.666666666666657</v>
      </c>
      <c r="AO10" s="87">
        <v>1387500</v>
      </c>
      <c r="AP10" s="87">
        <v>1387500</v>
      </c>
      <c r="AQ10" s="56">
        <f t="shared" ref="AQ10" si="15">+(AP10/AO10)</f>
        <v>1</v>
      </c>
      <c r="AR10" s="130" t="s">
        <v>413</v>
      </c>
      <c r="AS10" s="91">
        <v>10</v>
      </c>
      <c r="AT10" s="91" t="s">
        <v>432</v>
      </c>
      <c r="AU10" s="91" t="s">
        <v>433</v>
      </c>
      <c r="AV10" s="91" t="s">
        <v>434</v>
      </c>
      <c r="AW10" s="91">
        <v>4502</v>
      </c>
      <c r="AX10" s="91" t="s">
        <v>435</v>
      </c>
      <c r="AY10" s="91">
        <v>4502038</v>
      </c>
      <c r="AZ10" s="91" t="s">
        <v>436</v>
      </c>
      <c r="BA10" s="91" t="s">
        <v>437</v>
      </c>
      <c r="BB10" s="91" t="s">
        <v>438</v>
      </c>
      <c r="BC10" s="50">
        <v>12</v>
      </c>
      <c r="BD10" s="50">
        <v>10</v>
      </c>
      <c r="BE10" s="60">
        <f>(BD10/BC10)*100</f>
        <v>83.333333333333343</v>
      </c>
      <c r="BF10" s="87">
        <v>1387500</v>
      </c>
      <c r="BG10" s="87">
        <v>1387500</v>
      </c>
      <c r="BH10" s="56">
        <f t="shared" ref="BH10" si="16">+(BG10/BF10)</f>
        <v>1</v>
      </c>
      <c r="BI10" s="136" t="s">
        <v>456</v>
      </c>
      <c r="BJ10" s="50">
        <v>12</v>
      </c>
      <c r="BK10" s="50">
        <v>10</v>
      </c>
      <c r="BL10" s="60">
        <f>(BK10/BJ10)*100</f>
        <v>83.333333333333343</v>
      </c>
      <c r="BM10" s="87">
        <v>1387500</v>
      </c>
      <c r="BN10" s="87">
        <v>1387500</v>
      </c>
      <c r="BO10" s="56">
        <f t="shared" ref="BO10" si="17">+(BN10/BM10)</f>
        <v>1</v>
      </c>
      <c r="BP10" s="145" t="s">
        <v>480</v>
      </c>
      <c r="BQ10" s="50">
        <v>12</v>
      </c>
      <c r="BR10" s="50">
        <f>(AF10+Y10+M10+S10+BD10+BK10)/6</f>
        <v>8.1666666666666661</v>
      </c>
      <c r="BS10" s="80">
        <f>+(BR10/BQ10)*100</f>
        <v>68.055555555555543</v>
      </c>
      <c r="BT10" s="91" t="s">
        <v>473</v>
      </c>
    </row>
    <row r="11" spans="1:72" s="40" customFormat="1" ht="408.75" customHeight="1" x14ac:dyDescent="0.5">
      <c r="A11" s="156"/>
      <c r="B11" s="160"/>
      <c r="C11" s="156"/>
      <c r="D11" s="157"/>
      <c r="E11" s="156"/>
      <c r="F11" s="169"/>
      <c r="G11" s="37" t="s">
        <v>174</v>
      </c>
      <c r="H11" s="32" t="s">
        <v>202</v>
      </c>
      <c r="I11" s="73" t="s">
        <v>54</v>
      </c>
      <c r="J11" s="52" t="s">
        <v>84</v>
      </c>
      <c r="K11" s="52" t="s">
        <v>97</v>
      </c>
      <c r="L11" s="39">
        <v>1</v>
      </c>
      <c r="M11" s="39">
        <v>1</v>
      </c>
      <c r="N11" s="45">
        <f t="shared" si="0"/>
        <v>100</v>
      </c>
      <c r="O11" s="39"/>
      <c r="P11" s="39"/>
      <c r="Q11" s="54" t="s">
        <v>261</v>
      </c>
      <c r="R11" s="39">
        <v>1</v>
      </c>
      <c r="S11" s="39">
        <v>0</v>
      </c>
      <c r="T11" s="42">
        <v>0</v>
      </c>
      <c r="U11" s="39"/>
      <c r="V11" s="44">
        <v>7253333</v>
      </c>
      <c r="W11" s="54" t="s">
        <v>259</v>
      </c>
      <c r="X11" s="39">
        <v>1</v>
      </c>
      <c r="Y11" s="39">
        <v>1</v>
      </c>
      <c r="Z11" s="60">
        <f t="shared" si="13"/>
        <v>100</v>
      </c>
      <c r="AA11" s="62">
        <f>500000+8100000</f>
        <v>8600000</v>
      </c>
      <c r="AB11" s="62">
        <f>500000+1250000</f>
        <v>1750000</v>
      </c>
      <c r="AC11" s="56">
        <f t="shared" si="14"/>
        <v>0.20348837209302326</v>
      </c>
      <c r="AD11" s="91" t="s">
        <v>347</v>
      </c>
      <c r="AE11" s="39">
        <v>1</v>
      </c>
      <c r="AF11" s="119">
        <v>0</v>
      </c>
      <c r="AG11" s="60">
        <f t="shared" si="6"/>
        <v>0</v>
      </c>
      <c r="AH11" s="67">
        <v>0</v>
      </c>
      <c r="AI11" s="87">
        <v>0</v>
      </c>
      <c r="AJ11" s="56">
        <v>0</v>
      </c>
      <c r="AK11" s="125" t="s">
        <v>303</v>
      </c>
      <c r="AL11" s="39">
        <v>1</v>
      </c>
      <c r="AM11" s="119">
        <v>0</v>
      </c>
      <c r="AN11" s="60">
        <f t="shared" ref="AN11:AN22" si="18">(AM11/AL11)*100</f>
        <v>0</v>
      </c>
      <c r="AO11" s="67">
        <v>0</v>
      </c>
      <c r="AP11" s="87">
        <v>0</v>
      </c>
      <c r="AQ11" s="56">
        <v>0</v>
      </c>
      <c r="AR11" s="91" t="s">
        <v>398</v>
      </c>
      <c r="AS11" s="91">
        <v>11</v>
      </c>
      <c r="AT11" s="91" t="s">
        <v>432</v>
      </c>
      <c r="AU11" s="91" t="s">
        <v>433</v>
      </c>
      <c r="AV11" s="91" t="s">
        <v>434</v>
      </c>
      <c r="AW11" s="91">
        <v>4502</v>
      </c>
      <c r="AX11" s="91" t="s">
        <v>435</v>
      </c>
      <c r="AY11" s="91">
        <v>4502038</v>
      </c>
      <c r="AZ11" s="91" t="s">
        <v>436</v>
      </c>
      <c r="BA11" s="91" t="s">
        <v>437</v>
      </c>
      <c r="BB11" s="91" t="s">
        <v>438</v>
      </c>
      <c r="BC11" s="39">
        <v>1</v>
      </c>
      <c r="BD11" s="119">
        <v>0</v>
      </c>
      <c r="BE11" s="60">
        <f t="shared" ref="BE11:BE22" si="19">(BD11/BC11)*100</f>
        <v>0</v>
      </c>
      <c r="BF11" s="67">
        <v>0</v>
      </c>
      <c r="BG11" s="87">
        <v>0</v>
      </c>
      <c r="BH11" s="56">
        <v>0</v>
      </c>
      <c r="BI11" s="91" t="s">
        <v>398</v>
      </c>
      <c r="BJ11" s="39">
        <v>1</v>
      </c>
      <c r="BK11" s="119">
        <v>0</v>
      </c>
      <c r="BL11" s="60">
        <f t="shared" ref="BL11:BL22" si="20">(BK11/BJ11)*100</f>
        <v>0</v>
      </c>
      <c r="BM11" s="67">
        <v>0</v>
      </c>
      <c r="BN11" s="87">
        <v>0</v>
      </c>
      <c r="BO11" s="56">
        <v>0</v>
      </c>
      <c r="BP11" s="91" t="s">
        <v>460</v>
      </c>
      <c r="BQ11" s="50">
        <v>1</v>
      </c>
      <c r="BR11" s="50">
        <f>(M11+S11+Y11+AF11+BD11+BK11)/6</f>
        <v>0.33333333333333331</v>
      </c>
      <c r="BS11" s="80">
        <f>+(BR11/BQ11)*100</f>
        <v>33.333333333333329</v>
      </c>
      <c r="BT11" s="91" t="s">
        <v>482</v>
      </c>
    </row>
    <row r="12" spans="1:72" s="40" customFormat="1" ht="216.75" customHeight="1" x14ac:dyDescent="0.5">
      <c r="A12" s="156"/>
      <c r="B12" s="160"/>
      <c r="C12" s="156"/>
      <c r="D12" s="157"/>
      <c r="E12" s="156" t="s">
        <v>160</v>
      </c>
      <c r="F12" s="169" t="s">
        <v>19</v>
      </c>
      <c r="G12" s="164" t="s">
        <v>175</v>
      </c>
      <c r="H12" s="165" t="s">
        <v>45</v>
      </c>
      <c r="I12" s="72" t="s">
        <v>55</v>
      </c>
      <c r="J12" s="52" t="s">
        <v>85</v>
      </c>
      <c r="K12" s="52" t="s">
        <v>83</v>
      </c>
      <c r="L12" s="39">
        <v>1</v>
      </c>
      <c r="M12" s="39">
        <v>1</v>
      </c>
      <c r="N12" s="45">
        <f t="shared" si="0"/>
        <v>100</v>
      </c>
      <c r="O12" s="39"/>
      <c r="P12" s="39"/>
      <c r="Q12" s="55" t="s">
        <v>251</v>
      </c>
      <c r="R12" s="39">
        <v>1</v>
      </c>
      <c r="S12" s="39">
        <v>1</v>
      </c>
      <c r="T12" s="42">
        <f t="shared" si="1"/>
        <v>100</v>
      </c>
      <c r="U12" s="39"/>
      <c r="V12" s="44">
        <v>0</v>
      </c>
      <c r="W12" s="55" t="s">
        <v>251</v>
      </c>
      <c r="X12" s="39">
        <v>1</v>
      </c>
      <c r="Y12" s="39">
        <v>1</v>
      </c>
      <c r="Z12" s="60">
        <f t="shared" si="13"/>
        <v>100</v>
      </c>
      <c r="AA12" s="62">
        <v>0</v>
      </c>
      <c r="AB12" s="44">
        <v>0</v>
      </c>
      <c r="AC12" s="56">
        <v>0</v>
      </c>
      <c r="AD12" s="91" t="s">
        <v>251</v>
      </c>
      <c r="AE12" s="39">
        <v>1</v>
      </c>
      <c r="AF12" s="39">
        <v>1</v>
      </c>
      <c r="AG12" s="60">
        <f t="shared" si="6"/>
        <v>100</v>
      </c>
      <c r="AH12" s="67">
        <v>0</v>
      </c>
      <c r="AI12" s="67">
        <v>0</v>
      </c>
      <c r="AJ12" s="56">
        <v>0</v>
      </c>
      <c r="AK12" s="90" t="s">
        <v>251</v>
      </c>
      <c r="AL12" s="39">
        <v>1</v>
      </c>
      <c r="AM12" s="39">
        <v>1</v>
      </c>
      <c r="AN12" s="60">
        <f t="shared" si="18"/>
        <v>100</v>
      </c>
      <c r="AO12" s="67">
        <v>0</v>
      </c>
      <c r="AP12" s="67">
        <v>0</v>
      </c>
      <c r="AQ12" s="56">
        <v>0</v>
      </c>
      <c r="AR12" s="91" t="s">
        <v>415</v>
      </c>
      <c r="AS12" s="91">
        <v>12</v>
      </c>
      <c r="AT12" s="91" t="s">
        <v>432</v>
      </c>
      <c r="AU12" s="91" t="s">
        <v>433</v>
      </c>
      <c r="AV12" s="91" t="s">
        <v>434</v>
      </c>
      <c r="AW12" s="91">
        <v>4502</v>
      </c>
      <c r="AX12" s="91" t="s">
        <v>435</v>
      </c>
      <c r="AY12" s="91">
        <v>4502038</v>
      </c>
      <c r="AZ12" s="91" t="s">
        <v>436</v>
      </c>
      <c r="BA12" s="91" t="s">
        <v>437</v>
      </c>
      <c r="BB12" s="91" t="s">
        <v>438</v>
      </c>
      <c r="BC12" s="39">
        <v>1</v>
      </c>
      <c r="BD12" s="39">
        <v>1</v>
      </c>
      <c r="BE12" s="60">
        <f t="shared" si="19"/>
        <v>100</v>
      </c>
      <c r="BF12" s="67">
        <v>0</v>
      </c>
      <c r="BG12" s="67">
        <v>0</v>
      </c>
      <c r="BH12" s="56">
        <v>0</v>
      </c>
      <c r="BI12" s="91" t="s">
        <v>415</v>
      </c>
      <c r="BJ12" s="39">
        <v>1</v>
      </c>
      <c r="BK12" s="39">
        <v>1</v>
      </c>
      <c r="BL12" s="60">
        <f t="shared" si="20"/>
        <v>100</v>
      </c>
      <c r="BM12" s="67">
        <v>0</v>
      </c>
      <c r="BN12" s="67">
        <v>0</v>
      </c>
      <c r="BO12" s="56">
        <v>0</v>
      </c>
      <c r="BP12" s="91" t="s">
        <v>415</v>
      </c>
      <c r="BQ12" s="39">
        <v>1</v>
      </c>
      <c r="BR12" s="39">
        <v>1</v>
      </c>
      <c r="BS12" s="80">
        <f>+(BR12/BQ12)*100</f>
        <v>100</v>
      </c>
      <c r="BT12" s="90" t="s">
        <v>327</v>
      </c>
    </row>
    <row r="13" spans="1:72" s="40" customFormat="1" ht="267.75" customHeight="1" x14ac:dyDescent="0.5">
      <c r="A13" s="156"/>
      <c r="B13" s="160"/>
      <c r="C13" s="156"/>
      <c r="D13" s="157"/>
      <c r="E13" s="156"/>
      <c r="F13" s="169"/>
      <c r="G13" s="162"/>
      <c r="H13" s="167"/>
      <c r="I13" s="73" t="s">
        <v>222</v>
      </c>
      <c r="J13" s="52" t="s">
        <v>86</v>
      </c>
      <c r="K13" s="52" t="s">
        <v>95</v>
      </c>
      <c r="L13" s="39">
        <v>1</v>
      </c>
      <c r="M13" s="39">
        <v>1</v>
      </c>
      <c r="N13" s="45">
        <f t="shared" si="0"/>
        <v>100</v>
      </c>
      <c r="O13" s="39"/>
      <c r="P13" s="39"/>
      <c r="Q13" s="54" t="s">
        <v>275</v>
      </c>
      <c r="R13" s="39">
        <v>1</v>
      </c>
      <c r="S13" s="39">
        <v>1</v>
      </c>
      <c r="T13" s="42">
        <f t="shared" si="1"/>
        <v>100</v>
      </c>
      <c r="U13" s="39"/>
      <c r="V13" s="44">
        <v>280000</v>
      </c>
      <c r="W13" s="55" t="s">
        <v>267</v>
      </c>
      <c r="X13" s="39">
        <v>1</v>
      </c>
      <c r="Y13" s="39">
        <v>1</v>
      </c>
      <c r="Z13" s="60">
        <f t="shared" si="13"/>
        <v>100</v>
      </c>
      <c r="AA13" s="62">
        <v>0</v>
      </c>
      <c r="AB13" s="44">
        <v>0</v>
      </c>
      <c r="AC13" s="56">
        <v>0</v>
      </c>
      <c r="AD13" s="91" t="s">
        <v>307</v>
      </c>
      <c r="AE13" s="39">
        <v>1</v>
      </c>
      <c r="AF13" s="50">
        <v>1</v>
      </c>
      <c r="AG13" s="60">
        <f t="shared" si="6"/>
        <v>100</v>
      </c>
      <c r="AH13" s="67">
        <v>0</v>
      </c>
      <c r="AI13" s="67">
        <v>0</v>
      </c>
      <c r="AJ13" s="56">
        <v>0</v>
      </c>
      <c r="AK13" s="124" t="s">
        <v>385</v>
      </c>
      <c r="AL13" s="39">
        <v>1</v>
      </c>
      <c r="AM13" s="50">
        <v>0</v>
      </c>
      <c r="AN13" s="60">
        <f t="shared" si="18"/>
        <v>0</v>
      </c>
      <c r="AO13" s="67">
        <v>0</v>
      </c>
      <c r="AP13" s="67">
        <v>0</v>
      </c>
      <c r="AQ13" s="56">
        <v>0</v>
      </c>
      <c r="AR13" s="124" t="s">
        <v>303</v>
      </c>
      <c r="AS13" s="91">
        <v>13</v>
      </c>
      <c r="AT13" s="91" t="s">
        <v>432</v>
      </c>
      <c r="AU13" s="91" t="s">
        <v>433</v>
      </c>
      <c r="AV13" s="91" t="s">
        <v>434</v>
      </c>
      <c r="AW13" s="91">
        <v>4502</v>
      </c>
      <c r="AX13" s="91" t="s">
        <v>435</v>
      </c>
      <c r="AY13" s="91">
        <v>4502038</v>
      </c>
      <c r="AZ13" s="91" t="s">
        <v>436</v>
      </c>
      <c r="BA13" s="91" t="s">
        <v>437</v>
      </c>
      <c r="BB13" s="91" t="s">
        <v>438</v>
      </c>
      <c r="BC13" s="39">
        <v>1</v>
      </c>
      <c r="BD13" s="50">
        <v>0</v>
      </c>
      <c r="BE13" s="60">
        <f t="shared" si="19"/>
        <v>0</v>
      </c>
      <c r="BF13" s="67">
        <v>0</v>
      </c>
      <c r="BG13" s="67">
        <v>0</v>
      </c>
      <c r="BH13" s="56">
        <v>0</v>
      </c>
      <c r="BI13" s="124" t="s">
        <v>303</v>
      </c>
      <c r="BJ13" s="39">
        <v>1</v>
      </c>
      <c r="BK13" s="50">
        <v>0</v>
      </c>
      <c r="BL13" s="60">
        <f t="shared" si="20"/>
        <v>0</v>
      </c>
      <c r="BM13" s="67">
        <v>0</v>
      </c>
      <c r="BN13" s="67">
        <v>0</v>
      </c>
      <c r="BO13" s="56">
        <v>0</v>
      </c>
      <c r="BP13" s="124" t="s">
        <v>303</v>
      </c>
      <c r="BQ13" s="50">
        <v>1</v>
      </c>
      <c r="BR13" s="50">
        <f>(M13+S13+Y13+AF13)/4</f>
        <v>1</v>
      </c>
      <c r="BS13" s="65">
        <f>BR13/BQ13*100</f>
        <v>100</v>
      </c>
      <c r="BT13" s="91" t="s">
        <v>457</v>
      </c>
    </row>
    <row r="14" spans="1:72" s="40" customFormat="1" ht="348.75" customHeight="1" x14ac:dyDescent="0.5">
      <c r="A14" s="156"/>
      <c r="B14" s="160"/>
      <c r="C14" s="156" t="s">
        <v>147</v>
      </c>
      <c r="D14" s="157" t="s">
        <v>20</v>
      </c>
      <c r="E14" s="156" t="s">
        <v>161</v>
      </c>
      <c r="F14" s="169" t="s">
        <v>21</v>
      </c>
      <c r="G14" s="37" t="s">
        <v>176</v>
      </c>
      <c r="H14" s="32" t="s">
        <v>128</v>
      </c>
      <c r="I14" s="73" t="s">
        <v>129</v>
      </c>
      <c r="J14" s="52" t="s">
        <v>87</v>
      </c>
      <c r="K14" s="52" t="s">
        <v>88</v>
      </c>
      <c r="L14" s="39">
        <v>1</v>
      </c>
      <c r="M14" s="39">
        <v>0</v>
      </c>
      <c r="N14" s="45">
        <f t="shared" si="0"/>
        <v>0</v>
      </c>
      <c r="O14" s="39"/>
      <c r="P14" s="39"/>
      <c r="Q14" s="54" t="s">
        <v>262</v>
      </c>
      <c r="R14" s="39">
        <v>1</v>
      </c>
      <c r="S14" s="39">
        <v>0</v>
      </c>
      <c r="T14" s="42">
        <f t="shared" si="1"/>
        <v>0</v>
      </c>
      <c r="U14" s="39"/>
      <c r="V14" s="44">
        <v>143000000</v>
      </c>
      <c r="W14" s="54" t="s">
        <v>259</v>
      </c>
      <c r="X14" s="39">
        <v>100</v>
      </c>
      <c r="Y14" s="39">
        <v>100</v>
      </c>
      <c r="Z14" s="60">
        <f t="shared" si="13"/>
        <v>100</v>
      </c>
      <c r="AA14" s="62">
        <v>7000000</v>
      </c>
      <c r="AB14" s="44">
        <v>7000000</v>
      </c>
      <c r="AC14" s="56">
        <f>AB14/AA14</f>
        <v>1</v>
      </c>
      <c r="AD14" s="91" t="s">
        <v>348</v>
      </c>
      <c r="AE14" s="61">
        <v>1</v>
      </c>
      <c r="AF14" s="61">
        <v>1</v>
      </c>
      <c r="AG14" s="60">
        <f t="shared" si="6"/>
        <v>100</v>
      </c>
      <c r="AH14" s="67">
        <f>9600000</f>
        <v>9600000</v>
      </c>
      <c r="AI14" s="67">
        <f>3200000</f>
        <v>3200000</v>
      </c>
      <c r="AJ14" s="56">
        <f t="shared" si="2"/>
        <v>0.33333333333333331</v>
      </c>
      <c r="AK14" s="91" t="s">
        <v>312</v>
      </c>
      <c r="AL14" s="61">
        <v>1</v>
      </c>
      <c r="AM14" s="61">
        <v>1</v>
      </c>
      <c r="AN14" s="60">
        <f t="shared" si="18"/>
        <v>100</v>
      </c>
      <c r="AO14" s="67">
        <v>0</v>
      </c>
      <c r="AP14" s="67">
        <v>0</v>
      </c>
      <c r="AQ14" s="56" t="e">
        <f t="shared" ref="AQ14:AQ20" si="21">+(AP14/AO14)</f>
        <v>#DIV/0!</v>
      </c>
      <c r="AR14" s="91" t="s">
        <v>328</v>
      </c>
      <c r="AS14" s="91">
        <v>14</v>
      </c>
      <c r="AT14" s="91" t="s">
        <v>432</v>
      </c>
      <c r="AU14" s="91" t="s">
        <v>433</v>
      </c>
      <c r="AV14" s="91" t="s">
        <v>434</v>
      </c>
      <c r="AW14" s="91">
        <v>4502</v>
      </c>
      <c r="AX14" s="91" t="s">
        <v>435</v>
      </c>
      <c r="AY14" s="91">
        <v>4502038</v>
      </c>
      <c r="AZ14" s="91" t="s">
        <v>436</v>
      </c>
      <c r="BA14" s="91" t="s">
        <v>437</v>
      </c>
      <c r="BB14" s="91" t="s">
        <v>438</v>
      </c>
      <c r="BC14" s="61">
        <v>1</v>
      </c>
      <c r="BD14" s="61">
        <v>1</v>
      </c>
      <c r="BE14" s="60">
        <f t="shared" si="19"/>
        <v>100</v>
      </c>
      <c r="BF14" s="67">
        <v>0</v>
      </c>
      <c r="BG14" s="67">
        <v>0</v>
      </c>
      <c r="BH14" s="56" t="e">
        <f t="shared" ref="BH14:BH20" si="22">+(BG14/BF14)</f>
        <v>#DIV/0!</v>
      </c>
      <c r="BI14" s="91" t="s">
        <v>328</v>
      </c>
      <c r="BJ14" s="61">
        <v>1</v>
      </c>
      <c r="BK14" s="61">
        <v>1</v>
      </c>
      <c r="BL14" s="60">
        <f t="shared" si="20"/>
        <v>100</v>
      </c>
      <c r="BM14" s="67">
        <v>0</v>
      </c>
      <c r="BN14" s="67">
        <v>0</v>
      </c>
      <c r="BO14" s="56" t="e">
        <f t="shared" ref="BO14:BO20" si="23">+(BN14/BM14)</f>
        <v>#DIV/0!</v>
      </c>
      <c r="BP14" s="91" t="s">
        <v>328</v>
      </c>
      <c r="BQ14" s="61">
        <v>1</v>
      </c>
      <c r="BR14" s="61">
        <v>1</v>
      </c>
      <c r="BS14" s="65">
        <f>BR14/BQ14*100</f>
        <v>100</v>
      </c>
      <c r="BT14" s="90" t="s">
        <v>328</v>
      </c>
    </row>
    <row r="15" spans="1:72" s="40" customFormat="1" ht="266.25" customHeight="1" x14ac:dyDescent="0.5">
      <c r="A15" s="156"/>
      <c r="B15" s="160"/>
      <c r="C15" s="156"/>
      <c r="D15" s="157"/>
      <c r="E15" s="156"/>
      <c r="F15" s="169"/>
      <c r="G15" s="37" t="s">
        <v>177</v>
      </c>
      <c r="H15" s="32" t="s">
        <v>46</v>
      </c>
      <c r="I15" s="73" t="s">
        <v>130</v>
      </c>
      <c r="J15" s="52" t="s">
        <v>89</v>
      </c>
      <c r="K15" s="52" t="s">
        <v>96</v>
      </c>
      <c r="L15" s="39">
        <v>1</v>
      </c>
      <c r="M15" s="39">
        <v>0</v>
      </c>
      <c r="N15" s="45">
        <f t="shared" si="0"/>
        <v>0</v>
      </c>
      <c r="O15" s="39"/>
      <c r="P15" s="39"/>
      <c r="Q15" s="54" t="s">
        <v>259</v>
      </c>
      <c r="R15" s="39">
        <v>12</v>
      </c>
      <c r="S15" s="39">
        <v>2</v>
      </c>
      <c r="T15" s="43">
        <f t="shared" si="1"/>
        <v>16.666666666666664</v>
      </c>
      <c r="U15" s="39"/>
      <c r="V15" s="44">
        <v>5164321</v>
      </c>
      <c r="W15" s="55" t="s">
        <v>285</v>
      </c>
      <c r="X15" s="61">
        <v>1</v>
      </c>
      <c r="Y15" s="61">
        <v>1</v>
      </c>
      <c r="Z15" s="60">
        <f>(Y15/X15)*100</f>
        <v>100</v>
      </c>
      <c r="AA15" s="62">
        <v>7000000</v>
      </c>
      <c r="AB15" s="44">
        <v>7000000</v>
      </c>
      <c r="AC15" s="56">
        <f>AB15/AA15</f>
        <v>1</v>
      </c>
      <c r="AD15" s="91" t="s">
        <v>349</v>
      </c>
      <c r="AE15" s="61">
        <v>1</v>
      </c>
      <c r="AF15" s="61">
        <v>1</v>
      </c>
      <c r="AG15" s="60">
        <f t="shared" si="6"/>
        <v>100</v>
      </c>
      <c r="AH15" s="67">
        <v>1800000</v>
      </c>
      <c r="AI15" s="67">
        <v>1775000</v>
      </c>
      <c r="AJ15" s="56">
        <f t="shared" si="2"/>
        <v>0.98611111111111116</v>
      </c>
      <c r="AK15" s="91" t="s">
        <v>371</v>
      </c>
      <c r="AL15" s="61">
        <v>1</v>
      </c>
      <c r="AM15" s="133">
        <v>0.1</v>
      </c>
      <c r="AN15" s="60">
        <f t="shared" si="18"/>
        <v>10</v>
      </c>
      <c r="AO15" s="67">
        <v>0</v>
      </c>
      <c r="AP15" s="67">
        <v>0</v>
      </c>
      <c r="AQ15" s="45" t="e">
        <f t="shared" si="21"/>
        <v>#DIV/0!</v>
      </c>
      <c r="AR15" s="91" t="s">
        <v>420</v>
      </c>
      <c r="AS15" s="91">
        <v>15</v>
      </c>
      <c r="AT15" s="91" t="s">
        <v>432</v>
      </c>
      <c r="AU15" s="91" t="s">
        <v>433</v>
      </c>
      <c r="AV15" s="91" t="s">
        <v>434</v>
      </c>
      <c r="AW15" s="91">
        <v>4502</v>
      </c>
      <c r="AX15" s="91" t="s">
        <v>435</v>
      </c>
      <c r="AY15" s="91">
        <v>4502038</v>
      </c>
      <c r="AZ15" s="91" t="s">
        <v>436</v>
      </c>
      <c r="BA15" s="91" t="s">
        <v>437</v>
      </c>
      <c r="BB15" s="91" t="s">
        <v>438</v>
      </c>
      <c r="BC15" s="61">
        <v>1</v>
      </c>
      <c r="BD15" s="133">
        <v>0.1</v>
      </c>
      <c r="BE15" s="60">
        <f t="shared" si="19"/>
        <v>10</v>
      </c>
      <c r="BF15" s="67">
        <v>0</v>
      </c>
      <c r="BG15" s="67">
        <v>0</v>
      </c>
      <c r="BH15" s="45" t="e">
        <f t="shared" si="22"/>
        <v>#DIV/0!</v>
      </c>
      <c r="BI15" s="91" t="s">
        <v>420</v>
      </c>
      <c r="BJ15" s="61">
        <v>1</v>
      </c>
      <c r="BK15" s="133">
        <v>0.25</v>
      </c>
      <c r="BL15" s="60">
        <f t="shared" si="20"/>
        <v>25</v>
      </c>
      <c r="BM15" s="67">
        <v>1000000</v>
      </c>
      <c r="BN15" s="67">
        <v>1000000</v>
      </c>
      <c r="BO15" s="45">
        <f t="shared" si="23"/>
        <v>1</v>
      </c>
      <c r="BP15" s="91" t="s">
        <v>467</v>
      </c>
      <c r="BQ15" s="61">
        <v>1</v>
      </c>
      <c r="BR15" s="70">
        <f>(AF15+Y15+S15+M15)/4</f>
        <v>1</v>
      </c>
      <c r="BS15" s="65">
        <f>BR15/BQ15*100</f>
        <v>100</v>
      </c>
      <c r="BT15" s="91" t="s">
        <v>358</v>
      </c>
    </row>
    <row r="16" spans="1:72" s="40" customFormat="1" ht="204.75" customHeight="1" x14ac:dyDescent="0.5">
      <c r="A16" s="156"/>
      <c r="B16" s="160"/>
      <c r="C16" s="156"/>
      <c r="D16" s="157"/>
      <c r="E16" s="37" t="s">
        <v>162</v>
      </c>
      <c r="F16" s="34" t="s">
        <v>22</v>
      </c>
      <c r="G16" s="36" t="s">
        <v>178</v>
      </c>
      <c r="H16" s="34" t="s">
        <v>203</v>
      </c>
      <c r="I16" s="72" t="s">
        <v>223</v>
      </c>
      <c r="J16" s="52" t="s">
        <v>90</v>
      </c>
      <c r="K16" s="52" t="s">
        <v>91</v>
      </c>
      <c r="L16" s="39">
        <v>0</v>
      </c>
      <c r="M16" s="39">
        <v>0</v>
      </c>
      <c r="N16" s="48">
        <v>0</v>
      </c>
      <c r="O16" s="39"/>
      <c r="P16" s="39"/>
      <c r="Q16" s="54" t="s">
        <v>276</v>
      </c>
      <c r="R16" s="39">
        <v>12</v>
      </c>
      <c r="S16" s="39">
        <v>0</v>
      </c>
      <c r="T16" s="42">
        <f t="shared" si="1"/>
        <v>0</v>
      </c>
      <c r="U16" s="39"/>
      <c r="V16" s="44">
        <v>3000000</v>
      </c>
      <c r="W16" s="55" t="s">
        <v>259</v>
      </c>
      <c r="X16" s="61">
        <v>1</v>
      </c>
      <c r="Y16" s="61">
        <v>1</v>
      </c>
      <c r="Z16" s="60">
        <f>(Y16/X16)*100</f>
        <v>100</v>
      </c>
      <c r="AA16" s="62">
        <v>7000000</v>
      </c>
      <c r="AB16" s="62">
        <v>7000000</v>
      </c>
      <c r="AC16" s="56">
        <f t="shared" si="14"/>
        <v>1</v>
      </c>
      <c r="AD16" s="91" t="s">
        <v>350</v>
      </c>
      <c r="AE16" s="61">
        <v>1</v>
      </c>
      <c r="AF16" s="61">
        <v>1</v>
      </c>
      <c r="AG16" s="60">
        <f t="shared" si="6"/>
        <v>100</v>
      </c>
      <c r="AH16" s="67">
        <f>9600000</f>
        <v>9600000</v>
      </c>
      <c r="AI16" s="67">
        <f>3200000</f>
        <v>3200000</v>
      </c>
      <c r="AJ16" s="56">
        <f t="shared" si="2"/>
        <v>0.33333333333333331</v>
      </c>
      <c r="AK16" s="90" t="s">
        <v>337</v>
      </c>
      <c r="AL16" s="61">
        <v>1</v>
      </c>
      <c r="AM16" s="61">
        <v>1</v>
      </c>
      <c r="AN16" s="60">
        <f t="shared" si="18"/>
        <v>100</v>
      </c>
      <c r="AO16" s="67">
        <v>14800000</v>
      </c>
      <c r="AP16" s="67">
        <v>7400000</v>
      </c>
      <c r="AQ16" s="56">
        <f t="shared" si="21"/>
        <v>0.5</v>
      </c>
      <c r="AR16" s="124" t="s">
        <v>410</v>
      </c>
      <c r="AS16" s="91">
        <v>16</v>
      </c>
      <c r="AT16" s="91" t="s">
        <v>432</v>
      </c>
      <c r="AU16" s="91" t="s">
        <v>433</v>
      </c>
      <c r="AV16" s="91" t="s">
        <v>434</v>
      </c>
      <c r="AW16" s="91">
        <v>4502</v>
      </c>
      <c r="AX16" s="91" t="s">
        <v>435</v>
      </c>
      <c r="AY16" s="91">
        <v>4502038</v>
      </c>
      <c r="AZ16" s="91" t="s">
        <v>436</v>
      </c>
      <c r="BA16" s="91" t="s">
        <v>437</v>
      </c>
      <c r="BB16" s="91" t="s">
        <v>438</v>
      </c>
      <c r="BC16" s="61">
        <v>1</v>
      </c>
      <c r="BD16" s="61">
        <v>1</v>
      </c>
      <c r="BE16" s="60">
        <f t="shared" si="19"/>
        <v>100</v>
      </c>
      <c r="BF16" s="67">
        <v>14800000</v>
      </c>
      <c r="BG16" s="67">
        <v>7400000</v>
      </c>
      <c r="BH16" s="56">
        <f t="shared" si="22"/>
        <v>0.5</v>
      </c>
      <c r="BI16" s="124" t="s">
        <v>410</v>
      </c>
      <c r="BJ16" s="61">
        <v>1</v>
      </c>
      <c r="BK16" s="61">
        <v>1</v>
      </c>
      <c r="BL16" s="60">
        <f t="shared" si="20"/>
        <v>100</v>
      </c>
      <c r="BM16" s="67">
        <v>14800000</v>
      </c>
      <c r="BN16" s="67">
        <v>7400000</v>
      </c>
      <c r="BO16" s="56">
        <f t="shared" si="23"/>
        <v>0.5</v>
      </c>
      <c r="BP16" s="124" t="s">
        <v>410</v>
      </c>
      <c r="BQ16" s="61">
        <v>1</v>
      </c>
      <c r="BR16" s="61">
        <v>1</v>
      </c>
      <c r="BS16" s="65">
        <f>BR16/BQ16*100</f>
        <v>100</v>
      </c>
      <c r="BT16" s="90" t="s">
        <v>337</v>
      </c>
    </row>
    <row r="17" spans="1:72" s="88" customFormat="1" ht="409.5" customHeight="1" x14ac:dyDescent="0.5">
      <c r="A17" s="164" t="s">
        <v>23</v>
      </c>
      <c r="B17" s="164" t="s">
        <v>24</v>
      </c>
      <c r="C17" s="156" t="s">
        <v>148</v>
      </c>
      <c r="D17" s="158" t="s">
        <v>25</v>
      </c>
      <c r="E17" s="156" t="s">
        <v>163</v>
      </c>
      <c r="F17" s="165" t="s">
        <v>26</v>
      </c>
      <c r="G17" s="164" t="s">
        <v>179</v>
      </c>
      <c r="H17" s="169" t="s">
        <v>57</v>
      </c>
      <c r="I17" s="78" t="s">
        <v>58</v>
      </c>
      <c r="J17" s="79" t="s">
        <v>92</v>
      </c>
      <c r="K17" s="79" t="s">
        <v>95</v>
      </c>
      <c r="L17" s="50">
        <v>1</v>
      </c>
      <c r="M17" s="50">
        <v>1</v>
      </c>
      <c r="N17" s="80">
        <f t="shared" si="0"/>
        <v>100</v>
      </c>
      <c r="O17" s="50"/>
      <c r="P17" s="50"/>
      <c r="Q17" s="81" t="s">
        <v>277</v>
      </c>
      <c r="R17" s="50">
        <v>1</v>
      </c>
      <c r="S17" s="50">
        <v>0</v>
      </c>
      <c r="T17" s="50">
        <f t="shared" si="1"/>
        <v>0</v>
      </c>
      <c r="U17" s="50"/>
      <c r="V17" s="120">
        <v>5739187</v>
      </c>
      <c r="W17" s="84" t="s">
        <v>259</v>
      </c>
      <c r="X17" s="50">
        <v>1</v>
      </c>
      <c r="Y17" s="50">
        <v>1</v>
      </c>
      <c r="Z17" s="85">
        <f t="shared" si="13"/>
        <v>100</v>
      </c>
      <c r="AA17" s="86">
        <v>5238569</v>
      </c>
      <c r="AB17" s="83">
        <v>3677444</v>
      </c>
      <c r="AC17" s="80">
        <f t="shared" si="14"/>
        <v>0.70199399874278645</v>
      </c>
      <c r="AD17" s="91" t="s">
        <v>373</v>
      </c>
      <c r="AE17" s="50">
        <v>1</v>
      </c>
      <c r="AF17" s="50">
        <v>1</v>
      </c>
      <c r="AG17" s="85">
        <f t="shared" si="6"/>
        <v>100</v>
      </c>
      <c r="AH17" s="87">
        <v>7280000</v>
      </c>
      <c r="AI17" s="87">
        <v>1337040</v>
      </c>
      <c r="AJ17" s="56">
        <f t="shared" si="2"/>
        <v>0.18365934065934067</v>
      </c>
      <c r="AK17" s="91" t="s">
        <v>364</v>
      </c>
      <c r="AL17" s="50">
        <v>1</v>
      </c>
      <c r="AM17" s="50">
        <v>1</v>
      </c>
      <c r="AN17" s="85">
        <f t="shared" si="18"/>
        <v>100</v>
      </c>
      <c r="AO17" s="87">
        <v>2442000</v>
      </c>
      <c r="AP17" s="87">
        <v>2442000</v>
      </c>
      <c r="AQ17" s="56">
        <f t="shared" si="21"/>
        <v>1</v>
      </c>
      <c r="AR17" s="91" t="s">
        <v>399</v>
      </c>
      <c r="AS17" s="91">
        <v>17</v>
      </c>
      <c r="AT17" s="91" t="s">
        <v>432</v>
      </c>
      <c r="AU17" s="91" t="s">
        <v>433</v>
      </c>
      <c r="AV17" s="91" t="s">
        <v>434</v>
      </c>
      <c r="AW17" s="91">
        <v>4502</v>
      </c>
      <c r="AX17" s="91" t="s">
        <v>435</v>
      </c>
      <c r="AY17" s="91">
        <v>4502038</v>
      </c>
      <c r="AZ17" s="91" t="s">
        <v>436</v>
      </c>
      <c r="BA17" s="91" t="s">
        <v>437</v>
      </c>
      <c r="BB17" s="91" t="s">
        <v>438</v>
      </c>
      <c r="BC17" s="50">
        <v>1</v>
      </c>
      <c r="BD17" s="50">
        <v>1</v>
      </c>
      <c r="BE17" s="85">
        <f t="shared" si="19"/>
        <v>100</v>
      </c>
      <c r="BF17" s="87">
        <v>2442000</v>
      </c>
      <c r="BG17" s="87">
        <v>2442000</v>
      </c>
      <c r="BH17" s="56">
        <f t="shared" si="22"/>
        <v>1</v>
      </c>
      <c r="BI17" s="91" t="s">
        <v>440</v>
      </c>
      <c r="BJ17" s="50">
        <v>1</v>
      </c>
      <c r="BK17" s="50">
        <v>1</v>
      </c>
      <c r="BL17" s="85">
        <f t="shared" si="20"/>
        <v>100</v>
      </c>
      <c r="BM17" s="67">
        <v>1176923</v>
      </c>
      <c r="BN17" s="67">
        <v>1176923</v>
      </c>
      <c r="BO17" s="56">
        <f t="shared" si="23"/>
        <v>1</v>
      </c>
      <c r="BP17" s="91" t="s">
        <v>468</v>
      </c>
      <c r="BQ17" s="50">
        <v>1</v>
      </c>
      <c r="BR17" s="50">
        <f>(M17+S17+Y17+AF17+BD17)/5</f>
        <v>0.8</v>
      </c>
      <c r="BS17" s="65">
        <f>BR17/BQ17*100</f>
        <v>80</v>
      </c>
      <c r="BT17" s="91" t="s">
        <v>407</v>
      </c>
    </row>
    <row r="18" spans="1:72" s="40" customFormat="1" ht="276.75" customHeight="1" x14ac:dyDescent="0.5">
      <c r="A18" s="155"/>
      <c r="B18" s="155"/>
      <c r="C18" s="156"/>
      <c r="D18" s="159"/>
      <c r="E18" s="156"/>
      <c r="F18" s="166"/>
      <c r="G18" s="162"/>
      <c r="H18" s="169"/>
      <c r="I18" s="73" t="s">
        <v>56</v>
      </c>
      <c r="J18" s="52" t="s">
        <v>92</v>
      </c>
      <c r="K18" s="52" t="s">
        <v>95</v>
      </c>
      <c r="L18" s="39">
        <v>1</v>
      </c>
      <c r="M18" s="39">
        <v>0</v>
      </c>
      <c r="N18" s="45">
        <f t="shared" si="0"/>
        <v>0</v>
      </c>
      <c r="O18" s="39"/>
      <c r="P18" s="39"/>
      <c r="Q18" s="54" t="s">
        <v>259</v>
      </c>
      <c r="R18" s="119">
        <v>1</v>
      </c>
      <c r="S18" s="39">
        <v>0</v>
      </c>
      <c r="T18" s="42">
        <f t="shared" si="1"/>
        <v>0</v>
      </c>
      <c r="U18" s="39"/>
      <c r="V18" s="44">
        <v>1115357</v>
      </c>
      <c r="W18" s="55" t="s">
        <v>259</v>
      </c>
      <c r="X18" s="39">
        <v>1</v>
      </c>
      <c r="Y18" s="39">
        <v>1</v>
      </c>
      <c r="Z18" s="60">
        <f t="shared" si="13"/>
        <v>100</v>
      </c>
      <c r="AA18" s="62">
        <f>4367372+618333</f>
        <v>4985705</v>
      </c>
      <c r="AB18" s="44">
        <f>2593290+618333</f>
        <v>3211623</v>
      </c>
      <c r="AC18" s="56">
        <v>0.59</v>
      </c>
      <c r="AD18" s="91" t="s">
        <v>317</v>
      </c>
      <c r="AE18" s="39">
        <v>1</v>
      </c>
      <c r="AF18" s="39">
        <v>1</v>
      </c>
      <c r="AG18" s="60">
        <f t="shared" si="6"/>
        <v>100</v>
      </c>
      <c r="AH18" s="67">
        <v>8073000</v>
      </c>
      <c r="AI18" s="67">
        <v>1849000</v>
      </c>
      <c r="AJ18" s="56">
        <f t="shared" si="2"/>
        <v>0.22903505512201164</v>
      </c>
      <c r="AK18" s="91" t="s">
        <v>365</v>
      </c>
      <c r="AL18" s="39">
        <v>1</v>
      </c>
      <c r="AM18" s="39">
        <v>1</v>
      </c>
      <c r="AN18" s="60">
        <f t="shared" si="18"/>
        <v>100</v>
      </c>
      <c r="AO18" s="67">
        <v>1200000</v>
      </c>
      <c r="AP18" s="67">
        <v>1200000</v>
      </c>
      <c r="AQ18" s="56">
        <f t="shared" si="21"/>
        <v>1</v>
      </c>
      <c r="AR18" s="91" t="s">
        <v>396</v>
      </c>
      <c r="AS18" s="91">
        <v>18</v>
      </c>
      <c r="AT18" s="91" t="s">
        <v>432</v>
      </c>
      <c r="AU18" s="91" t="s">
        <v>433</v>
      </c>
      <c r="AV18" s="91" t="s">
        <v>434</v>
      </c>
      <c r="AW18" s="91">
        <v>4502</v>
      </c>
      <c r="AX18" s="91" t="s">
        <v>435</v>
      </c>
      <c r="AY18" s="91">
        <v>4502038</v>
      </c>
      <c r="AZ18" s="91" t="s">
        <v>436</v>
      </c>
      <c r="BA18" s="91" t="s">
        <v>437</v>
      </c>
      <c r="BB18" s="91" t="s">
        <v>438</v>
      </c>
      <c r="BC18" s="39">
        <v>1</v>
      </c>
      <c r="BD18" s="39">
        <v>1</v>
      </c>
      <c r="BE18" s="60">
        <f t="shared" si="19"/>
        <v>100</v>
      </c>
      <c r="BF18" s="67">
        <v>1200000</v>
      </c>
      <c r="BG18" s="67">
        <v>1200000</v>
      </c>
      <c r="BH18" s="56">
        <f t="shared" si="22"/>
        <v>1</v>
      </c>
      <c r="BI18" s="91" t="s">
        <v>441</v>
      </c>
      <c r="BJ18" s="39">
        <v>1</v>
      </c>
      <c r="BK18" s="39">
        <v>1</v>
      </c>
      <c r="BL18" s="60">
        <f t="shared" si="20"/>
        <v>100</v>
      </c>
      <c r="BM18" s="67">
        <v>176923</v>
      </c>
      <c r="BN18" s="67">
        <v>176923</v>
      </c>
      <c r="BO18" s="56">
        <f t="shared" si="23"/>
        <v>1</v>
      </c>
      <c r="BP18" s="91" t="s">
        <v>464</v>
      </c>
      <c r="BQ18" s="50">
        <v>1</v>
      </c>
      <c r="BR18" s="39">
        <f>(M18+S18+Y18+AF18+BD18+BK18)/6</f>
        <v>0.66666666666666663</v>
      </c>
      <c r="BS18" s="65">
        <f>+(BR18/BQ18)*100</f>
        <v>66.666666666666657</v>
      </c>
      <c r="BT18" s="91" t="s">
        <v>474</v>
      </c>
    </row>
    <row r="19" spans="1:72" s="40" customFormat="1" ht="409.5" customHeight="1" x14ac:dyDescent="0.5">
      <c r="A19" s="155"/>
      <c r="B19" s="155"/>
      <c r="C19" s="156"/>
      <c r="D19" s="159"/>
      <c r="E19" s="156"/>
      <c r="F19" s="166"/>
      <c r="G19" s="37" t="s">
        <v>180</v>
      </c>
      <c r="H19" s="32" t="s">
        <v>131</v>
      </c>
      <c r="I19" s="73" t="s">
        <v>59</v>
      </c>
      <c r="J19" s="52" t="s">
        <v>93</v>
      </c>
      <c r="K19" s="52" t="s">
        <v>94</v>
      </c>
      <c r="L19" s="39">
        <v>1</v>
      </c>
      <c r="M19" s="39">
        <v>1</v>
      </c>
      <c r="N19" s="45">
        <f t="shared" si="0"/>
        <v>100</v>
      </c>
      <c r="O19" s="39"/>
      <c r="P19" s="39"/>
      <c r="Q19" s="54" t="s">
        <v>278</v>
      </c>
      <c r="R19" s="39">
        <v>1</v>
      </c>
      <c r="S19" s="39">
        <v>1</v>
      </c>
      <c r="T19" s="42">
        <f t="shared" si="1"/>
        <v>100</v>
      </c>
      <c r="U19" s="39"/>
      <c r="V19" s="44">
        <v>10624940</v>
      </c>
      <c r="W19" s="55" t="s">
        <v>264</v>
      </c>
      <c r="X19" s="39">
        <v>1</v>
      </c>
      <c r="Y19" s="39">
        <v>1</v>
      </c>
      <c r="Z19" s="60">
        <f t="shared" si="13"/>
        <v>100</v>
      </c>
      <c r="AA19" s="62">
        <v>500000</v>
      </c>
      <c r="AB19" s="62">
        <v>500000</v>
      </c>
      <c r="AC19" s="56">
        <f t="shared" si="14"/>
        <v>1</v>
      </c>
      <c r="AD19" s="91" t="s">
        <v>318</v>
      </c>
      <c r="AE19" s="39">
        <v>1</v>
      </c>
      <c r="AF19" s="39">
        <v>1</v>
      </c>
      <c r="AG19" s="60">
        <f t="shared" si="6"/>
        <v>100</v>
      </c>
      <c r="AH19" s="67">
        <v>31400000</v>
      </c>
      <c r="AI19" s="67">
        <v>6300000</v>
      </c>
      <c r="AJ19" s="56">
        <f t="shared" si="2"/>
        <v>0.20063694267515925</v>
      </c>
      <c r="AK19" s="90" t="s">
        <v>386</v>
      </c>
      <c r="AL19" s="39">
        <v>1</v>
      </c>
      <c r="AM19" s="39">
        <v>1</v>
      </c>
      <c r="AN19" s="60">
        <f t="shared" si="18"/>
        <v>100</v>
      </c>
      <c r="AO19" s="87">
        <v>28314000</v>
      </c>
      <c r="AP19" s="87">
        <v>12714000</v>
      </c>
      <c r="AQ19" s="56">
        <f t="shared" si="21"/>
        <v>0.44903581267217629</v>
      </c>
      <c r="AR19" s="91" t="s">
        <v>400</v>
      </c>
      <c r="AS19" s="91">
        <v>19</v>
      </c>
      <c r="AT19" s="91" t="s">
        <v>432</v>
      </c>
      <c r="AU19" s="91" t="s">
        <v>433</v>
      </c>
      <c r="AV19" s="91" t="s">
        <v>434</v>
      </c>
      <c r="AW19" s="91">
        <v>4502</v>
      </c>
      <c r="AX19" s="91" t="s">
        <v>435</v>
      </c>
      <c r="AY19" s="91">
        <v>4502038</v>
      </c>
      <c r="AZ19" s="91" t="s">
        <v>436</v>
      </c>
      <c r="BA19" s="91" t="s">
        <v>437</v>
      </c>
      <c r="BB19" s="91" t="s">
        <v>438</v>
      </c>
      <c r="BC19" s="39">
        <v>1</v>
      </c>
      <c r="BD19" s="39">
        <v>1</v>
      </c>
      <c r="BE19" s="60">
        <f t="shared" si="19"/>
        <v>100</v>
      </c>
      <c r="BF19" s="87">
        <v>28314000</v>
      </c>
      <c r="BG19" s="87">
        <v>12714000</v>
      </c>
      <c r="BH19" s="56">
        <f t="shared" si="22"/>
        <v>0.44903581267217629</v>
      </c>
      <c r="BI19" s="91" t="s">
        <v>442</v>
      </c>
      <c r="BJ19" s="39">
        <v>1</v>
      </c>
      <c r="BK19" s="39">
        <v>1</v>
      </c>
      <c r="BL19" s="60">
        <f t="shared" si="20"/>
        <v>100</v>
      </c>
      <c r="BM19" s="87">
        <v>28314000</v>
      </c>
      <c r="BN19" s="87">
        <v>12714000</v>
      </c>
      <c r="BO19" s="56">
        <f t="shared" si="23"/>
        <v>0.44903581267217629</v>
      </c>
      <c r="BP19" s="91" t="s">
        <v>462</v>
      </c>
      <c r="BQ19" s="39">
        <v>1</v>
      </c>
      <c r="BR19" s="39">
        <v>1</v>
      </c>
      <c r="BS19" s="65">
        <f>(N19+T19+Z19+AG19)/4</f>
        <v>100</v>
      </c>
      <c r="BT19" s="90" t="s">
        <v>340</v>
      </c>
    </row>
    <row r="20" spans="1:72" s="40" customFormat="1" ht="409.5" customHeight="1" x14ac:dyDescent="0.5">
      <c r="A20" s="155"/>
      <c r="B20" s="155"/>
      <c r="C20" s="156"/>
      <c r="D20" s="159"/>
      <c r="E20" s="156"/>
      <c r="F20" s="166"/>
      <c r="G20" s="37" t="s">
        <v>181</v>
      </c>
      <c r="H20" s="32" t="s">
        <v>60</v>
      </c>
      <c r="I20" s="73" t="s">
        <v>132</v>
      </c>
      <c r="J20" s="52" t="s">
        <v>98</v>
      </c>
      <c r="K20" s="52" t="s">
        <v>99</v>
      </c>
      <c r="L20" s="39">
        <v>1</v>
      </c>
      <c r="M20" s="39">
        <v>0</v>
      </c>
      <c r="N20" s="45">
        <f t="shared" si="0"/>
        <v>0</v>
      </c>
      <c r="O20" s="39"/>
      <c r="P20" s="39"/>
      <c r="Q20" s="54" t="s">
        <v>259</v>
      </c>
      <c r="R20" s="39">
        <v>1</v>
      </c>
      <c r="S20" s="39"/>
      <c r="T20" s="42">
        <f t="shared" si="1"/>
        <v>0</v>
      </c>
      <c r="U20" s="39"/>
      <c r="V20" s="44">
        <v>234107</v>
      </c>
      <c r="W20" s="55" t="s">
        <v>259</v>
      </c>
      <c r="X20" s="39">
        <v>1</v>
      </c>
      <c r="Y20" s="39">
        <v>1</v>
      </c>
      <c r="Z20" s="60">
        <f t="shared" si="13"/>
        <v>100</v>
      </c>
      <c r="AA20" s="62">
        <v>0</v>
      </c>
      <c r="AB20" s="44">
        <v>0</v>
      </c>
      <c r="AC20" s="56">
        <v>0</v>
      </c>
      <c r="AD20" s="91" t="s">
        <v>351</v>
      </c>
      <c r="AE20" s="39">
        <v>1</v>
      </c>
      <c r="AF20" s="119">
        <v>0.8</v>
      </c>
      <c r="AG20" s="60">
        <f t="shared" si="6"/>
        <v>80</v>
      </c>
      <c r="AH20" s="67">
        <f>320000</f>
        <v>320000</v>
      </c>
      <c r="AI20" s="67">
        <f>320000</f>
        <v>320000</v>
      </c>
      <c r="AJ20" s="56">
        <f t="shared" si="2"/>
        <v>1</v>
      </c>
      <c r="AK20" s="91" t="s">
        <v>366</v>
      </c>
      <c r="AL20" s="39">
        <v>1</v>
      </c>
      <c r="AM20" s="119">
        <v>0.8</v>
      </c>
      <c r="AN20" s="60">
        <f t="shared" si="18"/>
        <v>80</v>
      </c>
      <c r="AO20" s="67">
        <v>26000000</v>
      </c>
      <c r="AP20" s="67">
        <v>11900000</v>
      </c>
      <c r="AQ20" s="56">
        <f t="shared" si="21"/>
        <v>0.45769230769230768</v>
      </c>
      <c r="AR20" s="91" t="s">
        <v>403</v>
      </c>
      <c r="AS20" s="91">
        <v>20</v>
      </c>
      <c r="AT20" s="91" t="s">
        <v>432</v>
      </c>
      <c r="AU20" s="91" t="s">
        <v>433</v>
      </c>
      <c r="AV20" s="91" t="s">
        <v>434</v>
      </c>
      <c r="AW20" s="91">
        <v>4502</v>
      </c>
      <c r="AX20" s="91" t="s">
        <v>435</v>
      </c>
      <c r="AY20" s="91">
        <v>4502038</v>
      </c>
      <c r="AZ20" s="91" t="s">
        <v>436</v>
      </c>
      <c r="BA20" s="91" t="s">
        <v>437</v>
      </c>
      <c r="BB20" s="91" t="s">
        <v>438</v>
      </c>
      <c r="BC20" s="39">
        <v>1</v>
      </c>
      <c r="BD20" s="119">
        <v>0.8</v>
      </c>
      <c r="BE20" s="60">
        <f t="shared" si="19"/>
        <v>80</v>
      </c>
      <c r="BF20" s="67">
        <v>26000000</v>
      </c>
      <c r="BG20" s="67">
        <v>11900000</v>
      </c>
      <c r="BH20" s="56">
        <f t="shared" si="22"/>
        <v>0.45769230769230768</v>
      </c>
      <c r="BI20" s="91" t="s">
        <v>443</v>
      </c>
      <c r="BJ20" s="39">
        <v>1</v>
      </c>
      <c r="BK20" s="119">
        <v>0.8</v>
      </c>
      <c r="BL20" s="60">
        <f t="shared" si="20"/>
        <v>80</v>
      </c>
      <c r="BM20" s="67">
        <v>26000000</v>
      </c>
      <c r="BN20" s="67">
        <v>11900000</v>
      </c>
      <c r="BO20" s="56">
        <f t="shared" si="23"/>
        <v>0.45769230769230768</v>
      </c>
      <c r="BP20" s="91" t="s">
        <v>466</v>
      </c>
      <c r="BQ20" s="39">
        <v>1</v>
      </c>
      <c r="BR20" s="39">
        <v>0.8</v>
      </c>
      <c r="BS20" s="65">
        <f>BR20/BQ20*100</f>
        <v>80</v>
      </c>
      <c r="BT20" s="90" t="s">
        <v>341</v>
      </c>
    </row>
    <row r="21" spans="1:72" s="40" customFormat="1" ht="408.75" customHeight="1" x14ac:dyDescent="0.5">
      <c r="A21" s="155"/>
      <c r="B21" s="155"/>
      <c r="C21" s="156"/>
      <c r="D21" s="163"/>
      <c r="E21" s="156"/>
      <c r="F21" s="167"/>
      <c r="G21" s="37" t="s">
        <v>182</v>
      </c>
      <c r="H21" s="32" t="s">
        <v>204</v>
      </c>
      <c r="I21" s="73" t="s">
        <v>224</v>
      </c>
      <c r="J21" s="52" t="s">
        <v>84</v>
      </c>
      <c r="K21" s="52" t="s">
        <v>95</v>
      </c>
      <c r="L21" s="39">
        <v>1</v>
      </c>
      <c r="M21" s="39">
        <v>0</v>
      </c>
      <c r="N21" s="45">
        <f t="shared" si="0"/>
        <v>0</v>
      </c>
      <c r="O21" s="39"/>
      <c r="P21" s="39"/>
      <c r="Q21" s="54" t="s">
        <v>279</v>
      </c>
      <c r="R21" s="39">
        <v>1</v>
      </c>
      <c r="S21" s="39">
        <v>0</v>
      </c>
      <c r="T21" s="42">
        <f t="shared" si="1"/>
        <v>0</v>
      </c>
      <c r="U21" s="39"/>
      <c r="V21" s="44">
        <v>1664107</v>
      </c>
      <c r="W21" s="55" t="s">
        <v>257</v>
      </c>
      <c r="X21" s="39">
        <v>1</v>
      </c>
      <c r="Y21" s="39">
        <v>1</v>
      </c>
      <c r="Z21" s="60">
        <f>(Y21/X21)*100</f>
        <v>100</v>
      </c>
      <c r="AA21" s="44">
        <v>733332</v>
      </c>
      <c r="AB21" s="44">
        <v>733332</v>
      </c>
      <c r="AC21" s="56">
        <f t="shared" si="14"/>
        <v>1</v>
      </c>
      <c r="AD21" s="91" t="s">
        <v>309</v>
      </c>
      <c r="AE21" s="50">
        <v>1</v>
      </c>
      <c r="AF21" s="39">
        <v>1</v>
      </c>
      <c r="AG21" s="60">
        <f t="shared" si="6"/>
        <v>100</v>
      </c>
      <c r="AH21" s="114">
        <v>763000</v>
      </c>
      <c r="AI21" s="114">
        <v>763000</v>
      </c>
      <c r="AJ21" s="115" t="s">
        <v>363</v>
      </c>
      <c r="AK21" s="112" t="s">
        <v>389</v>
      </c>
      <c r="AL21" s="50">
        <v>0</v>
      </c>
      <c r="AM21" s="39">
        <v>0</v>
      </c>
      <c r="AN21" s="60" t="e">
        <f t="shared" si="18"/>
        <v>#DIV/0!</v>
      </c>
      <c r="AO21" s="114">
        <v>0</v>
      </c>
      <c r="AP21" s="114">
        <v>0</v>
      </c>
      <c r="AQ21" s="45" t="e">
        <f>+(AP21/AO21)</f>
        <v>#DIV/0!</v>
      </c>
      <c r="AR21" s="129" t="s">
        <v>401</v>
      </c>
      <c r="AS21" s="91">
        <v>21</v>
      </c>
      <c r="AT21" s="91" t="s">
        <v>432</v>
      </c>
      <c r="AU21" s="91" t="s">
        <v>433</v>
      </c>
      <c r="AV21" s="91" t="s">
        <v>434</v>
      </c>
      <c r="AW21" s="91">
        <v>4502</v>
      </c>
      <c r="AX21" s="91" t="s">
        <v>435</v>
      </c>
      <c r="AY21" s="91">
        <v>4502038</v>
      </c>
      <c r="AZ21" s="91" t="s">
        <v>436</v>
      </c>
      <c r="BA21" s="91" t="s">
        <v>437</v>
      </c>
      <c r="BB21" s="91" t="s">
        <v>438</v>
      </c>
      <c r="BC21" s="50">
        <v>0</v>
      </c>
      <c r="BD21" s="39">
        <v>0</v>
      </c>
      <c r="BE21" s="60" t="e">
        <f t="shared" si="19"/>
        <v>#DIV/0!</v>
      </c>
      <c r="BF21" s="114">
        <v>0</v>
      </c>
      <c r="BG21" s="114">
        <v>0</v>
      </c>
      <c r="BH21" s="45" t="e">
        <f>+(BG21/BF21)</f>
        <v>#DIV/0!</v>
      </c>
      <c r="BI21" s="129" t="s">
        <v>444</v>
      </c>
      <c r="BJ21" s="50">
        <v>1</v>
      </c>
      <c r="BK21" s="39">
        <v>1</v>
      </c>
      <c r="BL21" s="60">
        <f t="shared" si="20"/>
        <v>100</v>
      </c>
      <c r="BM21" s="114">
        <v>0</v>
      </c>
      <c r="BN21" s="114">
        <v>0</v>
      </c>
      <c r="BO21" s="45" t="e">
        <f>+(BN21/BM21)</f>
        <v>#DIV/0!</v>
      </c>
      <c r="BP21" s="129" t="s">
        <v>465</v>
      </c>
      <c r="BQ21" s="50">
        <v>1</v>
      </c>
      <c r="BR21" s="39">
        <f>(M21+S21+Y21+AF21+BD21+BK21)/6</f>
        <v>0.5</v>
      </c>
      <c r="BS21" s="65">
        <f>BR21/BQ21*100</f>
        <v>50</v>
      </c>
      <c r="BT21" s="90" t="s">
        <v>475</v>
      </c>
    </row>
    <row r="22" spans="1:72" s="40" customFormat="1" ht="397.5" customHeight="1" x14ac:dyDescent="0.5">
      <c r="A22" s="155"/>
      <c r="B22" s="155"/>
      <c r="C22" s="156" t="s">
        <v>149</v>
      </c>
      <c r="D22" s="157" t="s">
        <v>27</v>
      </c>
      <c r="E22" s="156" t="s">
        <v>164</v>
      </c>
      <c r="F22" s="169" t="s">
        <v>28</v>
      </c>
      <c r="G22" s="37" t="s">
        <v>183</v>
      </c>
      <c r="H22" s="32" t="s">
        <v>49</v>
      </c>
      <c r="I22" s="73" t="s">
        <v>225</v>
      </c>
      <c r="J22" s="52" t="s">
        <v>100</v>
      </c>
      <c r="K22" s="52" t="s">
        <v>101</v>
      </c>
      <c r="L22" s="39">
        <v>1</v>
      </c>
      <c r="M22" s="39">
        <v>0</v>
      </c>
      <c r="N22" s="45">
        <f t="shared" si="0"/>
        <v>0</v>
      </c>
      <c r="O22" s="39"/>
      <c r="P22" s="39"/>
      <c r="Q22" s="54" t="s">
        <v>280</v>
      </c>
      <c r="R22" s="39">
        <v>1</v>
      </c>
      <c r="S22" s="39">
        <v>0</v>
      </c>
      <c r="T22" s="42">
        <f t="shared" si="1"/>
        <v>0</v>
      </c>
      <c r="U22" s="39"/>
      <c r="V22" s="44">
        <v>5023333</v>
      </c>
      <c r="W22" s="55" t="s">
        <v>259</v>
      </c>
      <c r="X22" s="39">
        <v>1</v>
      </c>
      <c r="Y22" s="39">
        <v>1</v>
      </c>
      <c r="Z22" s="60">
        <f>(Y22/X22)*100</f>
        <v>100</v>
      </c>
      <c r="AA22" s="62">
        <f>2434123+214000</f>
        <v>2648123</v>
      </c>
      <c r="AB22" s="44">
        <v>1237041</v>
      </c>
      <c r="AC22" s="56">
        <f t="shared" si="14"/>
        <v>0.4671387998216095</v>
      </c>
      <c r="AD22" s="91" t="s">
        <v>352</v>
      </c>
      <c r="AE22" s="39">
        <v>1</v>
      </c>
      <c r="AF22" s="39">
        <v>1</v>
      </c>
      <c r="AG22" s="60">
        <f t="shared" si="6"/>
        <v>100</v>
      </c>
      <c r="AH22" s="67">
        <v>7566000</v>
      </c>
      <c r="AI22" s="67">
        <v>2189000</v>
      </c>
      <c r="AJ22" s="56">
        <f t="shared" si="2"/>
        <v>0.28932064499074811</v>
      </c>
      <c r="AK22" s="90" t="s">
        <v>376</v>
      </c>
      <c r="AL22" s="39">
        <v>1</v>
      </c>
      <c r="AM22" s="39">
        <v>1</v>
      </c>
      <c r="AN22" s="60">
        <f t="shared" si="18"/>
        <v>100</v>
      </c>
      <c r="AO22" s="67">
        <v>600000</v>
      </c>
      <c r="AP22" s="67">
        <v>600000</v>
      </c>
      <c r="AQ22" s="56">
        <f t="shared" ref="AQ22:AQ28" si="24">+(AP22/AO22)</f>
        <v>1</v>
      </c>
      <c r="AR22" s="91" t="s">
        <v>411</v>
      </c>
      <c r="AS22" s="91">
        <v>22</v>
      </c>
      <c r="AT22" s="91" t="s">
        <v>432</v>
      </c>
      <c r="AU22" s="91" t="s">
        <v>433</v>
      </c>
      <c r="AV22" s="91" t="s">
        <v>434</v>
      </c>
      <c r="AW22" s="91">
        <v>4502</v>
      </c>
      <c r="AX22" s="91" t="s">
        <v>435</v>
      </c>
      <c r="AY22" s="91">
        <v>4502038</v>
      </c>
      <c r="AZ22" s="91" t="s">
        <v>436</v>
      </c>
      <c r="BA22" s="91" t="s">
        <v>437</v>
      </c>
      <c r="BB22" s="91" t="s">
        <v>438</v>
      </c>
      <c r="BC22" s="39">
        <v>1</v>
      </c>
      <c r="BD22" s="39">
        <v>1</v>
      </c>
      <c r="BE22" s="60">
        <f t="shared" si="19"/>
        <v>100</v>
      </c>
      <c r="BF22" s="67">
        <v>600000</v>
      </c>
      <c r="BG22" s="67">
        <v>600000</v>
      </c>
      <c r="BH22" s="56">
        <f t="shared" ref="BH22:BH28" si="25">+(BG22/BF22)</f>
        <v>1</v>
      </c>
      <c r="BI22" s="91" t="s">
        <v>411</v>
      </c>
      <c r="BJ22" s="39">
        <v>1</v>
      </c>
      <c r="BK22" s="39">
        <v>1</v>
      </c>
      <c r="BL22" s="60">
        <f t="shared" si="20"/>
        <v>100</v>
      </c>
      <c r="BM22" s="67">
        <v>600000</v>
      </c>
      <c r="BN22" s="67">
        <v>600000</v>
      </c>
      <c r="BO22" s="56">
        <f t="shared" ref="BO22:BO28" si="26">+(BN22/BM22)</f>
        <v>1</v>
      </c>
      <c r="BP22" s="91" t="s">
        <v>411</v>
      </c>
      <c r="BQ22" s="50">
        <v>1</v>
      </c>
      <c r="BR22" s="39">
        <f>(M22+S22+Y22+AF22+BD22+BK22)/6</f>
        <v>0.66666666666666663</v>
      </c>
      <c r="BS22" s="65">
        <f>BR22/BQ22*100</f>
        <v>66.666666666666657</v>
      </c>
      <c r="BT22" s="90" t="s">
        <v>342</v>
      </c>
    </row>
    <row r="23" spans="1:72" s="40" customFormat="1" ht="409.6" x14ac:dyDescent="0.5">
      <c r="A23" s="162"/>
      <c r="B23" s="162"/>
      <c r="C23" s="156"/>
      <c r="D23" s="157"/>
      <c r="E23" s="156"/>
      <c r="F23" s="169"/>
      <c r="G23" s="37" t="s">
        <v>184</v>
      </c>
      <c r="H23" s="32" t="s">
        <v>205</v>
      </c>
      <c r="I23" s="73" t="s">
        <v>226</v>
      </c>
      <c r="J23" s="52" t="s">
        <v>102</v>
      </c>
      <c r="K23" s="52" t="s">
        <v>103</v>
      </c>
      <c r="L23" s="39">
        <v>0</v>
      </c>
      <c r="M23" s="39">
        <v>0</v>
      </c>
      <c r="N23" s="45">
        <v>0</v>
      </c>
      <c r="O23" s="39"/>
      <c r="P23" s="39"/>
      <c r="Q23" s="54" t="s">
        <v>259</v>
      </c>
      <c r="R23" s="39">
        <v>0</v>
      </c>
      <c r="S23" s="39">
        <v>0</v>
      </c>
      <c r="T23" s="42">
        <v>0</v>
      </c>
      <c r="U23" s="39"/>
      <c r="V23" s="44">
        <v>0</v>
      </c>
      <c r="W23" s="55" t="s">
        <v>259</v>
      </c>
      <c r="X23" s="39">
        <v>0</v>
      </c>
      <c r="Y23" s="39">
        <v>0</v>
      </c>
      <c r="Z23" s="60">
        <v>0</v>
      </c>
      <c r="AA23" s="62">
        <v>25770000</v>
      </c>
      <c r="AB23" s="44">
        <v>25676000</v>
      </c>
      <c r="AC23" s="56">
        <f t="shared" si="14"/>
        <v>0.99635234769111369</v>
      </c>
      <c r="AD23" s="122" t="s">
        <v>353</v>
      </c>
      <c r="AE23" s="63">
        <v>0</v>
      </c>
      <c r="AF23" s="63">
        <v>3</v>
      </c>
      <c r="AG23" s="60">
        <v>0</v>
      </c>
      <c r="AH23" s="69">
        <f>1600000</f>
        <v>1600000</v>
      </c>
      <c r="AI23" s="69">
        <f>800000</f>
        <v>800000</v>
      </c>
      <c r="AJ23" s="56">
        <f t="shared" si="2"/>
        <v>0.5</v>
      </c>
      <c r="AK23" s="92" t="s">
        <v>392</v>
      </c>
      <c r="AL23" s="63">
        <v>2</v>
      </c>
      <c r="AM23" s="94">
        <v>1</v>
      </c>
      <c r="AN23" s="60">
        <f>(AM23/AL23)*100</f>
        <v>50</v>
      </c>
      <c r="AO23" s="69">
        <v>1000000</v>
      </c>
      <c r="AP23" s="69">
        <v>500000</v>
      </c>
      <c r="AQ23" s="56">
        <f t="shared" si="24"/>
        <v>0.5</v>
      </c>
      <c r="AR23" s="112" t="s">
        <v>416</v>
      </c>
      <c r="AS23" s="91">
        <v>23</v>
      </c>
      <c r="AT23" s="91" t="s">
        <v>432</v>
      </c>
      <c r="AU23" s="91" t="s">
        <v>433</v>
      </c>
      <c r="AV23" s="91" t="s">
        <v>434</v>
      </c>
      <c r="AW23" s="91">
        <v>4502</v>
      </c>
      <c r="AX23" s="91" t="s">
        <v>435</v>
      </c>
      <c r="AY23" s="91">
        <v>4502038</v>
      </c>
      <c r="AZ23" s="91" t="s">
        <v>436</v>
      </c>
      <c r="BA23" s="91" t="s">
        <v>437</v>
      </c>
      <c r="BB23" s="91" t="s">
        <v>438</v>
      </c>
      <c r="BC23" s="63">
        <v>2</v>
      </c>
      <c r="BD23" s="94">
        <v>2</v>
      </c>
      <c r="BE23" s="60">
        <f>(BD23/BC23)*100</f>
        <v>100</v>
      </c>
      <c r="BF23" s="69">
        <v>1000000</v>
      </c>
      <c r="BG23" s="69">
        <v>500000</v>
      </c>
      <c r="BH23" s="56">
        <f t="shared" si="25"/>
        <v>0.5</v>
      </c>
      <c r="BI23" s="112" t="s">
        <v>449</v>
      </c>
      <c r="BJ23" s="63">
        <v>2</v>
      </c>
      <c r="BK23" s="94">
        <v>2</v>
      </c>
      <c r="BL23" s="60">
        <f>(BK23/BJ23)*100</f>
        <v>100</v>
      </c>
      <c r="BM23" s="69">
        <v>1000000</v>
      </c>
      <c r="BN23" s="69">
        <v>500000</v>
      </c>
      <c r="BO23" s="56">
        <f t="shared" si="26"/>
        <v>0.5</v>
      </c>
      <c r="BP23" s="112" t="s">
        <v>461</v>
      </c>
      <c r="BQ23" s="94">
        <v>12</v>
      </c>
      <c r="BR23" s="94">
        <v>8</v>
      </c>
      <c r="BS23" s="65">
        <f>BR23/BQ23*100</f>
        <v>66.666666666666657</v>
      </c>
      <c r="BT23" s="90" t="s">
        <v>483</v>
      </c>
    </row>
    <row r="24" spans="1:72" s="40" customFormat="1" ht="408.75" customHeight="1" x14ac:dyDescent="0.5">
      <c r="A24" s="164" t="s">
        <v>29</v>
      </c>
      <c r="B24" s="156" t="s">
        <v>30</v>
      </c>
      <c r="C24" s="156" t="s">
        <v>150</v>
      </c>
      <c r="D24" s="157" t="s">
        <v>31</v>
      </c>
      <c r="E24" s="37" t="s">
        <v>165</v>
      </c>
      <c r="F24" s="32" t="s">
        <v>32</v>
      </c>
      <c r="G24" s="37" t="s">
        <v>185</v>
      </c>
      <c r="H24" s="34" t="s">
        <v>206</v>
      </c>
      <c r="I24" s="73" t="s">
        <v>227</v>
      </c>
      <c r="J24" s="52" t="s">
        <v>104</v>
      </c>
      <c r="K24" s="52" t="s">
        <v>105</v>
      </c>
      <c r="L24" s="39">
        <v>12</v>
      </c>
      <c r="M24" s="39">
        <v>11</v>
      </c>
      <c r="N24" s="45">
        <f t="shared" si="0"/>
        <v>91.666666666666657</v>
      </c>
      <c r="O24" s="39"/>
      <c r="P24" s="39"/>
      <c r="Q24" s="54" t="s">
        <v>281</v>
      </c>
      <c r="R24" s="39">
        <v>12</v>
      </c>
      <c r="S24" s="39">
        <v>12</v>
      </c>
      <c r="T24" s="42">
        <f t="shared" si="1"/>
        <v>100</v>
      </c>
      <c r="U24" s="39"/>
      <c r="V24" s="44">
        <v>13544107</v>
      </c>
      <c r="W24" s="55" t="s">
        <v>268</v>
      </c>
      <c r="X24" s="39">
        <v>12</v>
      </c>
      <c r="Y24" s="39">
        <v>12</v>
      </c>
      <c r="Z24" s="60">
        <f t="shared" si="13"/>
        <v>100</v>
      </c>
      <c r="AA24" s="62">
        <f>10000000+1430000</f>
        <v>11430000</v>
      </c>
      <c r="AB24" s="44">
        <v>6532000</v>
      </c>
      <c r="AC24" s="56">
        <f t="shared" si="14"/>
        <v>0.57147856517935258</v>
      </c>
      <c r="AD24" s="91" t="s">
        <v>313</v>
      </c>
      <c r="AE24" s="39">
        <v>12</v>
      </c>
      <c r="AF24" s="39">
        <v>12</v>
      </c>
      <c r="AG24" s="60">
        <f t="shared" si="6"/>
        <v>100</v>
      </c>
      <c r="AH24" s="67">
        <v>1516000000</v>
      </c>
      <c r="AI24" s="67">
        <v>148889262</v>
      </c>
      <c r="AJ24" s="56">
        <f t="shared" si="2"/>
        <v>9.8211914248021115E-2</v>
      </c>
      <c r="AK24" s="91" t="s">
        <v>391</v>
      </c>
      <c r="AL24" s="39">
        <v>12</v>
      </c>
      <c r="AM24" s="39">
        <v>12</v>
      </c>
      <c r="AN24" s="60">
        <f t="shared" ref="AN24:AN28" si="27">(AM24/AL24)*100</f>
        <v>100</v>
      </c>
      <c r="AO24" s="67">
        <v>2344700000</v>
      </c>
      <c r="AP24" s="67">
        <v>0</v>
      </c>
      <c r="AQ24" s="56">
        <f t="shared" si="24"/>
        <v>0</v>
      </c>
      <c r="AR24" s="91" t="s">
        <v>402</v>
      </c>
      <c r="AS24" s="91">
        <v>24</v>
      </c>
      <c r="AT24" s="91" t="s">
        <v>432</v>
      </c>
      <c r="AU24" s="91" t="s">
        <v>433</v>
      </c>
      <c r="AV24" s="91" t="s">
        <v>434</v>
      </c>
      <c r="AW24" s="91">
        <v>4502</v>
      </c>
      <c r="AX24" s="91" t="s">
        <v>435</v>
      </c>
      <c r="AY24" s="91">
        <v>4502038</v>
      </c>
      <c r="AZ24" s="91" t="s">
        <v>436</v>
      </c>
      <c r="BA24" s="91" t="s">
        <v>437</v>
      </c>
      <c r="BB24" s="91" t="s">
        <v>438</v>
      </c>
      <c r="BC24" s="39">
        <v>12</v>
      </c>
      <c r="BD24" s="39">
        <v>12</v>
      </c>
      <c r="BE24" s="60">
        <f t="shared" ref="BE24:BE28" si="28">(BD24/BC24)*100</f>
        <v>100</v>
      </c>
      <c r="BF24" s="67">
        <v>2344700000</v>
      </c>
      <c r="BG24" s="67">
        <v>537000000</v>
      </c>
      <c r="BH24" s="56">
        <f t="shared" si="25"/>
        <v>0.22902716765471062</v>
      </c>
      <c r="BI24" s="91" t="s">
        <v>448</v>
      </c>
      <c r="BJ24" s="39">
        <v>12</v>
      </c>
      <c r="BK24" s="50">
        <v>4</v>
      </c>
      <c r="BL24" s="60">
        <f t="shared" ref="BL24:BL28" si="29">(BK24/BJ24)*100</f>
        <v>33.333333333333329</v>
      </c>
      <c r="BM24" s="67">
        <v>2344700000</v>
      </c>
      <c r="BN24" s="67">
        <v>537000000</v>
      </c>
      <c r="BO24" s="56">
        <f t="shared" si="26"/>
        <v>0.22902716765471062</v>
      </c>
      <c r="BP24" s="91" t="s">
        <v>484</v>
      </c>
      <c r="BQ24" s="39">
        <v>12</v>
      </c>
      <c r="BR24" s="50">
        <v>12</v>
      </c>
      <c r="BS24" s="75">
        <v>100</v>
      </c>
      <c r="BT24" s="90" t="s">
        <v>381</v>
      </c>
    </row>
    <row r="25" spans="1:72" s="40" customFormat="1" ht="408.75" customHeight="1" x14ac:dyDescent="0.5">
      <c r="A25" s="155"/>
      <c r="B25" s="156"/>
      <c r="C25" s="156"/>
      <c r="D25" s="157"/>
      <c r="E25" s="37" t="s">
        <v>166</v>
      </c>
      <c r="F25" s="32" t="s">
        <v>133</v>
      </c>
      <c r="G25" s="37" t="s">
        <v>186</v>
      </c>
      <c r="H25" s="34" t="s">
        <v>207</v>
      </c>
      <c r="I25" s="73" t="s">
        <v>228</v>
      </c>
      <c r="J25" s="52" t="s">
        <v>106</v>
      </c>
      <c r="K25" s="52" t="s">
        <v>107</v>
      </c>
      <c r="L25" s="39">
        <v>12</v>
      </c>
      <c r="M25" s="39">
        <v>6</v>
      </c>
      <c r="N25" s="45">
        <f t="shared" si="0"/>
        <v>50</v>
      </c>
      <c r="O25" s="39" t="s">
        <v>282</v>
      </c>
      <c r="P25" s="39" t="s">
        <v>282</v>
      </c>
      <c r="Q25" s="54" t="s">
        <v>283</v>
      </c>
      <c r="R25" s="39">
        <v>12</v>
      </c>
      <c r="S25" s="39">
        <v>12</v>
      </c>
      <c r="T25" s="42">
        <f t="shared" si="1"/>
        <v>100</v>
      </c>
      <c r="U25" s="39"/>
      <c r="V25" s="44">
        <v>801079547</v>
      </c>
      <c r="W25" s="55" t="s">
        <v>269</v>
      </c>
      <c r="X25" s="39">
        <v>12</v>
      </c>
      <c r="Y25" s="39">
        <v>12</v>
      </c>
      <c r="Z25" s="60">
        <f t="shared" si="13"/>
        <v>100</v>
      </c>
      <c r="AA25" s="62">
        <f>302419700+90000000</f>
        <v>392419700</v>
      </c>
      <c r="AB25" s="62">
        <f>302419700+90000000</f>
        <v>392419700</v>
      </c>
      <c r="AC25" s="56">
        <f t="shared" si="14"/>
        <v>1</v>
      </c>
      <c r="AD25" s="91" t="s">
        <v>310</v>
      </c>
      <c r="AE25" s="39">
        <v>12</v>
      </c>
      <c r="AF25" s="39">
        <v>12</v>
      </c>
      <c r="AG25" s="60">
        <f t="shared" si="6"/>
        <v>100</v>
      </c>
      <c r="AH25" s="67">
        <f>563000+130000000+15000000</f>
        <v>145563000</v>
      </c>
      <c r="AI25" s="67">
        <f>563000+130000000+6000000</f>
        <v>136563000</v>
      </c>
      <c r="AJ25" s="56">
        <f t="shared" si="2"/>
        <v>0.93817110117268809</v>
      </c>
      <c r="AK25" s="91" t="s">
        <v>387</v>
      </c>
      <c r="AL25" s="39">
        <v>12</v>
      </c>
      <c r="AM25" s="39">
        <v>12</v>
      </c>
      <c r="AN25" s="60">
        <f t="shared" si="27"/>
        <v>100</v>
      </c>
      <c r="AO25" s="67">
        <v>31000000</v>
      </c>
      <c r="AP25" s="67">
        <v>31000000</v>
      </c>
      <c r="AQ25" s="56">
        <f t="shared" si="24"/>
        <v>1</v>
      </c>
      <c r="AR25" s="91" t="s">
        <v>417</v>
      </c>
      <c r="AS25" s="91">
        <v>25</v>
      </c>
      <c r="AT25" s="91"/>
      <c r="AU25" s="91"/>
      <c r="AV25" s="91"/>
      <c r="AW25" s="91"/>
      <c r="AX25" s="91"/>
      <c r="AY25" s="91"/>
      <c r="AZ25" s="91"/>
      <c r="BA25" s="143">
        <v>43010304</v>
      </c>
      <c r="BB25" s="91"/>
      <c r="BC25" s="39">
        <v>12</v>
      </c>
      <c r="BD25" s="39">
        <v>12</v>
      </c>
      <c r="BE25" s="60">
        <f t="shared" si="28"/>
        <v>100</v>
      </c>
      <c r="BF25" s="67">
        <v>31000000</v>
      </c>
      <c r="BG25" s="67">
        <v>31000000</v>
      </c>
      <c r="BH25" s="56">
        <f t="shared" si="25"/>
        <v>1</v>
      </c>
      <c r="BI25" s="91" t="s">
        <v>445</v>
      </c>
      <c r="BJ25" s="39">
        <v>12</v>
      </c>
      <c r="BK25" s="39">
        <v>12</v>
      </c>
      <c r="BL25" s="60">
        <f t="shared" si="29"/>
        <v>100</v>
      </c>
      <c r="BM25" s="67">
        <v>570000000</v>
      </c>
      <c r="BN25" s="67">
        <v>51375000</v>
      </c>
      <c r="BO25" s="56">
        <f t="shared" si="26"/>
        <v>9.0131578947368424E-2</v>
      </c>
      <c r="BP25" s="91" t="s">
        <v>481</v>
      </c>
      <c r="BQ25" s="39">
        <v>12</v>
      </c>
      <c r="BR25" s="119">
        <v>12</v>
      </c>
      <c r="BS25" s="127">
        <v>100</v>
      </c>
      <c r="BT25" s="90" t="s">
        <v>332</v>
      </c>
    </row>
    <row r="26" spans="1:72" s="40" customFormat="1" ht="216" customHeight="1" x14ac:dyDescent="0.5">
      <c r="A26" s="155"/>
      <c r="B26" s="156"/>
      <c r="C26" s="156" t="s">
        <v>151</v>
      </c>
      <c r="D26" s="158" t="s">
        <v>33</v>
      </c>
      <c r="E26" s="156" t="s">
        <v>167</v>
      </c>
      <c r="F26" s="165" t="s">
        <v>34</v>
      </c>
      <c r="G26" s="164" t="s">
        <v>187</v>
      </c>
      <c r="H26" s="165" t="s">
        <v>208</v>
      </c>
      <c r="I26" s="74" t="s">
        <v>134</v>
      </c>
      <c r="J26" s="52" t="s">
        <v>108</v>
      </c>
      <c r="K26" s="52" t="s">
        <v>109</v>
      </c>
      <c r="L26" s="39">
        <v>1</v>
      </c>
      <c r="M26" s="39">
        <v>0</v>
      </c>
      <c r="N26" s="45">
        <f t="shared" si="0"/>
        <v>0</v>
      </c>
      <c r="O26" s="39"/>
      <c r="P26" s="39"/>
      <c r="Q26" s="54" t="s">
        <v>259</v>
      </c>
      <c r="R26" s="39">
        <v>1</v>
      </c>
      <c r="S26" s="39">
        <v>0</v>
      </c>
      <c r="T26" s="42">
        <f t="shared" si="1"/>
        <v>0</v>
      </c>
      <c r="U26" s="39"/>
      <c r="V26" s="44">
        <v>0</v>
      </c>
      <c r="W26" s="55" t="s">
        <v>259</v>
      </c>
      <c r="X26" s="39">
        <v>1</v>
      </c>
      <c r="Y26" s="39">
        <v>1</v>
      </c>
      <c r="Z26" s="60">
        <f t="shared" si="13"/>
        <v>100</v>
      </c>
      <c r="AA26" s="62">
        <v>9600000</v>
      </c>
      <c r="AB26" s="44">
        <v>3300000</v>
      </c>
      <c r="AC26" s="56">
        <f t="shared" si="14"/>
        <v>0.34375</v>
      </c>
      <c r="AD26" s="91" t="s">
        <v>369</v>
      </c>
      <c r="AE26" s="39">
        <v>1</v>
      </c>
      <c r="AF26" s="39">
        <v>1</v>
      </c>
      <c r="AG26" s="60">
        <f t="shared" si="6"/>
        <v>100</v>
      </c>
      <c r="AH26" s="67">
        <v>16800000</v>
      </c>
      <c r="AI26" s="67">
        <v>3633000</v>
      </c>
      <c r="AJ26" s="56">
        <f t="shared" si="2"/>
        <v>0.21625</v>
      </c>
      <c r="AK26" s="90" t="s">
        <v>367</v>
      </c>
      <c r="AL26" s="39">
        <v>1</v>
      </c>
      <c r="AM26" s="39">
        <v>0</v>
      </c>
      <c r="AN26" s="60">
        <f t="shared" si="27"/>
        <v>0</v>
      </c>
      <c r="AO26" s="67">
        <v>0</v>
      </c>
      <c r="AP26" s="67">
        <v>0</v>
      </c>
      <c r="AQ26" s="56" t="e">
        <f t="shared" si="24"/>
        <v>#DIV/0!</v>
      </c>
      <c r="AR26" s="124" t="s">
        <v>303</v>
      </c>
      <c r="AS26" s="91">
        <v>26</v>
      </c>
      <c r="AT26" s="91" t="s">
        <v>432</v>
      </c>
      <c r="AU26" s="91" t="s">
        <v>433</v>
      </c>
      <c r="AV26" s="91" t="s">
        <v>434</v>
      </c>
      <c r="AW26" s="91">
        <v>4502</v>
      </c>
      <c r="AX26" s="91" t="s">
        <v>435</v>
      </c>
      <c r="AY26" s="91">
        <v>4502038</v>
      </c>
      <c r="AZ26" s="91" t="s">
        <v>436</v>
      </c>
      <c r="BA26" s="91" t="s">
        <v>437</v>
      </c>
      <c r="BB26" s="91" t="s">
        <v>438</v>
      </c>
      <c r="BC26" s="39">
        <v>1</v>
      </c>
      <c r="BD26" s="39">
        <v>1</v>
      </c>
      <c r="BE26" s="60">
        <f t="shared" si="28"/>
        <v>100</v>
      </c>
      <c r="BF26" s="67">
        <v>0</v>
      </c>
      <c r="BG26" s="67">
        <v>0</v>
      </c>
      <c r="BH26" s="56" t="e">
        <f t="shared" si="25"/>
        <v>#DIV/0!</v>
      </c>
      <c r="BI26" s="124" t="s">
        <v>452</v>
      </c>
      <c r="BJ26" s="39">
        <v>1</v>
      </c>
      <c r="BK26" s="39">
        <v>1</v>
      </c>
      <c r="BL26" s="60">
        <f t="shared" si="29"/>
        <v>100</v>
      </c>
      <c r="BM26" s="67">
        <v>0</v>
      </c>
      <c r="BN26" s="67">
        <v>0</v>
      </c>
      <c r="BO26" s="56" t="e">
        <f t="shared" si="26"/>
        <v>#DIV/0!</v>
      </c>
      <c r="BP26" s="124" t="s">
        <v>452</v>
      </c>
      <c r="BQ26" s="50">
        <v>1</v>
      </c>
      <c r="BR26" s="50">
        <f>(M26+S26+Y26+AF26+BD26+BK26)/6</f>
        <v>0.66666666666666663</v>
      </c>
      <c r="BS26" s="65">
        <f>BR26/BQ26*100</f>
        <v>66.666666666666657</v>
      </c>
      <c r="BT26" s="91" t="s">
        <v>485</v>
      </c>
    </row>
    <row r="27" spans="1:72" s="40" customFormat="1" ht="409.5" customHeight="1" x14ac:dyDescent="0.5">
      <c r="A27" s="155"/>
      <c r="B27" s="156"/>
      <c r="C27" s="156"/>
      <c r="D27" s="159"/>
      <c r="E27" s="156"/>
      <c r="F27" s="166"/>
      <c r="G27" s="162"/>
      <c r="H27" s="167"/>
      <c r="I27" s="73" t="s">
        <v>229</v>
      </c>
      <c r="J27" s="52" t="s">
        <v>110</v>
      </c>
      <c r="K27" s="52" t="s">
        <v>111</v>
      </c>
      <c r="L27" s="39">
        <v>1</v>
      </c>
      <c r="M27" s="39">
        <v>0</v>
      </c>
      <c r="N27" s="45">
        <f t="shared" si="0"/>
        <v>0</v>
      </c>
      <c r="O27" s="39"/>
      <c r="P27" s="39"/>
      <c r="Q27" s="54" t="s">
        <v>259</v>
      </c>
      <c r="R27" s="39">
        <v>1</v>
      </c>
      <c r="S27" s="39">
        <v>1</v>
      </c>
      <c r="T27" s="42">
        <f t="shared" si="1"/>
        <v>100</v>
      </c>
      <c r="U27" s="39"/>
      <c r="V27" s="44">
        <v>1650000</v>
      </c>
      <c r="W27" s="55" t="s">
        <v>286</v>
      </c>
      <c r="X27" s="39">
        <v>1</v>
      </c>
      <c r="Y27" s="39">
        <v>1</v>
      </c>
      <c r="Z27" s="60">
        <f t="shared" si="13"/>
        <v>100</v>
      </c>
      <c r="AA27" s="62">
        <v>0</v>
      </c>
      <c r="AB27" s="44">
        <v>0</v>
      </c>
      <c r="AC27" s="56">
        <v>0</v>
      </c>
      <c r="AD27" s="91" t="s">
        <v>319</v>
      </c>
      <c r="AE27" s="39">
        <v>1</v>
      </c>
      <c r="AF27" s="39">
        <v>1</v>
      </c>
      <c r="AG27" s="60">
        <f t="shared" si="6"/>
        <v>100</v>
      </c>
      <c r="AH27" s="67">
        <v>16800000</v>
      </c>
      <c r="AI27" s="67">
        <v>3633000</v>
      </c>
      <c r="AJ27" s="56">
        <f t="shared" si="2"/>
        <v>0.21625</v>
      </c>
      <c r="AK27" s="90" t="s">
        <v>370</v>
      </c>
      <c r="AL27" s="39">
        <v>1</v>
      </c>
      <c r="AM27" s="39">
        <v>0</v>
      </c>
      <c r="AN27" s="60">
        <f t="shared" si="27"/>
        <v>0</v>
      </c>
      <c r="AO27" s="87">
        <v>0</v>
      </c>
      <c r="AP27" s="87">
        <v>0</v>
      </c>
      <c r="AQ27" s="56" t="e">
        <f t="shared" si="24"/>
        <v>#DIV/0!</v>
      </c>
      <c r="AR27" s="124" t="s">
        <v>303</v>
      </c>
      <c r="AS27" s="91">
        <v>27</v>
      </c>
      <c r="AT27" s="91" t="s">
        <v>432</v>
      </c>
      <c r="AU27" s="91" t="s">
        <v>433</v>
      </c>
      <c r="AV27" s="91" t="s">
        <v>434</v>
      </c>
      <c r="AW27" s="91">
        <v>4502</v>
      </c>
      <c r="AX27" s="91" t="s">
        <v>435</v>
      </c>
      <c r="AY27" s="91">
        <v>4502038</v>
      </c>
      <c r="AZ27" s="91" t="s">
        <v>436</v>
      </c>
      <c r="BA27" s="91" t="s">
        <v>437</v>
      </c>
      <c r="BB27" s="91" t="s">
        <v>438</v>
      </c>
      <c r="BC27" s="39">
        <v>1</v>
      </c>
      <c r="BD27" s="39">
        <v>1</v>
      </c>
      <c r="BE27" s="60">
        <f t="shared" si="28"/>
        <v>100</v>
      </c>
      <c r="BF27" s="87">
        <v>0</v>
      </c>
      <c r="BG27" s="87">
        <v>0</v>
      </c>
      <c r="BH27" s="56" t="e">
        <f t="shared" si="25"/>
        <v>#DIV/0!</v>
      </c>
      <c r="BI27" s="124" t="s">
        <v>453</v>
      </c>
      <c r="BJ27" s="39">
        <v>1</v>
      </c>
      <c r="BK27" s="39">
        <v>1</v>
      </c>
      <c r="BL27" s="60">
        <f t="shared" si="29"/>
        <v>100</v>
      </c>
      <c r="BM27" s="87">
        <v>0</v>
      </c>
      <c r="BN27" s="87">
        <v>0</v>
      </c>
      <c r="BO27" s="56" t="e">
        <f t="shared" si="26"/>
        <v>#DIV/0!</v>
      </c>
      <c r="BP27" s="124" t="s">
        <v>453</v>
      </c>
      <c r="BQ27" s="50">
        <v>1</v>
      </c>
      <c r="BR27" s="39">
        <f>(M27+S27+Y27+AF27+BD27)/5</f>
        <v>0.8</v>
      </c>
      <c r="BS27" s="65">
        <f>BR27/BQ27*100</f>
        <v>80</v>
      </c>
      <c r="BT27" s="90" t="s">
        <v>454</v>
      </c>
    </row>
    <row r="28" spans="1:72" s="40" customFormat="1" ht="218.25" customHeight="1" x14ac:dyDescent="0.5">
      <c r="A28" s="155"/>
      <c r="B28" s="156"/>
      <c r="C28" s="156"/>
      <c r="D28" s="159"/>
      <c r="E28" s="156"/>
      <c r="F28" s="166"/>
      <c r="G28" s="37" t="s">
        <v>188</v>
      </c>
      <c r="H28" s="32" t="s">
        <v>209</v>
      </c>
      <c r="I28" s="73" t="s">
        <v>61</v>
      </c>
      <c r="J28" s="52" t="s">
        <v>93</v>
      </c>
      <c r="K28" s="52" t="s">
        <v>111</v>
      </c>
      <c r="L28" s="39">
        <v>1</v>
      </c>
      <c r="M28" s="39">
        <v>0</v>
      </c>
      <c r="N28" s="45">
        <f t="shared" si="0"/>
        <v>0</v>
      </c>
      <c r="O28" s="39"/>
      <c r="P28" s="39"/>
      <c r="Q28" s="54" t="s">
        <v>259</v>
      </c>
      <c r="R28" s="39">
        <v>1</v>
      </c>
      <c r="S28" s="39">
        <v>0</v>
      </c>
      <c r="T28" s="42">
        <f t="shared" si="1"/>
        <v>0</v>
      </c>
      <c r="U28" s="39"/>
      <c r="V28" s="44">
        <v>1650000</v>
      </c>
      <c r="W28" s="55" t="s">
        <v>339</v>
      </c>
      <c r="X28" s="39">
        <v>1</v>
      </c>
      <c r="Y28" s="39">
        <v>0</v>
      </c>
      <c r="Z28" s="60">
        <f t="shared" si="13"/>
        <v>0</v>
      </c>
      <c r="AA28" s="62">
        <v>0</v>
      </c>
      <c r="AB28" s="44">
        <v>0</v>
      </c>
      <c r="AC28" s="56">
        <v>0</v>
      </c>
      <c r="AD28" s="91" t="s">
        <v>303</v>
      </c>
      <c r="AE28" s="39">
        <v>1</v>
      </c>
      <c r="AF28" s="39">
        <v>1</v>
      </c>
      <c r="AG28" s="60">
        <f t="shared" si="6"/>
        <v>100</v>
      </c>
      <c r="AH28" s="67">
        <v>14200000</v>
      </c>
      <c r="AI28" s="67">
        <v>6500000</v>
      </c>
      <c r="AJ28" s="56">
        <f t="shared" si="2"/>
        <v>0.45774647887323944</v>
      </c>
      <c r="AK28" s="90" t="s">
        <v>368</v>
      </c>
      <c r="AL28" s="50">
        <v>0</v>
      </c>
      <c r="AM28" s="39">
        <v>0</v>
      </c>
      <c r="AN28" s="60" t="e">
        <f t="shared" si="27"/>
        <v>#DIV/0!</v>
      </c>
      <c r="AO28" s="67">
        <v>0</v>
      </c>
      <c r="AP28" s="67">
        <v>0</v>
      </c>
      <c r="AQ28" s="56" t="e">
        <f t="shared" si="24"/>
        <v>#DIV/0!</v>
      </c>
      <c r="AR28" s="125" t="s">
        <v>397</v>
      </c>
      <c r="AS28" s="91">
        <v>28</v>
      </c>
      <c r="AT28" s="91" t="s">
        <v>432</v>
      </c>
      <c r="AU28" s="91" t="s">
        <v>433</v>
      </c>
      <c r="AV28" s="91" t="s">
        <v>434</v>
      </c>
      <c r="AW28" s="91">
        <v>4502</v>
      </c>
      <c r="AX28" s="91" t="s">
        <v>435</v>
      </c>
      <c r="AY28" s="91">
        <v>4502038</v>
      </c>
      <c r="AZ28" s="91" t="s">
        <v>436</v>
      </c>
      <c r="BA28" s="91" t="s">
        <v>437</v>
      </c>
      <c r="BB28" s="91" t="s">
        <v>438</v>
      </c>
      <c r="BC28" s="50">
        <v>0</v>
      </c>
      <c r="BD28" s="39">
        <v>0</v>
      </c>
      <c r="BE28" s="60" t="e">
        <f t="shared" si="28"/>
        <v>#DIV/0!</v>
      </c>
      <c r="BF28" s="67">
        <v>0</v>
      </c>
      <c r="BG28" s="67">
        <v>0</v>
      </c>
      <c r="BH28" s="56" t="e">
        <f t="shared" si="25"/>
        <v>#DIV/0!</v>
      </c>
      <c r="BI28" s="125" t="s">
        <v>397</v>
      </c>
      <c r="BJ28" s="50">
        <v>1</v>
      </c>
      <c r="BK28" s="39">
        <v>1</v>
      </c>
      <c r="BL28" s="60">
        <f t="shared" si="29"/>
        <v>100</v>
      </c>
      <c r="BM28" s="67">
        <v>0</v>
      </c>
      <c r="BN28" s="67">
        <v>0</v>
      </c>
      <c r="BO28" s="56" t="e">
        <f t="shared" si="26"/>
        <v>#DIV/0!</v>
      </c>
      <c r="BP28" s="91" t="s">
        <v>345</v>
      </c>
      <c r="BQ28" s="39">
        <v>1</v>
      </c>
      <c r="BR28" s="39">
        <v>1</v>
      </c>
      <c r="BS28" s="65">
        <f t="shared" ref="BS28:BS42" si="30">BR28/BQ28*100</f>
        <v>100</v>
      </c>
      <c r="BT28" s="91" t="s">
        <v>345</v>
      </c>
    </row>
    <row r="29" spans="1:72" s="40" customFormat="1" ht="346.5" customHeight="1" x14ac:dyDescent="0.5">
      <c r="A29" s="155"/>
      <c r="B29" s="156"/>
      <c r="C29" s="156"/>
      <c r="D29" s="159"/>
      <c r="E29" s="156"/>
      <c r="F29" s="166"/>
      <c r="G29" s="37" t="s">
        <v>189</v>
      </c>
      <c r="H29" s="32" t="s">
        <v>210</v>
      </c>
      <c r="I29" s="73" t="s">
        <v>135</v>
      </c>
      <c r="J29" s="52" t="s">
        <v>112</v>
      </c>
      <c r="K29" s="52" t="s">
        <v>111</v>
      </c>
      <c r="L29" s="39">
        <v>1</v>
      </c>
      <c r="M29" s="39">
        <v>0</v>
      </c>
      <c r="N29" s="45">
        <f t="shared" si="0"/>
        <v>0</v>
      </c>
      <c r="O29" s="39"/>
      <c r="P29" s="39"/>
      <c r="Q29" s="54" t="s">
        <v>259</v>
      </c>
      <c r="R29" s="39">
        <v>1</v>
      </c>
      <c r="S29" s="39">
        <v>0</v>
      </c>
      <c r="T29" s="42">
        <f t="shared" si="1"/>
        <v>0</v>
      </c>
      <c r="U29" s="39"/>
      <c r="V29" s="44">
        <v>961660</v>
      </c>
      <c r="W29" s="55" t="s">
        <v>299</v>
      </c>
      <c r="X29" s="39">
        <v>1</v>
      </c>
      <c r="Y29" s="39">
        <v>1</v>
      </c>
      <c r="Z29" s="60">
        <f t="shared" si="13"/>
        <v>100</v>
      </c>
      <c r="AA29" s="62">
        <v>9600000</v>
      </c>
      <c r="AB29" s="44">
        <v>3300000</v>
      </c>
      <c r="AC29" s="56">
        <f>AB29/AA29</f>
        <v>0.34375</v>
      </c>
      <c r="AD29" s="91" t="s">
        <v>314</v>
      </c>
      <c r="AE29" s="119">
        <v>0</v>
      </c>
      <c r="AF29" s="39">
        <v>0</v>
      </c>
      <c r="AG29" s="60">
        <v>0</v>
      </c>
      <c r="AH29" s="67">
        <v>0</v>
      </c>
      <c r="AI29" s="67">
        <v>0</v>
      </c>
      <c r="AJ29" s="56">
        <v>0</v>
      </c>
      <c r="AK29" s="125" t="s">
        <v>359</v>
      </c>
      <c r="AL29" s="50">
        <v>0</v>
      </c>
      <c r="AM29" s="39">
        <v>0</v>
      </c>
      <c r="AN29" s="60">
        <v>0</v>
      </c>
      <c r="AO29" s="67">
        <v>0</v>
      </c>
      <c r="AP29" s="67">
        <v>0</v>
      </c>
      <c r="AQ29" s="56">
        <v>0</v>
      </c>
      <c r="AR29" s="125" t="s">
        <v>397</v>
      </c>
      <c r="AS29" s="91">
        <v>29</v>
      </c>
      <c r="AT29" s="91" t="s">
        <v>432</v>
      </c>
      <c r="AU29" s="91" t="s">
        <v>433</v>
      </c>
      <c r="AV29" s="91" t="s">
        <v>434</v>
      </c>
      <c r="AW29" s="91">
        <v>4502</v>
      </c>
      <c r="AX29" s="91" t="s">
        <v>435</v>
      </c>
      <c r="AY29" s="91">
        <v>4502038</v>
      </c>
      <c r="AZ29" s="91" t="s">
        <v>436</v>
      </c>
      <c r="BA29" s="91" t="s">
        <v>437</v>
      </c>
      <c r="BB29" s="91" t="s">
        <v>438</v>
      </c>
      <c r="BC29" s="50">
        <v>0</v>
      </c>
      <c r="BD29" s="39">
        <v>0</v>
      </c>
      <c r="BE29" s="60">
        <v>0</v>
      </c>
      <c r="BF29" s="67">
        <v>0</v>
      </c>
      <c r="BG29" s="67">
        <v>0</v>
      </c>
      <c r="BH29" s="56">
        <v>0</v>
      </c>
      <c r="BI29" s="125" t="s">
        <v>397</v>
      </c>
      <c r="BJ29" s="50">
        <v>1</v>
      </c>
      <c r="BK29" s="39">
        <v>0</v>
      </c>
      <c r="BL29" s="60">
        <v>0</v>
      </c>
      <c r="BM29" s="67">
        <v>0</v>
      </c>
      <c r="BN29" s="67">
        <v>0</v>
      </c>
      <c r="BO29" s="56">
        <v>0</v>
      </c>
      <c r="BP29" s="112" t="s">
        <v>303</v>
      </c>
      <c r="BQ29" s="39">
        <v>1</v>
      </c>
      <c r="BR29" s="39">
        <f>(M29+S29+Y29+AF29+BD29)/5</f>
        <v>0.2</v>
      </c>
      <c r="BS29" s="65">
        <f t="shared" si="30"/>
        <v>20</v>
      </c>
      <c r="BT29" s="91" t="s">
        <v>329</v>
      </c>
    </row>
    <row r="30" spans="1:72" s="40" customFormat="1" ht="409.6" customHeight="1" x14ac:dyDescent="0.5">
      <c r="A30" s="155"/>
      <c r="B30" s="156"/>
      <c r="C30" s="156"/>
      <c r="D30" s="159"/>
      <c r="E30" s="156"/>
      <c r="F30" s="166"/>
      <c r="G30" s="37" t="s">
        <v>190</v>
      </c>
      <c r="H30" s="32" t="s">
        <v>62</v>
      </c>
      <c r="I30" s="73" t="s">
        <v>136</v>
      </c>
      <c r="J30" s="52" t="s">
        <v>82</v>
      </c>
      <c r="K30" s="52" t="s">
        <v>111</v>
      </c>
      <c r="L30" s="39">
        <v>12</v>
      </c>
      <c r="M30" s="39">
        <v>0</v>
      </c>
      <c r="N30" s="45">
        <f t="shared" si="0"/>
        <v>0</v>
      </c>
      <c r="O30" s="39"/>
      <c r="P30" s="39"/>
      <c r="Q30" s="54" t="s">
        <v>259</v>
      </c>
      <c r="R30" s="39">
        <v>12</v>
      </c>
      <c r="S30" s="39">
        <v>0</v>
      </c>
      <c r="T30" s="42">
        <f t="shared" si="1"/>
        <v>0</v>
      </c>
      <c r="U30" s="39"/>
      <c r="V30" s="44">
        <v>2200000</v>
      </c>
      <c r="W30" s="55" t="s">
        <v>287</v>
      </c>
      <c r="X30" s="39">
        <v>12</v>
      </c>
      <c r="Y30" s="39">
        <v>6</v>
      </c>
      <c r="Z30" s="60">
        <f t="shared" si="13"/>
        <v>50</v>
      </c>
      <c r="AA30" s="62">
        <v>0</v>
      </c>
      <c r="AB30" s="44">
        <v>0</v>
      </c>
      <c r="AC30" s="56">
        <v>0</v>
      </c>
      <c r="AD30" s="91" t="s">
        <v>354</v>
      </c>
      <c r="AE30" s="119">
        <v>0</v>
      </c>
      <c r="AF30" s="50">
        <v>0</v>
      </c>
      <c r="AG30" s="60" t="e">
        <f t="shared" si="6"/>
        <v>#DIV/0!</v>
      </c>
      <c r="AH30" s="67">
        <v>36280000</v>
      </c>
      <c r="AI30" s="67">
        <v>9100000</v>
      </c>
      <c r="AJ30" s="56">
        <v>0</v>
      </c>
      <c r="AK30" s="125" t="s">
        <v>393</v>
      </c>
      <c r="AL30" s="50">
        <v>2</v>
      </c>
      <c r="AM30" s="50">
        <v>0</v>
      </c>
      <c r="AN30" s="60">
        <f t="shared" ref="AN30:AN36" si="31">(AM30/AL30)*100</f>
        <v>0</v>
      </c>
      <c r="AO30" s="67">
        <v>0</v>
      </c>
      <c r="AP30" s="67">
        <v>0</v>
      </c>
      <c r="AQ30" s="56">
        <v>0</v>
      </c>
      <c r="AR30" s="91" t="s">
        <v>404</v>
      </c>
      <c r="AS30" s="91">
        <v>30</v>
      </c>
      <c r="AT30" s="91" t="s">
        <v>432</v>
      </c>
      <c r="AU30" s="91" t="s">
        <v>433</v>
      </c>
      <c r="AV30" s="91" t="s">
        <v>434</v>
      </c>
      <c r="AW30" s="91">
        <v>4502</v>
      </c>
      <c r="AX30" s="91" t="s">
        <v>435</v>
      </c>
      <c r="AY30" s="91">
        <v>4502038</v>
      </c>
      <c r="AZ30" s="91" t="s">
        <v>436</v>
      </c>
      <c r="BA30" s="91" t="s">
        <v>437</v>
      </c>
      <c r="BB30" s="91" t="s">
        <v>438</v>
      </c>
      <c r="BC30" s="50">
        <v>2</v>
      </c>
      <c r="BD30" s="50">
        <v>2</v>
      </c>
      <c r="BE30" s="60">
        <f t="shared" ref="BE30:BE36" si="32">(BD30/BC30)*100</f>
        <v>100</v>
      </c>
      <c r="BF30" s="67">
        <v>11100000</v>
      </c>
      <c r="BG30" s="67">
        <v>11100000</v>
      </c>
      <c r="BH30" s="56">
        <v>1</v>
      </c>
      <c r="BI30" s="91" t="s">
        <v>455</v>
      </c>
      <c r="BJ30" s="50">
        <v>2</v>
      </c>
      <c r="BK30" s="50">
        <v>2</v>
      </c>
      <c r="BL30" s="60">
        <f t="shared" ref="BL30:BL36" si="33">(BK30/BJ30)*100</f>
        <v>100</v>
      </c>
      <c r="BM30" s="67">
        <v>11100000</v>
      </c>
      <c r="BN30" s="67">
        <v>11100000</v>
      </c>
      <c r="BO30" s="56">
        <v>1</v>
      </c>
      <c r="BP30" s="91" t="s">
        <v>470</v>
      </c>
      <c r="BQ30" s="50">
        <v>12</v>
      </c>
      <c r="BR30" s="50">
        <f>(M30+S30+Y30+AF30+BD30)/5</f>
        <v>1.6</v>
      </c>
      <c r="BS30" s="65">
        <f t="shared" si="30"/>
        <v>13.333333333333334</v>
      </c>
      <c r="BT30" s="91" t="s">
        <v>476</v>
      </c>
    </row>
    <row r="31" spans="1:72" s="40" customFormat="1" ht="409.6" customHeight="1" x14ac:dyDescent="0.5">
      <c r="A31" s="155"/>
      <c r="B31" s="156"/>
      <c r="C31" s="156"/>
      <c r="D31" s="159"/>
      <c r="E31" s="156"/>
      <c r="F31" s="167"/>
      <c r="G31" s="37" t="s">
        <v>191</v>
      </c>
      <c r="H31" s="32" t="s">
        <v>211</v>
      </c>
      <c r="I31" s="73" t="s">
        <v>230</v>
      </c>
      <c r="J31" s="52" t="s">
        <v>113</v>
      </c>
      <c r="K31" s="52" t="s">
        <v>111</v>
      </c>
      <c r="L31" s="50">
        <v>1</v>
      </c>
      <c r="M31" s="39">
        <v>0</v>
      </c>
      <c r="N31" s="45">
        <f t="shared" si="0"/>
        <v>0</v>
      </c>
      <c r="O31" s="39"/>
      <c r="P31" s="39"/>
      <c r="Q31" s="54" t="s">
        <v>259</v>
      </c>
      <c r="R31" s="39">
        <v>1</v>
      </c>
      <c r="S31" s="39"/>
      <c r="T31" s="42">
        <f t="shared" si="1"/>
        <v>0</v>
      </c>
      <c r="U31" s="39"/>
      <c r="V31" s="44">
        <v>69240000</v>
      </c>
      <c r="W31" s="55" t="s">
        <v>288</v>
      </c>
      <c r="X31" s="39">
        <v>1</v>
      </c>
      <c r="Y31" s="39">
        <v>1</v>
      </c>
      <c r="Z31" s="60">
        <f t="shared" si="13"/>
        <v>100</v>
      </c>
      <c r="AA31" s="62">
        <v>0</v>
      </c>
      <c r="AB31" s="44">
        <v>37583333</v>
      </c>
      <c r="AC31" s="56" t="e">
        <f t="shared" si="14"/>
        <v>#DIV/0!</v>
      </c>
      <c r="AD31" s="91" t="s">
        <v>355</v>
      </c>
      <c r="AE31" s="39">
        <v>1</v>
      </c>
      <c r="AF31" s="39">
        <v>1</v>
      </c>
      <c r="AG31" s="60">
        <f t="shared" si="6"/>
        <v>100</v>
      </c>
      <c r="AH31" s="67">
        <v>115000000</v>
      </c>
      <c r="AI31" s="128">
        <v>2200000</v>
      </c>
      <c r="AJ31" s="118">
        <v>1.9099999999999999E-2</v>
      </c>
      <c r="AK31" s="91" t="s">
        <v>377</v>
      </c>
      <c r="AL31" s="39">
        <v>1</v>
      </c>
      <c r="AM31" s="39">
        <v>0</v>
      </c>
      <c r="AN31" s="60">
        <f t="shared" si="31"/>
        <v>0</v>
      </c>
      <c r="AO31" s="67">
        <v>0</v>
      </c>
      <c r="AP31" s="128">
        <v>0</v>
      </c>
      <c r="AQ31" s="118">
        <v>1.9099999999999999E-2</v>
      </c>
      <c r="AR31" s="124" t="s">
        <v>303</v>
      </c>
      <c r="AS31" s="91">
        <v>31</v>
      </c>
      <c r="AT31" s="91" t="s">
        <v>432</v>
      </c>
      <c r="AU31" s="91" t="s">
        <v>433</v>
      </c>
      <c r="AV31" s="91" t="s">
        <v>434</v>
      </c>
      <c r="AW31" s="91">
        <v>4502</v>
      </c>
      <c r="AX31" s="91" t="s">
        <v>435</v>
      </c>
      <c r="AY31" s="91">
        <v>4502038</v>
      </c>
      <c r="AZ31" s="91" t="s">
        <v>436</v>
      </c>
      <c r="BA31" s="91" t="s">
        <v>437</v>
      </c>
      <c r="BB31" s="91" t="s">
        <v>438</v>
      </c>
      <c r="BC31" s="39">
        <v>1</v>
      </c>
      <c r="BD31" s="39">
        <v>1</v>
      </c>
      <c r="BE31" s="60">
        <f t="shared" si="32"/>
        <v>100</v>
      </c>
      <c r="BF31" s="67">
        <v>0</v>
      </c>
      <c r="BG31" s="128">
        <v>0</v>
      </c>
      <c r="BH31" s="118">
        <v>1.9099999999999999E-2</v>
      </c>
      <c r="BI31" s="144" t="s">
        <v>446</v>
      </c>
      <c r="BJ31" s="39">
        <v>1</v>
      </c>
      <c r="BK31" s="39">
        <v>1</v>
      </c>
      <c r="BL31" s="60">
        <f t="shared" si="33"/>
        <v>100</v>
      </c>
      <c r="BM31" s="67">
        <v>0</v>
      </c>
      <c r="BN31" s="128">
        <v>0</v>
      </c>
      <c r="BO31" s="118">
        <v>0</v>
      </c>
      <c r="BP31" s="124" t="s">
        <v>486</v>
      </c>
      <c r="BQ31" s="39">
        <v>1</v>
      </c>
      <c r="BR31" s="39">
        <v>1</v>
      </c>
      <c r="BS31" s="65">
        <f t="shared" si="30"/>
        <v>100</v>
      </c>
      <c r="BT31" s="91" t="s">
        <v>477</v>
      </c>
    </row>
    <row r="32" spans="1:72" s="40" customFormat="1" ht="299.25" customHeight="1" x14ac:dyDescent="0.5">
      <c r="A32" s="155"/>
      <c r="B32" s="156"/>
      <c r="C32" s="156"/>
      <c r="D32" s="159"/>
      <c r="E32" s="37" t="s">
        <v>168</v>
      </c>
      <c r="F32" s="32" t="s">
        <v>35</v>
      </c>
      <c r="G32" s="37" t="s">
        <v>192</v>
      </c>
      <c r="H32" s="34" t="s">
        <v>212</v>
      </c>
      <c r="I32" s="72" t="s">
        <v>63</v>
      </c>
      <c r="J32" s="52" t="s">
        <v>114</v>
      </c>
      <c r="K32" s="52" t="s">
        <v>83</v>
      </c>
      <c r="L32" s="39">
        <v>1</v>
      </c>
      <c r="M32" s="39">
        <v>0</v>
      </c>
      <c r="N32" s="45">
        <f t="shared" si="0"/>
        <v>0</v>
      </c>
      <c r="O32" s="39"/>
      <c r="P32" s="39"/>
      <c r="Q32" s="54" t="s">
        <v>259</v>
      </c>
      <c r="R32" s="39">
        <v>1</v>
      </c>
      <c r="S32" s="39">
        <v>1</v>
      </c>
      <c r="T32" s="42">
        <f t="shared" si="1"/>
        <v>100</v>
      </c>
      <c r="U32" s="39"/>
      <c r="V32" s="44">
        <v>641110</v>
      </c>
      <c r="W32" s="55" t="s">
        <v>270</v>
      </c>
      <c r="X32" s="39">
        <v>1</v>
      </c>
      <c r="Y32" s="39">
        <v>1</v>
      </c>
      <c r="Z32" s="60">
        <f t="shared" si="13"/>
        <v>100</v>
      </c>
      <c r="AA32" s="62">
        <v>721250</v>
      </c>
      <c r="AB32" s="62">
        <v>721250</v>
      </c>
      <c r="AC32" s="56">
        <f t="shared" si="14"/>
        <v>1</v>
      </c>
      <c r="AD32" s="91" t="s">
        <v>306</v>
      </c>
      <c r="AE32" s="39">
        <v>1</v>
      </c>
      <c r="AF32" s="39">
        <v>1</v>
      </c>
      <c r="AG32" s="60">
        <f t="shared" si="6"/>
        <v>100</v>
      </c>
      <c r="AH32" s="67">
        <v>0</v>
      </c>
      <c r="AI32" s="67">
        <v>0</v>
      </c>
      <c r="AJ32" s="56">
        <v>0</v>
      </c>
      <c r="AK32" s="90" t="s">
        <v>338</v>
      </c>
      <c r="AL32" s="39">
        <v>1</v>
      </c>
      <c r="AM32" s="39">
        <v>0</v>
      </c>
      <c r="AN32" s="60">
        <f t="shared" si="31"/>
        <v>0</v>
      </c>
      <c r="AO32" s="67">
        <v>0</v>
      </c>
      <c r="AP32" s="67">
        <v>0</v>
      </c>
      <c r="AQ32" s="56">
        <v>0</v>
      </c>
      <c r="AR32" s="124" t="s">
        <v>303</v>
      </c>
      <c r="AS32" s="91">
        <v>32</v>
      </c>
      <c r="AT32" s="91" t="s">
        <v>432</v>
      </c>
      <c r="AU32" s="91" t="s">
        <v>433</v>
      </c>
      <c r="AV32" s="91" t="s">
        <v>434</v>
      </c>
      <c r="AW32" s="91">
        <v>4502</v>
      </c>
      <c r="AX32" s="91" t="s">
        <v>435</v>
      </c>
      <c r="AY32" s="91">
        <v>4502038</v>
      </c>
      <c r="AZ32" s="91" t="s">
        <v>436</v>
      </c>
      <c r="BA32" s="91" t="s">
        <v>437</v>
      </c>
      <c r="BB32" s="91" t="s">
        <v>438</v>
      </c>
      <c r="BC32" s="39">
        <v>1</v>
      </c>
      <c r="BD32" s="39">
        <v>0</v>
      </c>
      <c r="BE32" s="60">
        <f t="shared" si="32"/>
        <v>0</v>
      </c>
      <c r="BF32" s="67">
        <v>0</v>
      </c>
      <c r="BG32" s="67">
        <v>0</v>
      </c>
      <c r="BH32" s="56">
        <v>0</v>
      </c>
      <c r="BI32" s="124" t="s">
        <v>303</v>
      </c>
      <c r="BJ32" s="39">
        <v>1</v>
      </c>
      <c r="BK32" s="39">
        <v>0</v>
      </c>
      <c r="BL32" s="60">
        <f t="shared" si="33"/>
        <v>0</v>
      </c>
      <c r="BM32" s="67">
        <v>0</v>
      </c>
      <c r="BN32" s="67">
        <v>0</v>
      </c>
      <c r="BO32" s="56">
        <v>0</v>
      </c>
      <c r="BP32" s="124" t="s">
        <v>303</v>
      </c>
      <c r="BQ32" s="39">
        <v>1</v>
      </c>
      <c r="BR32" s="39">
        <v>1</v>
      </c>
      <c r="BS32" s="65">
        <f t="shared" si="30"/>
        <v>100</v>
      </c>
      <c r="BT32" s="90" t="s">
        <v>343</v>
      </c>
    </row>
    <row r="33" spans="1:72" s="40" customFormat="1" ht="409.6" x14ac:dyDescent="0.5">
      <c r="A33" s="155"/>
      <c r="B33" s="156"/>
      <c r="C33" s="156" t="s">
        <v>152</v>
      </c>
      <c r="D33" s="157" t="s">
        <v>36</v>
      </c>
      <c r="E33" s="156" t="s">
        <v>169</v>
      </c>
      <c r="F33" s="169" t="s">
        <v>37</v>
      </c>
      <c r="G33" s="37" t="s">
        <v>193</v>
      </c>
      <c r="H33" s="77" t="s">
        <v>64</v>
      </c>
      <c r="I33" s="78" t="s">
        <v>231</v>
      </c>
      <c r="J33" s="79" t="s">
        <v>115</v>
      </c>
      <c r="K33" s="79" t="s">
        <v>116</v>
      </c>
      <c r="L33" s="39">
        <v>1</v>
      </c>
      <c r="M33" s="39">
        <v>0</v>
      </c>
      <c r="N33" s="45">
        <f t="shared" si="0"/>
        <v>0</v>
      </c>
      <c r="O33" s="39"/>
      <c r="P33" s="39"/>
      <c r="Q33" s="54" t="s">
        <v>259</v>
      </c>
      <c r="R33" s="39">
        <v>1</v>
      </c>
      <c r="S33" s="39">
        <v>0</v>
      </c>
      <c r="T33" s="42">
        <f t="shared" si="1"/>
        <v>0</v>
      </c>
      <c r="U33" s="39"/>
      <c r="V33" s="44">
        <v>0</v>
      </c>
      <c r="W33" s="55" t="s">
        <v>259</v>
      </c>
      <c r="X33" s="39">
        <v>1</v>
      </c>
      <c r="Y33" s="39">
        <v>1</v>
      </c>
      <c r="Z33" s="60">
        <f t="shared" si="13"/>
        <v>100</v>
      </c>
      <c r="AA33" s="62">
        <v>1197082</v>
      </c>
      <c r="AB33" s="44">
        <v>598541</v>
      </c>
      <c r="AC33" s="56">
        <f t="shared" si="14"/>
        <v>0.5</v>
      </c>
      <c r="AD33" s="91" t="s">
        <v>311</v>
      </c>
      <c r="AE33" s="39">
        <v>1</v>
      </c>
      <c r="AF33" s="39">
        <v>1</v>
      </c>
      <c r="AG33" s="60">
        <f t="shared" si="6"/>
        <v>100</v>
      </c>
      <c r="AH33" s="67">
        <v>1200000</v>
      </c>
      <c r="AI33" s="67">
        <v>1200000</v>
      </c>
      <c r="AJ33" s="56">
        <f>+AI33/AH33</f>
        <v>1</v>
      </c>
      <c r="AK33" s="91" t="s">
        <v>383</v>
      </c>
      <c r="AL33" s="39">
        <v>1</v>
      </c>
      <c r="AM33" s="39">
        <v>0</v>
      </c>
      <c r="AN33" s="60">
        <f t="shared" si="31"/>
        <v>0</v>
      </c>
      <c r="AO33" s="67">
        <v>0</v>
      </c>
      <c r="AP33" s="67">
        <v>0</v>
      </c>
      <c r="AQ33" s="56" t="e">
        <f>+AP33/AO33</f>
        <v>#DIV/0!</v>
      </c>
      <c r="AR33" s="124" t="s">
        <v>303</v>
      </c>
      <c r="AS33" s="91">
        <v>33</v>
      </c>
      <c r="AT33" s="91" t="s">
        <v>432</v>
      </c>
      <c r="AU33" s="91" t="s">
        <v>433</v>
      </c>
      <c r="AV33" s="91" t="s">
        <v>434</v>
      </c>
      <c r="AW33" s="91">
        <v>4502</v>
      </c>
      <c r="AX33" s="91" t="s">
        <v>435</v>
      </c>
      <c r="AY33" s="91">
        <v>4502038</v>
      </c>
      <c r="AZ33" s="91" t="s">
        <v>436</v>
      </c>
      <c r="BA33" s="91" t="s">
        <v>437</v>
      </c>
      <c r="BB33" s="91" t="s">
        <v>438</v>
      </c>
      <c r="BC33" s="39">
        <v>1</v>
      </c>
      <c r="BD33" s="39">
        <v>1</v>
      </c>
      <c r="BE33" s="60">
        <f t="shared" si="32"/>
        <v>100</v>
      </c>
      <c r="BF33" s="67">
        <v>0</v>
      </c>
      <c r="BG33" s="67">
        <v>0</v>
      </c>
      <c r="BH33" s="56" t="e">
        <f>+BG33/BF33</f>
        <v>#DIV/0!</v>
      </c>
      <c r="BI33" s="124" t="s">
        <v>450</v>
      </c>
      <c r="BJ33" s="39">
        <v>1</v>
      </c>
      <c r="BK33" s="39">
        <v>0</v>
      </c>
      <c r="BL33" s="60">
        <f t="shared" si="33"/>
        <v>0</v>
      </c>
      <c r="BM33" s="67">
        <v>0</v>
      </c>
      <c r="BN33" s="67">
        <v>0</v>
      </c>
      <c r="BO33" s="56" t="e">
        <f>+BN33/BM33</f>
        <v>#DIV/0!</v>
      </c>
      <c r="BP33" s="124" t="s">
        <v>487</v>
      </c>
      <c r="BQ33" s="50">
        <v>1</v>
      </c>
      <c r="BR33" s="39">
        <f>(M33+S33+Y33+AF33+BD33)/5</f>
        <v>0.6</v>
      </c>
      <c r="BS33" s="65">
        <f t="shared" si="30"/>
        <v>60</v>
      </c>
      <c r="BT33" s="91" t="s">
        <v>394</v>
      </c>
    </row>
    <row r="34" spans="1:72" s="40" customFormat="1" ht="409.6" x14ac:dyDescent="0.5">
      <c r="A34" s="155"/>
      <c r="B34" s="156"/>
      <c r="C34" s="156"/>
      <c r="D34" s="157"/>
      <c r="E34" s="156"/>
      <c r="F34" s="169"/>
      <c r="G34" s="37" t="s">
        <v>194</v>
      </c>
      <c r="H34" s="32" t="s">
        <v>213</v>
      </c>
      <c r="I34" s="73" t="s">
        <v>66</v>
      </c>
      <c r="J34" s="52" t="s">
        <v>117</v>
      </c>
      <c r="K34" s="52" t="s">
        <v>116</v>
      </c>
      <c r="L34" s="39">
        <v>1</v>
      </c>
      <c r="M34" s="39">
        <v>0</v>
      </c>
      <c r="N34" s="45">
        <f t="shared" si="0"/>
        <v>0</v>
      </c>
      <c r="O34" s="39"/>
      <c r="P34" s="39"/>
      <c r="Q34" s="54" t="s">
        <v>263</v>
      </c>
      <c r="R34" s="39">
        <v>54</v>
      </c>
      <c r="S34" s="39">
        <v>54</v>
      </c>
      <c r="T34" s="42">
        <f t="shared" si="1"/>
        <v>100</v>
      </c>
      <c r="U34" s="39"/>
      <c r="V34" s="44">
        <v>19810334</v>
      </c>
      <c r="W34" s="55" t="s">
        <v>271</v>
      </c>
      <c r="X34" s="61">
        <v>1</v>
      </c>
      <c r="Y34" s="61">
        <v>1</v>
      </c>
      <c r="Z34" s="60">
        <f>(Y34/X34)*100</f>
        <v>100</v>
      </c>
      <c r="AA34" s="62">
        <v>0</v>
      </c>
      <c r="AB34" s="44">
        <v>0</v>
      </c>
      <c r="AC34" s="56">
        <v>0</v>
      </c>
      <c r="AD34" s="91" t="s">
        <v>265</v>
      </c>
      <c r="AE34" s="61">
        <v>1</v>
      </c>
      <c r="AF34" s="61">
        <v>1</v>
      </c>
      <c r="AG34" s="60">
        <f t="shared" si="6"/>
        <v>100</v>
      </c>
      <c r="AH34" s="69">
        <f>1600000</f>
        <v>1600000</v>
      </c>
      <c r="AI34" s="69">
        <f>800000</f>
        <v>800000</v>
      </c>
      <c r="AJ34" s="56">
        <f t="shared" si="2"/>
        <v>0.5</v>
      </c>
      <c r="AK34" s="91" t="s">
        <v>346</v>
      </c>
      <c r="AL34" s="61">
        <v>1</v>
      </c>
      <c r="AM34" s="61">
        <v>1</v>
      </c>
      <c r="AN34" s="60">
        <f t="shared" si="31"/>
        <v>100</v>
      </c>
      <c r="AO34" s="69">
        <v>0</v>
      </c>
      <c r="AP34" s="69">
        <v>0</v>
      </c>
      <c r="AQ34" s="56" t="e">
        <f t="shared" ref="AQ34" si="34">+(AP34/AO34)</f>
        <v>#DIV/0!</v>
      </c>
      <c r="AR34" s="124" t="s">
        <v>414</v>
      </c>
      <c r="AS34" s="91">
        <v>34</v>
      </c>
      <c r="AT34" s="91" t="s">
        <v>432</v>
      </c>
      <c r="AU34" s="91" t="s">
        <v>433</v>
      </c>
      <c r="AV34" s="91" t="s">
        <v>434</v>
      </c>
      <c r="AW34" s="91">
        <v>4502</v>
      </c>
      <c r="AX34" s="91" t="s">
        <v>435</v>
      </c>
      <c r="AY34" s="91">
        <v>4502038</v>
      </c>
      <c r="AZ34" s="91" t="s">
        <v>436</v>
      </c>
      <c r="BA34" s="91" t="s">
        <v>437</v>
      </c>
      <c r="BB34" s="91" t="s">
        <v>438</v>
      </c>
      <c r="BC34" s="61">
        <v>1</v>
      </c>
      <c r="BD34" s="61">
        <v>1</v>
      </c>
      <c r="BE34" s="60">
        <f t="shared" si="32"/>
        <v>100</v>
      </c>
      <c r="BF34" s="69">
        <v>0</v>
      </c>
      <c r="BG34" s="69">
        <v>0</v>
      </c>
      <c r="BH34" s="56" t="e">
        <f t="shared" ref="BH34" si="35">+(BG34/BF34)</f>
        <v>#DIV/0!</v>
      </c>
      <c r="BI34" s="124" t="s">
        <v>414</v>
      </c>
      <c r="BJ34" s="61">
        <v>1</v>
      </c>
      <c r="BK34" s="61">
        <v>1</v>
      </c>
      <c r="BL34" s="60">
        <f t="shared" si="33"/>
        <v>100</v>
      </c>
      <c r="BM34" s="69">
        <v>0</v>
      </c>
      <c r="BN34" s="69">
        <v>0</v>
      </c>
      <c r="BO34" s="56" t="e">
        <f t="shared" ref="BO34" si="36">+(BN34/BM34)</f>
        <v>#DIV/0!</v>
      </c>
      <c r="BP34" s="124" t="s">
        <v>414</v>
      </c>
      <c r="BQ34" s="61">
        <v>1</v>
      </c>
      <c r="BR34" s="61">
        <v>1</v>
      </c>
      <c r="BS34" s="65">
        <f t="shared" si="30"/>
        <v>100</v>
      </c>
      <c r="BT34" s="132" t="s">
        <v>330</v>
      </c>
    </row>
    <row r="35" spans="1:72" s="88" customFormat="1" ht="409.5" customHeight="1" x14ac:dyDescent="0.5">
      <c r="A35" s="155"/>
      <c r="B35" s="156"/>
      <c r="C35" s="156"/>
      <c r="D35" s="157"/>
      <c r="E35" s="156"/>
      <c r="F35" s="169"/>
      <c r="G35" s="76" t="s">
        <v>195</v>
      </c>
      <c r="H35" s="77" t="s">
        <v>50</v>
      </c>
      <c r="I35" s="78" t="s">
        <v>67</v>
      </c>
      <c r="J35" s="79" t="s">
        <v>82</v>
      </c>
      <c r="K35" s="79" t="s">
        <v>116</v>
      </c>
      <c r="L35" s="50">
        <v>12</v>
      </c>
      <c r="M35" s="50">
        <v>0</v>
      </c>
      <c r="N35" s="80">
        <f t="shared" si="0"/>
        <v>0</v>
      </c>
      <c r="O35" s="50"/>
      <c r="P35" s="50"/>
      <c r="Q35" s="81" t="s">
        <v>259</v>
      </c>
      <c r="R35" s="50">
        <v>12</v>
      </c>
      <c r="S35" s="50">
        <v>0</v>
      </c>
      <c r="T35" s="50">
        <f t="shared" si="1"/>
        <v>0</v>
      </c>
      <c r="U35" s="50"/>
      <c r="V35" s="83">
        <v>0</v>
      </c>
      <c r="W35" s="84" t="s">
        <v>300</v>
      </c>
      <c r="X35" s="50">
        <v>12</v>
      </c>
      <c r="Y35" s="50">
        <v>12</v>
      </c>
      <c r="Z35" s="80">
        <f>(Y35/X35)*100</f>
        <v>100</v>
      </c>
      <c r="AA35" s="86">
        <f>1310332+1100000+865500+463750+25770000</f>
        <v>29509582</v>
      </c>
      <c r="AB35" s="83">
        <f>655166+1100000+865500+463750+25676000</f>
        <v>28760416</v>
      </c>
      <c r="AC35" s="80">
        <f t="shared" si="14"/>
        <v>0.97461278848341537</v>
      </c>
      <c r="AD35" s="91" t="s">
        <v>356</v>
      </c>
      <c r="AE35" s="50">
        <v>1</v>
      </c>
      <c r="AF35" s="50">
        <v>1</v>
      </c>
      <c r="AG35" s="85">
        <f t="shared" si="6"/>
        <v>100</v>
      </c>
      <c r="AH35" s="67">
        <v>1200000</v>
      </c>
      <c r="AI35" s="67">
        <v>1200000</v>
      </c>
      <c r="AJ35" s="56">
        <f>+AI35/AH35</f>
        <v>1</v>
      </c>
      <c r="AK35" s="91" t="s">
        <v>384</v>
      </c>
      <c r="AL35" s="50">
        <v>1</v>
      </c>
      <c r="AM35" s="50">
        <v>0</v>
      </c>
      <c r="AN35" s="85">
        <f t="shared" si="31"/>
        <v>0</v>
      </c>
      <c r="AO35" s="67">
        <v>0</v>
      </c>
      <c r="AP35" s="67">
        <v>0</v>
      </c>
      <c r="AQ35" s="56" t="e">
        <f>+AP35/AO35</f>
        <v>#DIV/0!</v>
      </c>
      <c r="AR35" s="124" t="s">
        <v>303</v>
      </c>
      <c r="AS35" s="91">
        <v>35</v>
      </c>
      <c r="AT35" s="91" t="s">
        <v>432</v>
      </c>
      <c r="AU35" s="91" t="s">
        <v>433</v>
      </c>
      <c r="AV35" s="91" t="s">
        <v>434</v>
      </c>
      <c r="AW35" s="91">
        <v>4502</v>
      </c>
      <c r="AX35" s="91" t="s">
        <v>435</v>
      </c>
      <c r="AY35" s="91">
        <v>4502038</v>
      </c>
      <c r="AZ35" s="91" t="s">
        <v>436</v>
      </c>
      <c r="BA35" s="91" t="s">
        <v>437</v>
      </c>
      <c r="BB35" s="91" t="s">
        <v>438</v>
      </c>
      <c r="BC35" s="50">
        <v>1</v>
      </c>
      <c r="BD35" s="50">
        <v>1</v>
      </c>
      <c r="BE35" s="85">
        <f t="shared" si="32"/>
        <v>100</v>
      </c>
      <c r="BF35" s="67">
        <v>0</v>
      </c>
      <c r="BG35" s="67">
        <v>0</v>
      </c>
      <c r="BH35" s="56" t="e">
        <f>+BG35/BF35</f>
        <v>#DIV/0!</v>
      </c>
      <c r="BI35" s="124" t="s">
        <v>451</v>
      </c>
      <c r="BJ35" s="50">
        <v>1</v>
      </c>
      <c r="BK35" s="50">
        <v>1</v>
      </c>
      <c r="BL35" s="85">
        <f t="shared" si="33"/>
        <v>100</v>
      </c>
      <c r="BM35" s="67">
        <v>0</v>
      </c>
      <c r="BN35" s="67">
        <v>0</v>
      </c>
      <c r="BO35" s="56" t="e">
        <f>+BN35/BM35</f>
        <v>#DIV/0!</v>
      </c>
      <c r="BP35" s="124" t="s">
        <v>451</v>
      </c>
      <c r="BQ35" s="50">
        <v>12</v>
      </c>
      <c r="BR35" s="50">
        <f>(M35+S35+Y35+AF35+BD35)/5</f>
        <v>2.8</v>
      </c>
      <c r="BS35" s="80">
        <f t="shared" si="30"/>
        <v>23.333333333333332</v>
      </c>
      <c r="BT35" s="91" t="s">
        <v>458</v>
      </c>
    </row>
    <row r="36" spans="1:72" s="88" customFormat="1" ht="207" customHeight="1" x14ac:dyDescent="0.5">
      <c r="A36" s="155"/>
      <c r="B36" s="156"/>
      <c r="C36" s="156"/>
      <c r="D36" s="157"/>
      <c r="E36" s="156"/>
      <c r="F36" s="169"/>
      <c r="G36" s="76" t="s">
        <v>196</v>
      </c>
      <c r="H36" s="77" t="s">
        <v>65</v>
      </c>
      <c r="I36" s="78" t="s">
        <v>137</v>
      </c>
      <c r="J36" s="79" t="s">
        <v>118</v>
      </c>
      <c r="K36" s="79" t="s">
        <v>119</v>
      </c>
      <c r="L36" s="50">
        <v>0</v>
      </c>
      <c r="M36" s="50">
        <v>0</v>
      </c>
      <c r="N36" s="80">
        <v>0</v>
      </c>
      <c r="O36" s="50"/>
      <c r="P36" s="50"/>
      <c r="Q36" s="81" t="s">
        <v>259</v>
      </c>
      <c r="R36" s="50">
        <v>1</v>
      </c>
      <c r="S36" s="50">
        <v>0</v>
      </c>
      <c r="T36" s="50">
        <f t="shared" si="1"/>
        <v>0</v>
      </c>
      <c r="U36" s="50"/>
      <c r="V36" s="83">
        <v>0</v>
      </c>
      <c r="W36" s="84" t="s">
        <v>289</v>
      </c>
      <c r="X36" s="50">
        <v>1</v>
      </c>
      <c r="Y36" s="50">
        <v>0</v>
      </c>
      <c r="Z36" s="80">
        <f>(Y36/X36)*100</f>
        <v>0</v>
      </c>
      <c r="AA36" s="86">
        <v>0</v>
      </c>
      <c r="AB36" s="83">
        <v>0</v>
      </c>
      <c r="AC36" s="80">
        <v>0</v>
      </c>
      <c r="AD36" s="91" t="s">
        <v>303</v>
      </c>
      <c r="AE36" s="50">
        <v>1</v>
      </c>
      <c r="AF36" s="50">
        <v>1</v>
      </c>
      <c r="AG36" s="85">
        <f t="shared" si="6"/>
        <v>100</v>
      </c>
      <c r="AH36" s="87">
        <v>8001089</v>
      </c>
      <c r="AI36" s="87">
        <v>8001089</v>
      </c>
      <c r="AJ36" s="56">
        <f t="shared" si="2"/>
        <v>1</v>
      </c>
      <c r="AK36" s="91" t="s">
        <v>388</v>
      </c>
      <c r="AL36" s="50">
        <v>1</v>
      </c>
      <c r="AM36" s="50">
        <v>1</v>
      </c>
      <c r="AN36" s="85">
        <f t="shared" si="31"/>
        <v>100</v>
      </c>
      <c r="AO36" s="128">
        <v>1300000</v>
      </c>
      <c r="AP36" s="128">
        <v>1300000</v>
      </c>
      <c r="AQ36" s="134">
        <f t="shared" ref="AQ36" si="37">+(AP36/AO36)</f>
        <v>1</v>
      </c>
      <c r="AR36" s="135" t="s">
        <v>412</v>
      </c>
      <c r="AS36" s="91">
        <v>36</v>
      </c>
      <c r="AT36" s="91" t="s">
        <v>432</v>
      </c>
      <c r="AU36" s="91" t="s">
        <v>433</v>
      </c>
      <c r="AV36" s="91" t="s">
        <v>434</v>
      </c>
      <c r="AW36" s="91">
        <v>4502</v>
      </c>
      <c r="AX36" s="91" t="s">
        <v>435</v>
      </c>
      <c r="AY36" s="91">
        <v>4502038</v>
      </c>
      <c r="AZ36" s="91" t="s">
        <v>436</v>
      </c>
      <c r="BA36" s="91" t="s">
        <v>437</v>
      </c>
      <c r="BB36" s="91" t="s">
        <v>438</v>
      </c>
      <c r="BC36" s="50">
        <v>1</v>
      </c>
      <c r="BD36" s="50">
        <v>1</v>
      </c>
      <c r="BE36" s="85">
        <f t="shared" si="32"/>
        <v>100</v>
      </c>
      <c r="BF36" s="128">
        <v>1300000</v>
      </c>
      <c r="BG36" s="128">
        <v>1300000</v>
      </c>
      <c r="BH36" s="134">
        <f t="shared" ref="BH36" si="38">+(BG36/BF36)</f>
        <v>1</v>
      </c>
      <c r="BI36" s="135" t="s">
        <v>412</v>
      </c>
      <c r="BJ36" s="50">
        <v>1</v>
      </c>
      <c r="BK36" s="50">
        <v>0</v>
      </c>
      <c r="BL36" s="85">
        <f t="shared" si="33"/>
        <v>0</v>
      </c>
      <c r="BM36" s="128">
        <v>1300000</v>
      </c>
      <c r="BN36" s="128">
        <v>1300000</v>
      </c>
      <c r="BO36" s="134">
        <f t="shared" ref="BO36" si="39">+(BN36/BM36)</f>
        <v>1</v>
      </c>
      <c r="BP36" s="135" t="s">
        <v>469</v>
      </c>
      <c r="BQ36" s="50">
        <v>1</v>
      </c>
      <c r="BR36" s="50">
        <v>1</v>
      </c>
      <c r="BS36" s="80">
        <f t="shared" si="30"/>
        <v>100</v>
      </c>
      <c r="BT36" s="91" t="s">
        <v>360</v>
      </c>
    </row>
    <row r="37" spans="1:72" s="40" customFormat="1" ht="140.25" customHeight="1" x14ac:dyDescent="0.5">
      <c r="A37" s="155"/>
      <c r="B37" s="156"/>
      <c r="C37" s="156"/>
      <c r="D37" s="157"/>
      <c r="E37" s="156"/>
      <c r="F37" s="169"/>
      <c r="G37" s="37" t="s">
        <v>197</v>
      </c>
      <c r="H37" s="34" t="s">
        <v>214</v>
      </c>
      <c r="I37" s="74" t="s">
        <v>68</v>
      </c>
      <c r="J37" s="52" t="s">
        <v>98</v>
      </c>
      <c r="K37" s="52" t="s">
        <v>120</v>
      </c>
      <c r="L37" s="39">
        <v>1</v>
      </c>
      <c r="M37" s="39">
        <v>1</v>
      </c>
      <c r="N37" s="45">
        <f t="shared" si="0"/>
        <v>100</v>
      </c>
      <c r="O37" s="39"/>
      <c r="P37" s="39"/>
      <c r="Q37" s="54" t="s">
        <v>284</v>
      </c>
      <c r="R37" s="39">
        <v>1</v>
      </c>
      <c r="S37" s="39">
        <v>0</v>
      </c>
      <c r="T37" s="42">
        <f t="shared" si="1"/>
        <v>0</v>
      </c>
      <c r="U37" s="39"/>
      <c r="V37" s="44">
        <v>0</v>
      </c>
      <c r="W37" s="55" t="s">
        <v>259</v>
      </c>
      <c r="X37" s="39">
        <v>0</v>
      </c>
      <c r="Y37" s="39">
        <v>0</v>
      </c>
      <c r="Z37" s="60" t="s">
        <v>298</v>
      </c>
      <c r="AA37" s="62">
        <v>0</v>
      </c>
      <c r="AB37" s="44">
        <v>0</v>
      </c>
      <c r="AC37" s="56">
        <v>0</v>
      </c>
      <c r="AD37" s="91" t="s">
        <v>305</v>
      </c>
      <c r="AE37" s="119">
        <v>0</v>
      </c>
      <c r="AF37" s="39">
        <v>0</v>
      </c>
      <c r="AG37" s="60">
        <v>0</v>
      </c>
      <c r="AH37" s="67">
        <v>0</v>
      </c>
      <c r="AI37" s="67">
        <v>0</v>
      </c>
      <c r="AJ37" s="56">
        <v>0</v>
      </c>
      <c r="AK37" s="112" t="s">
        <v>320</v>
      </c>
      <c r="AL37" s="50">
        <v>0</v>
      </c>
      <c r="AM37" s="39">
        <v>0</v>
      </c>
      <c r="AN37" s="60">
        <v>0</v>
      </c>
      <c r="AO37" s="67">
        <v>0</v>
      </c>
      <c r="AP37" s="67">
        <v>0</v>
      </c>
      <c r="AQ37" s="56">
        <v>0</v>
      </c>
      <c r="AR37" s="125" t="s">
        <v>397</v>
      </c>
      <c r="AS37" s="91">
        <v>37</v>
      </c>
      <c r="AT37" s="91" t="s">
        <v>432</v>
      </c>
      <c r="AU37" s="91" t="s">
        <v>433</v>
      </c>
      <c r="AV37" s="91" t="s">
        <v>434</v>
      </c>
      <c r="AW37" s="91">
        <v>4502</v>
      </c>
      <c r="AX37" s="91" t="s">
        <v>435</v>
      </c>
      <c r="AY37" s="91">
        <v>4502038</v>
      </c>
      <c r="AZ37" s="91" t="s">
        <v>436</v>
      </c>
      <c r="BA37" s="91" t="s">
        <v>437</v>
      </c>
      <c r="BB37" s="91" t="s">
        <v>438</v>
      </c>
      <c r="BC37" s="50">
        <v>0</v>
      </c>
      <c r="BD37" s="39">
        <v>0</v>
      </c>
      <c r="BE37" s="60">
        <v>0</v>
      </c>
      <c r="BF37" s="67">
        <v>0</v>
      </c>
      <c r="BG37" s="67">
        <v>0</v>
      </c>
      <c r="BH37" s="56">
        <v>0</v>
      </c>
      <c r="BI37" s="125" t="s">
        <v>447</v>
      </c>
      <c r="BJ37" s="50">
        <v>0</v>
      </c>
      <c r="BK37" s="39">
        <v>0</v>
      </c>
      <c r="BL37" s="60">
        <v>0</v>
      </c>
      <c r="BM37" s="67">
        <v>0</v>
      </c>
      <c r="BN37" s="67">
        <v>0</v>
      </c>
      <c r="BO37" s="56">
        <v>0</v>
      </c>
      <c r="BP37" s="125" t="s">
        <v>447</v>
      </c>
      <c r="BQ37" s="63">
        <v>1</v>
      </c>
      <c r="BR37" s="63">
        <v>1</v>
      </c>
      <c r="BS37" s="65">
        <f t="shared" si="30"/>
        <v>100</v>
      </c>
      <c r="BT37" s="93" t="s">
        <v>361</v>
      </c>
    </row>
    <row r="38" spans="1:72" s="40" customFormat="1" ht="293.25" customHeight="1" x14ac:dyDescent="0.5">
      <c r="A38" s="155" t="s">
        <v>38</v>
      </c>
      <c r="B38" s="156" t="s">
        <v>39</v>
      </c>
      <c r="C38" s="156" t="s">
        <v>153</v>
      </c>
      <c r="D38" s="157" t="s">
        <v>40</v>
      </c>
      <c r="E38" s="156" t="s">
        <v>170</v>
      </c>
      <c r="F38" s="169" t="s">
        <v>138</v>
      </c>
      <c r="G38" s="155" t="s">
        <v>198</v>
      </c>
      <c r="H38" s="165" t="s">
        <v>215</v>
      </c>
      <c r="I38" s="74" t="s">
        <v>69</v>
      </c>
      <c r="J38" s="52" t="s">
        <v>121</v>
      </c>
      <c r="K38" s="52" t="s">
        <v>122</v>
      </c>
      <c r="L38" s="39">
        <v>1</v>
      </c>
      <c r="M38" s="39">
        <v>0</v>
      </c>
      <c r="N38" s="45">
        <f t="shared" si="0"/>
        <v>0</v>
      </c>
      <c r="O38" s="39"/>
      <c r="P38" s="39"/>
      <c r="Q38" s="54" t="s">
        <v>259</v>
      </c>
      <c r="R38" s="39">
        <v>1</v>
      </c>
      <c r="S38" s="39">
        <v>0</v>
      </c>
      <c r="T38" s="42">
        <f t="shared" si="1"/>
        <v>0</v>
      </c>
      <c r="U38" s="39"/>
      <c r="V38" s="44">
        <v>2308000</v>
      </c>
      <c r="W38" s="55" t="s">
        <v>259</v>
      </c>
      <c r="X38" s="39">
        <v>1</v>
      </c>
      <c r="Y38" s="39">
        <v>0</v>
      </c>
      <c r="Z38" s="45">
        <f>(Y38/X38)*100</f>
        <v>0</v>
      </c>
      <c r="AA38" s="62">
        <v>0</v>
      </c>
      <c r="AB38" s="44">
        <v>0</v>
      </c>
      <c r="AC38" s="56">
        <v>0</v>
      </c>
      <c r="AD38" s="91" t="s">
        <v>303</v>
      </c>
      <c r="AE38" s="119">
        <v>0</v>
      </c>
      <c r="AF38" s="39">
        <v>0</v>
      </c>
      <c r="AG38" s="60">
        <v>0</v>
      </c>
      <c r="AH38" s="67">
        <v>0</v>
      </c>
      <c r="AI38" s="67">
        <v>0</v>
      </c>
      <c r="AJ38" s="56">
        <v>0</v>
      </c>
      <c r="AK38" s="129" t="s">
        <v>320</v>
      </c>
      <c r="AL38" s="50">
        <v>0</v>
      </c>
      <c r="AM38" s="39">
        <v>0</v>
      </c>
      <c r="AN38" s="60">
        <v>0</v>
      </c>
      <c r="AO38" s="67">
        <v>0</v>
      </c>
      <c r="AP38" s="67">
        <v>0</v>
      </c>
      <c r="AQ38" s="56">
        <v>0</v>
      </c>
      <c r="AR38" s="125" t="s">
        <v>397</v>
      </c>
      <c r="AS38" s="91">
        <v>38</v>
      </c>
      <c r="AT38" s="91" t="s">
        <v>432</v>
      </c>
      <c r="AU38" s="91" t="s">
        <v>433</v>
      </c>
      <c r="AV38" s="91" t="s">
        <v>434</v>
      </c>
      <c r="AW38" s="91">
        <v>4502</v>
      </c>
      <c r="AX38" s="91" t="s">
        <v>435</v>
      </c>
      <c r="AY38" s="91">
        <v>4502038</v>
      </c>
      <c r="AZ38" s="91" t="s">
        <v>436</v>
      </c>
      <c r="BA38" s="91" t="s">
        <v>437</v>
      </c>
      <c r="BB38" s="91" t="s">
        <v>438</v>
      </c>
      <c r="BC38" s="50">
        <v>0</v>
      </c>
      <c r="BD38" s="39">
        <v>0</v>
      </c>
      <c r="BE38" s="60">
        <v>0</v>
      </c>
      <c r="BF38" s="67">
        <v>0</v>
      </c>
      <c r="BG38" s="67">
        <v>0</v>
      </c>
      <c r="BH38" s="56">
        <v>0</v>
      </c>
      <c r="BI38" s="125" t="s">
        <v>397</v>
      </c>
      <c r="BJ38" s="50">
        <v>1</v>
      </c>
      <c r="BK38" s="39">
        <v>0</v>
      </c>
      <c r="BL38" s="60">
        <v>0</v>
      </c>
      <c r="BM38" s="67">
        <v>0</v>
      </c>
      <c r="BN38" s="67">
        <v>0</v>
      </c>
      <c r="BO38" s="56">
        <v>0</v>
      </c>
      <c r="BP38" s="112" t="s">
        <v>303</v>
      </c>
      <c r="BQ38" s="63">
        <v>1</v>
      </c>
      <c r="BR38" s="63">
        <v>0</v>
      </c>
      <c r="BS38" s="65">
        <f t="shared" si="30"/>
        <v>0</v>
      </c>
      <c r="BT38" s="90" t="s">
        <v>331</v>
      </c>
    </row>
    <row r="39" spans="1:72" s="40" customFormat="1" ht="250.5" customHeight="1" x14ac:dyDescent="0.5">
      <c r="A39" s="155"/>
      <c r="B39" s="156"/>
      <c r="C39" s="156"/>
      <c r="D39" s="157"/>
      <c r="E39" s="156"/>
      <c r="F39" s="169"/>
      <c r="G39" s="155"/>
      <c r="H39" s="166"/>
      <c r="I39" s="73" t="s">
        <v>232</v>
      </c>
      <c r="J39" s="52" t="s">
        <v>82</v>
      </c>
      <c r="K39" s="52" t="s">
        <v>123</v>
      </c>
      <c r="L39" s="39">
        <v>12</v>
      </c>
      <c r="M39" s="39">
        <v>12</v>
      </c>
      <c r="N39" s="45">
        <f t="shared" si="0"/>
        <v>100</v>
      </c>
      <c r="O39" s="39"/>
      <c r="P39" s="39"/>
      <c r="Q39" s="54" t="s">
        <v>290</v>
      </c>
      <c r="R39" s="39">
        <v>12</v>
      </c>
      <c r="S39" s="39">
        <v>0</v>
      </c>
      <c r="T39" s="42">
        <f t="shared" si="1"/>
        <v>0</v>
      </c>
      <c r="U39" s="39"/>
      <c r="V39" s="44">
        <v>4000000</v>
      </c>
      <c r="W39" s="54" t="s">
        <v>290</v>
      </c>
      <c r="X39" s="39">
        <v>1</v>
      </c>
      <c r="Y39" s="39">
        <v>1</v>
      </c>
      <c r="Z39" s="60">
        <f t="shared" si="13"/>
        <v>100</v>
      </c>
      <c r="AA39" s="62">
        <v>2000000</v>
      </c>
      <c r="AB39" s="44">
        <v>1000000</v>
      </c>
      <c r="AC39" s="56">
        <f t="shared" si="14"/>
        <v>0.5</v>
      </c>
      <c r="AD39" s="91" t="s">
        <v>301</v>
      </c>
      <c r="AE39" s="30">
        <v>12</v>
      </c>
      <c r="AF39" s="30">
        <v>0</v>
      </c>
      <c r="AG39" s="60">
        <f>(AF39/AE39)*100</f>
        <v>0</v>
      </c>
      <c r="AH39" s="68">
        <v>0</v>
      </c>
      <c r="AI39" s="68">
        <v>0</v>
      </c>
      <c r="AJ39" s="56">
        <v>0</v>
      </c>
      <c r="AK39" s="92" t="s">
        <v>303</v>
      </c>
      <c r="AL39" s="30">
        <v>1</v>
      </c>
      <c r="AM39" s="30">
        <v>0</v>
      </c>
      <c r="AN39" s="60">
        <f>(AM39/AL39)*100</f>
        <v>0</v>
      </c>
      <c r="AO39" s="68">
        <v>0</v>
      </c>
      <c r="AP39" s="68">
        <v>0</v>
      </c>
      <c r="AQ39" s="56">
        <v>0</v>
      </c>
      <c r="AR39" s="112" t="s">
        <v>303</v>
      </c>
      <c r="AS39" s="91">
        <v>39</v>
      </c>
      <c r="AT39" s="91" t="s">
        <v>432</v>
      </c>
      <c r="AU39" s="91" t="s">
        <v>433</v>
      </c>
      <c r="AV39" s="91" t="s">
        <v>434</v>
      </c>
      <c r="AW39" s="91">
        <v>4502</v>
      </c>
      <c r="AX39" s="91" t="s">
        <v>435</v>
      </c>
      <c r="AY39" s="91">
        <v>4502038</v>
      </c>
      <c r="AZ39" s="91" t="s">
        <v>436</v>
      </c>
      <c r="BA39" s="91" t="s">
        <v>437</v>
      </c>
      <c r="BB39" s="91" t="s">
        <v>438</v>
      </c>
      <c r="BC39" s="30">
        <v>1</v>
      </c>
      <c r="BD39" s="30">
        <v>0</v>
      </c>
      <c r="BE39" s="60">
        <f>(BD39/BC39)*100</f>
        <v>0</v>
      </c>
      <c r="BF39" s="68">
        <v>0</v>
      </c>
      <c r="BG39" s="68">
        <v>0</v>
      </c>
      <c r="BH39" s="56">
        <v>0</v>
      </c>
      <c r="BI39" s="112" t="s">
        <v>303</v>
      </c>
      <c r="BJ39" s="30">
        <v>2</v>
      </c>
      <c r="BK39" s="30">
        <v>0</v>
      </c>
      <c r="BL39" s="60">
        <f>(BK39/BJ39)*100</f>
        <v>0</v>
      </c>
      <c r="BM39" s="68">
        <v>0</v>
      </c>
      <c r="BN39" s="68">
        <v>0</v>
      </c>
      <c r="BO39" s="56">
        <v>0</v>
      </c>
      <c r="BP39" s="112" t="s">
        <v>303</v>
      </c>
      <c r="BQ39" s="63">
        <v>12</v>
      </c>
      <c r="BR39" s="63">
        <v>12</v>
      </c>
      <c r="BS39" s="65">
        <f t="shared" si="30"/>
        <v>100</v>
      </c>
      <c r="BT39" s="132" t="s">
        <v>418</v>
      </c>
    </row>
    <row r="40" spans="1:72" s="40" customFormat="1" ht="244.5" customHeight="1" x14ac:dyDescent="0.5">
      <c r="A40" s="155"/>
      <c r="B40" s="156"/>
      <c r="C40" s="156"/>
      <c r="D40" s="157"/>
      <c r="E40" s="156"/>
      <c r="F40" s="169"/>
      <c r="G40" s="162"/>
      <c r="H40" s="167"/>
      <c r="I40" s="73" t="s">
        <v>233</v>
      </c>
      <c r="J40" s="52" t="s">
        <v>82</v>
      </c>
      <c r="K40" s="52" t="s">
        <v>123</v>
      </c>
      <c r="L40" s="39">
        <v>12</v>
      </c>
      <c r="M40" s="39">
        <v>0</v>
      </c>
      <c r="N40" s="45">
        <f t="shared" si="0"/>
        <v>0</v>
      </c>
      <c r="O40" s="39"/>
      <c r="P40" s="39"/>
      <c r="Q40" s="54" t="s">
        <v>259</v>
      </c>
      <c r="R40" s="39">
        <v>12</v>
      </c>
      <c r="S40" s="39">
        <v>0</v>
      </c>
      <c r="T40" s="42">
        <f t="shared" si="1"/>
        <v>0</v>
      </c>
      <c r="U40" s="39"/>
      <c r="V40" s="44">
        <v>0</v>
      </c>
      <c r="W40" s="55" t="s">
        <v>259</v>
      </c>
      <c r="X40" s="39">
        <v>0</v>
      </c>
      <c r="Y40" s="39">
        <v>0</v>
      </c>
      <c r="Z40" s="60" t="s">
        <v>298</v>
      </c>
      <c r="AA40" s="62">
        <v>0</v>
      </c>
      <c r="AB40" s="44">
        <v>0</v>
      </c>
      <c r="AC40" s="56">
        <v>0</v>
      </c>
      <c r="AD40" s="91" t="s">
        <v>305</v>
      </c>
      <c r="AE40" s="39">
        <v>1</v>
      </c>
      <c r="AF40" s="39">
        <v>0</v>
      </c>
      <c r="AG40" s="60">
        <f t="shared" si="6"/>
        <v>0</v>
      </c>
      <c r="AH40" s="67">
        <v>0</v>
      </c>
      <c r="AI40" s="67">
        <v>0</v>
      </c>
      <c r="AJ40" s="56">
        <v>0</v>
      </c>
      <c r="AK40" s="90" t="s">
        <v>303</v>
      </c>
      <c r="AL40" s="50">
        <v>1</v>
      </c>
      <c r="AM40" s="39">
        <v>0</v>
      </c>
      <c r="AN40" s="60">
        <f t="shared" ref="AN40" si="40">(AM40/AL40)*100</f>
        <v>0</v>
      </c>
      <c r="AO40" s="67">
        <v>0</v>
      </c>
      <c r="AP40" s="67">
        <v>0</v>
      </c>
      <c r="AQ40" s="56">
        <v>0</v>
      </c>
      <c r="AR40" s="91" t="s">
        <v>303</v>
      </c>
      <c r="AS40" s="91">
        <v>40</v>
      </c>
      <c r="AT40" s="91" t="s">
        <v>432</v>
      </c>
      <c r="AU40" s="91" t="s">
        <v>433</v>
      </c>
      <c r="AV40" s="91" t="s">
        <v>434</v>
      </c>
      <c r="AW40" s="91">
        <v>4502</v>
      </c>
      <c r="AX40" s="91" t="s">
        <v>435</v>
      </c>
      <c r="AY40" s="91">
        <v>4502038</v>
      </c>
      <c r="AZ40" s="91" t="s">
        <v>436</v>
      </c>
      <c r="BA40" s="91" t="s">
        <v>437</v>
      </c>
      <c r="BB40" s="91" t="s">
        <v>438</v>
      </c>
      <c r="BC40" s="50">
        <v>1</v>
      </c>
      <c r="BD40" s="39">
        <v>0</v>
      </c>
      <c r="BE40" s="60">
        <f t="shared" ref="BE40" si="41">(BD40/BC40)*100</f>
        <v>0</v>
      </c>
      <c r="BF40" s="67">
        <v>0</v>
      </c>
      <c r="BG40" s="67">
        <v>0</v>
      </c>
      <c r="BH40" s="56">
        <v>0</v>
      </c>
      <c r="BI40" s="91" t="s">
        <v>303</v>
      </c>
      <c r="BJ40" s="50">
        <v>2</v>
      </c>
      <c r="BK40" s="39">
        <v>0</v>
      </c>
      <c r="BL40" s="60">
        <f t="shared" ref="BL40" si="42">(BK40/BJ40)*100</f>
        <v>0</v>
      </c>
      <c r="BM40" s="67">
        <v>0</v>
      </c>
      <c r="BN40" s="67">
        <v>0</v>
      </c>
      <c r="BO40" s="56">
        <v>0</v>
      </c>
      <c r="BP40" s="91" t="s">
        <v>303</v>
      </c>
      <c r="BQ40" s="39">
        <v>12</v>
      </c>
      <c r="BR40" s="39">
        <v>0</v>
      </c>
      <c r="BS40" s="65">
        <f t="shared" si="30"/>
        <v>0</v>
      </c>
      <c r="BT40" s="90" t="s">
        <v>325</v>
      </c>
    </row>
    <row r="41" spans="1:72" s="40" customFormat="1" ht="244.5" customHeight="1" x14ac:dyDescent="0.5">
      <c r="A41" s="155"/>
      <c r="B41" s="156"/>
      <c r="C41" s="156"/>
      <c r="D41" s="157"/>
      <c r="E41" s="156"/>
      <c r="F41" s="169"/>
      <c r="G41" s="37" t="s">
        <v>199</v>
      </c>
      <c r="H41" s="32" t="s">
        <v>70</v>
      </c>
      <c r="I41" s="73" t="s">
        <v>71</v>
      </c>
      <c r="J41" s="52" t="s">
        <v>124</v>
      </c>
      <c r="K41" s="52" t="s">
        <v>125</v>
      </c>
      <c r="L41" s="39">
        <v>0</v>
      </c>
      <c r="M41" s="39">
        <v>0</v>
      </c>
      <c r="N41" s="45" t="e">
        <f t="shared" si="0"/>
        <v>#DIV/0!</v>
      </c>
      <c r="O41" s="39"/>
      <c r="P41" s="39"/>
      <c r="Q41" s="54" t="s">
        <v>259</v>
      </c>
      <c r="R41" s="39">
        <v>0</v>
      </c>
      <c r="S41" s="39">
        <v>0</v>
      </c>
      <c r="T41" s="42" t="e">
        <f t="shared" si="1"/>
        <v>#DIV/0!</v>
      </c>
      <c r="U41" s="39"/>
      <c r="V41" s="44">
        <v>0</v>
      </c>
      <c r="W41" s="55" t="s">
        <v>259</v>
      </c>
      <c r="X41" s="39">
        <v>1</v>
      </c>
      <c r="Y41" s="39">
        <v>0</v>
      </c>
      <c r="Z41" s="60">
        <f t="shared" si="13"/>
        <v>0</v>
      </c>
      <c r="AA41" s="62">
        <v>0</v>
      </c>
      <c r="AB41" s="44">
        <v>0</v>
      </c>
      <c r="AC41" s="56">
        <v>0</v>
      </c>
      <c r="AD41" s="91" t="s">
        <v>304</v>
      </c>
      <c r="AE41" s="39">
        <v>1</v>
      </c>
      <c r="AF41" s="39">
        <v>0</v>
      </c>
      <c r="AG41" s="60">
        <f>(AF41/AE41)*100</f>
        <v>0</v>
      </c>
      <c r="AH41" s="67">
        <v>0</v>
      </c>
      <c r="AI41" s="67">
        <v>0</v>
      </c>
      <c r="AJ41" s="56">
        <v>0</v>
      </c>
      <c r="AK41" s="90" t="s">
        <v>303</v>
      </c>
      <c r="AL41" s="50">
        <v>0</v>
      </c>
      <c r="AM41" s="39">
        <v>0</v>
      </c>
      <c r="AN41" s="60" t="e">
        <f>(AM41/AL41)*100</f>
        <v>#DIV/0!</v>
      </c>
      <c r="AO41" s="67">
        <v>0</v>
      </c>
      <c r="AP41" s="67">
        <v>0</v>
      </c>
      <c r="AQ41" s="56">
        <v>0</v>
      </c>
      <c r="AR41" s="125" t="s">
        <v>397</v>
      </c>
      <c r="AS41" s="91">
        <v>41</v>
      </c>
      <c r="AT41" s="91" t="s">
        <v>432</v>
      </c>
      <c r="AU41" s="91" t="s">
        <v>433</v>
      </c>
      <c r="AV41" s="91" t="s">
        <v>434</v>
      </c>
      <c r="AW41" s="91">
        <v>4502</v>
      </c>
      <c r="AX41" s="91" t="s">
        <v>435</v>
      </c>
      <c r="AY41" s="91">
        <v>4502038</v>
      </c>
      <c r="AZ41" s="91" t="s">
        <v>436</v>
      </c>
      <c r="BA41" s="91" t="s">
        <v>437</v>
      </c>
      <c r="BB41" s="91" t="s">
        <v>438</v>
      </c>
      <c r="BC41" s="50">
        <v>0</v>
      </c>
      <c r="BD41" s="39">
        <v>0</v>
      </c>
      <c r="BE41" s="60" t="e">
        <f>(BD41/BC41)*100</f>
        <v>#DIV/0!</v>
      </c>
      <c r="BF41" s="67">
        <v>0</v>
      </c>
      <c r="BG41" s="67">
        <v>0</v>
      </c>
      <c r="BH41" s="56">
        <v>0</v>
      </c>
      <c r="BI41" s="125" t="s">
        <v>397</v>
      </c>
      <c r="BJ41" s="50">
        <v>1</v>
      </c>
      <c r="BK41" s="39">
        <v>0</v>
      </c>
      <c r="BL41" s="60">
        <f>(BK41/BJ41)*100</f>
        <v>0</v>
      </c>
      <c r="BM41" s="67">
        <v>0</v>
      </c>
      <c r="BN41" s="67">
        <v>0</v>
      </c>
      <c r="BO41" s="56">
        <v>0</v>
      </c>
      <c r="BP41" s="91" t="s">
        <v>303</v>
      </c>
      <c r="BQ41" s="39">
        <v>8</v>
      </c>
      <c r="BR41" s="39">
        <v>0</v>
      </c>
      <c r="BS41" s="65">
        <f t="shared" si="30"/>
        <v>0</v>
      </c>
      <c r="BT41" s="90" t="s">
        <v>325</v>
      </c>
    </row>
    <row r="42" spans="1:72" s="40" customFormat="1" ht="295.5" customHeight="1" x14ac:dyDescent="0.5">
      <c r="A42" s="155"/>
      <c r="B42" s="156"/>
      <c r="C42" s="37" t="s">
        <v>154</v>
      </c>
      <c r="D42" s="140" t="s">
        <v>139</v>
      </c>
      <c r="E42" s="37" t="s">
        <v>200</v>
      </c>
      <c r="F42" s="32" t="s">
        <v>48</v>
      </c>
      <c r="G42" s="37" t="s">
        <v>201</v>
      </c>
      <c r="H42" s="32" t="s">
        <v>216</v>
      </c>
      <c r="I42" s="73" t="s">
        <v>72</v>
      </c>
      <c r="J42" s="52" t="s">
        <v>126</v>
      </c>
      <c r="K42" s="52" t="s">
        <v>127</v>
      </c>
      <c r="L42" s="39">
        <v>0</v>
      </c>
      <c r="M42" s="39">
        <v>0</v>
      </c>
      <c r="N42" s="45" t="e">
        <f t="shared" si="0"/>
        <v>#DIV/0!</v>
      </c>
      <c r="O42" s="39"/>
      <c r="P42" s="39"/>
      <c r="Q42" s="54" t="s">
        <v>259</v>
      </c>
      <c r="R42" s="39">
        <v>1</v>
      </c>
      <c r="S42" s="39">
        <v>0</v>
      </c>
      <c r="T42" s="42">
        <f t="shared" si="1"/>
        <v>0</v>
      </c>
      <c r="U42" s="39"/>
      <c r="V42" s="44">
        <v>0</v>
      </c>
      <c r="W42" s="55" t="s">
        <v>259</v>
      </c>
      <c r="X42" s="39">
        <v>0</v>
      </c>
      <c r="Y42" s="39">
        <v>0</v>
      </c>
      <c r="Z42" s="60" t="s">
        <v>298</v>
      </c>
      <c r="AA42" s="62">
        <v>0</v>
      </c>
      <c r="AB42" s="44">
        <v>0</v>
      </c>
      <c r="AC42" s="56">
        <v>0</v>
      </c>
      <c r="AD42" s="91" t="s">
        <v>305</v>
      </c>
      <c r="AE42" s="39">
        <v>1</v>
      </c>
      <c r="AF42" s="119">
        <v>1</v>
      </c>
      <c r="AG42" s="116">
        <v>1</v>
      </c>
      <c r="AH42" s="67">
        <v>350000000</v>
      </c>
      <c r="AI42" s="67">
        <v>350000000</v>
      </c>
      <c r="AJ42" s="56">
        <v>1</v>
      </c>
      <c r="AK42" s="90" t="s">
        <v>378</v>
      </c>
      <c r="AL42" s="50">
        <v>0</v>
      </c>
      <c r="AM42" s="119">
        <v>0</v>
      </c>
      <c r="AN42" s="131">
        <v>0</v>
      </c>
      <c r="AO42" s="67">
        <v>0</v>
      </c>
      <c r="AP42" s="67">
        <v>0</v>
      </c>
      <c r="AQ42" s="56">
        <v>0</v>
      </c>
      <c r="AR42" s="125" t="s">
        <v>397</v>
      </c>
      <c r="AS42" s="91">
        <v>42</v>
      </c>
      <c r="AT42" s="91" t="s">
        <v>432</v>
      </c>
      <c r="AU42" s="91" t="s">
        <v>433</v>
      </c>
      <c r="AV42" s="91" t="s">
        <v>434</v>
      </c>
      <c r="AW42" s="91">
        <v>4502</v>
      </c>
      <c r="AX42" s="91" t="s">
        <v>435</v>
      </c>
      <c r="AY42" s="91">
        <v>4502038</v>
      </c>
      <c r="AZ42" s="91" t="s">
        <v>436</v>
      </c>
      <c r="BA42" s="91" t="s">
        <v>437</v>
      </c>
      <c r="BB42" s="91" t="s">
        <v>438</v>
      </c>
      <c r="BC42" s="50">
        <v>0</v>
      </c>
      <c r="BD42" s="119">
        <v>0</v>
      </c>
      <c r="BE42" s="131">
        <v>0</v>
      </c>
      <c r="BF42" s="67">
        <v>0</v>
      </c>
      <c r="BG42" s="67">
        <v>0</v>
      </c>
      <c r="BH42" s="56">
        <v>0</v>
      </c>
      <c r="BI42" s="125" t="s">
        <v>397</v>
      </c>
      <c r="BJ42" s="50">
        <v>1</v>
      </c>
      <c r="BK42" s="119">
        <v>0</v>
      </c>
      <c r="BL42" s="131">
        <v>0</v>
      </c>
      <c r="BM42" s="67">
        <v>0</v>
      </c>
      <c r="BN42" s="67">
        <v>0</v>
      </c>
      <c r="BO42" s="56">
        <v>0</v>
      </c>
      <c r="BP42" s="91" t="s">
        <v>303</v>
      </c>
      <c r="BQ42" s="39">
        <v>9</v>
      </c>
      <c r="BR42" s="119">
        <v>4</v>
      </c>
      <c r="BS42" s="65">
        <f t="shared" si="30"/>
        <v>44.444444444444443</v>
      </c>
      <c r="BT42" s="90" t="s">
        <v>378</v>
      </c>
    </row>
    <row r="61" spans="2:5" ht="102.75" customHeight="1" x14ac:dyDescent="0.3">
      <c r="B61" s="26"/>
      <c r="C61" s="26"/>
      <c r="D61" s="141"/>
      <c r="E61" s="27"/>
    </row>
    <row r="62" spans="2:5" ht="102.75" customHeight="1" x14ac:dyDescent="0.3">
      <c r="B62" s="26"/>
      <c r="C62" s="26"/>
      <c r="D62" s="141"/>
      <c r="E62" s="27"/>
    </row>
    <row r="63" spans="2:5" ht="102.75" customHeight="1" x14ac:dyDescent="0.3">
      <c r="B63" s="26"/>
      <c r="C63" s="26"/>
      <c r="D63" s="141"/>
      <c r="E63" s="27"/>
    </row>
    <row r="64" spans="2:5" ht="102.75" customHeight="1" x14ac:dyDescent="0.3">
      <c r="B64" s="26"/>
      <c r="C64" s="26"/>
      <c r="D64" s="141"/>
      <c r="E64" s="27"/>
    </row>
    <row r="65" spans="2:5" ht="102.75" customHeight="1" x14ac:dyDescent="0.3">
      <c r="B65" s="26"/>
      <c r="C65" s="26"/>
      <c r="D65" s="141"/>
      <c r="E65" s="27"/>
    </row>
    <row r="66" spans="2:5" ht="102.75" customHeight="1" x14ac:dyDescent="0.3">
      <c r="B66" s="26"/>
      <c r="C66" s="26"/>
      <c r="D66" s="141"/>
      <c r="E66" s="27"/>
    </row>
    <row r="67" spans="2:5" ht="102.75" customHeight="1" x14ac:dyDescent="0.3">
      <c r="B67" s="26"/>
      <c r="C67" s="26"/>
      <c r="D67" s="141"/>
      <c r="E67" s="27"/>
    </row>
    <row r="68" spans="2:5" ht="102.75" customHeight="1" x14ac:dyDescent="0.3">
      <c r="B68" s="26"/>
      <c r="C68" s="26"/>
      <c r="D68" s="141"/>
      <c r="E68" s="27"/>
    </row>
    <row r="69" spans="2:5" ht="102.75" customHeight="1" x14ac:dyDescent="0.3">
      <c r="B69" s="26"/>
      <c r="C69" s="26"/>
      <c r="D69" s="141"/>
      <c r="E69" s="27"/>
    </row>
    <row r="70" spans="2:5" ht="102.75" customHeight="1" x14ac:dyDescent="0.3">
      <c r="B70" s="26"/>
      <c r="C70" s="26"/>
      <c r="D70" s="141"/>
      <c r="E70" s="27"/>
    </row>
    <row r="72" spans="2:5" ht="102.75" customHeight="1" x14ac:dyDescent="0.3">
      <c r="B72" s="26"/>
      <c r="C72" s="26"/>
      <c r="D72" s="141"/>
      <c r="E72" s="27"/>
    </row>
    <row r="73" spans="2:5" ht="102.75" customHeight="1" x14ac:dyDescent="0.3">
      <c r="B73" s="26"/>
      <c r="C73" s="26"/>
      <c r="D73" s="141"/>
      <c r="E73" s="27"/>
    </row>
    <row r="74" spans="2:5" ht="102.75" customHeight="1" x14ac:dyDescent="0.3">
      <c r="B74" s="26"/>
      <c r="C74" s="26"/>
      <c r="D74" s="141"/>
      <c r="E74" s="27"/>
    </row>
    <row r="75" spans="2:5" ht="102.75" customHeight="1" x14ac:dyDescent="0.3">
      <c r="B75" s="26"/>
      <c r="C75" s="26"/>
      <c r="D75" s="141"/>
      <c r="E75" s="27"/>
    </row>
    <row r="76" spans="2:5" ht="102.75" customHeight="1" x14ac:dyDescent="0.3">
      <c r="B76" s="26"/>
      <c r="C76" s="26"/>
      <c r="D76" s="141"/>
      <c r="E76" s="27"/>
    </row>
  </sheetData>
  <autoFilter ref="A3:BM42" xr:uid="{00000000-0009-0000-0000-000001000000}">
    <filterColumn colId="2" showButton="0"/>
    <filterColumn colId="4" showButton="0"/>
    <filterColumn colId="6" showButton="0"/>
  </autoFilter>
  <mergeCells count="71">
    <mergeCell ref="BQ2:BT2"/>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 ref="G26:G27"/>
    <mergeCell ref="A17:A23"/>
    <mergeCell ref="B17:B23"/>
    <mergeCell ref="C17:C21"/>
    <mergeCell ref="C22:C23"/>
    <mergeCell ref="D17:D21"/>
    <mergeCell ref="A24:A37"/>
    <mergeCell ref="G17:G18"/>
    <mergeCell ref="E17:E21"/>
    <mergeCell ref="E26:E31"/>
    <mergeCell ref="F26:F31"/>
    <mergeCell ref="E22:E23"/>
    <mergeCell ref="D4:D5"/>
    <mergeCell ref="D6:D9"/>
    <mergeCell ref="C10:C13"/>
    <mergeCell ref="D22:D23"/>
    <mergeCell ref="E14:E15"/>
    <mergeCell ref="E6:E7"/>
    <mergeCell ref="E12:E13"/>
    <mergeCell ref="E8:E9"/>
    <mergeCell ref="E10:E11"/>
    <mergeCell ref="D10:D13"/>
    <mergeCell ref="D14:D16"/>
    <mergeCell ref="A4:A5"/>
    <mergeCell ref="C4:C5"/>
    <mergeCell ref="B4:B5"/>
    <mergeCell ref="A6:A16"/>
    <mergeCell ref="B6:B16"/>
    <mergeCell ref="C6:C9"/>
    <mergeCell ref="C14:C16"/>
    <mergeCell ref="A38:A42"/>
    <mergeCell ref="E38:E41"/>
    <mergeCell ref="C38:C41"/>
    <mergeCell ref="B24:B37"/>
    <mergeCell ref="E33:E37"/>
    <mergeCell ref="C33:C37"/>
    <mergeCell ref="D24:D25"/>
    <mergeCell ref="C26:C32"/>
    <mergeCell ref="C24:C25"/>
    <mergeCell ref="D33:D37"/>
    <mergeCell ref="B38:B42"/>
    <mergeCell ref="D38:D41"/>
    <mergeCell ref="D26:D32"/>
    <mergeCell ref="C3:D3"/>
    <mergeCell ref="E3:F3"/>
    <mergeCell ref="G3:H3"/>
    <mergeCell ref="L2:Q2"/>
    <mergeCell ref="A1:K2"/>
    <mergeCell ref="BJ2:BP2"/>
    <mergeCell ref="BC2:BI2"/>
    <mergeCell ref="AL2:AR2"/>
    <mergeCell ref="AE2:AK2"/>
    <mergeCell ref="R2:W2"/>
    <mergeCell ref="X2:AD2"/>
    <mergeCell ref="AS2:BB2"/>
  </mergeCells>
  <phoneticPr fontId="26" type="noConversion"/>
  <conditionalFormatting sqref="N4:N24 N26:N42">
    <cfRule type="cellIs" dxfId="64" priority="240" operator="between">
      <formula>80</formula>
      <formula>100</formula>
    </cfRule>
    <cfRule type="cellIs" dxfId="63" priority="241" operator="between">
      <formula>70</formula>
      <formula>79</formula>
    </cfRule>
    <cfRule type="cellIs" dxfId="62" priority="242" operator="between">
      <formula>60</formula>
      <formula>69</formula>
    </cfRule>
    <cfRule type="cellIs" dxfId="61" priority="244" operator="between">
      <formula>0</formula>
      <formula>39</formula>
    </cfRule>
  </conditionalFormatting>
  <conditionalFormatting sqref="N4:N42">
    <cfRule type="cellIs" dxfId="60" priority="239" operator="between">
      <formula>40</formula>
      <formula>59</formula>
    </cfRule>
  </conditionalFormatting>
  <conditionalFormatting sqref="T4:T42">
    <cfRule type="cellIs" dxfId="59" priority="234" operator="between">
      <formula>80</formula>
      <formula>100</formula>
    </cfRule>
    <cfRule type="cellIs" dxfId="58" priority="235" operator="between">
      <formula>70</formula>
      <formula>79</formula>
    </cfRule>
    <cfRule type="cellIs" dxfId="57" priority="236" operator="between">
      <formula>60</formula>
      <formula>69</formula>
    </cfRule>
    <cfRule type="cellIs" dxfId="56" priority="237" operator="between">
      <formula>40</formula>
      <formula>59</formula>
    </cfRule>
    <cfRule type="cellIs" dxfId="55" priority="238" operator="between">
      <formula>0</formula>
      <formula>39</formula>
    </cfRule>
  </conditionalFormatting>
  <conditionalFormatting sqref="Z4:Z42">
    <cfRule type="cellIs" dxfId="54" priority="121" operator="between">
      <formula>80</formula>
      <formula>100</formula>
    </cfRule>
    <cfRule type="cellIs" dxfId="53" priority="122" operator="between">
      <formula>70</formula>
      <formula>79</formula>
    </cfRule>
    <cfRule type="cellIs" dxfId="52" priority="123" operator="between">
      <formula>60</formula>
      <formula>69</formula>
    </cfRule>
    <cfRule type="cellIs" dxfId="51" priority="124" operator="between">
      <formula>40</formula>
      <formula>59</formula>
    </cfRule>
    <cfRule type="cellIs" dxfId="50" priority="125" operator="between">
      <formula>0</formula>
      <formula>39</formula>
    </cfRule>
  </conditionalFormatting>
  <conditionalFormatting sqref="AC4:AC42">
    <cfRule type="cellIs" dxfId="49" priority="146" operator="between">
      <formula>0.8</formula>
      <formula>1</formula>
    </cfRule>
    <cfRule type="cellIs" dxfId="48" priority="147" operator="between">
      <formula>0.7</formula>
      <formula>0.79</formula>
    </cfRule>
    <cfRule type="cellIs" dxfId="47" priority="148" operator="between">
      <formula>0.6</formula>
      <formula>0.69</formula>
    </cfRule>
    <cfRule type="cellIs" dxfId="46" priority="149" operator="between">
      <formula>0.4</formula>
      <formula>0.59</formula>
    </cfRule>
    <cfRule type="cellIs" dxfId="45" priority="150" operator="between">
      <formula>0</formula>
      <formula>0.39</formula>
    </cfRule>
  </conditionalFormatting>
  <conditionalFormatting sqref="AG4:AG41">
    <cfRule type="cellIs" dxfId="44" priority="31" operator="between">
      <formula>80</formula>
      <formula>100</formula>
    </cfRule>
    <cfRule type="cellIs" dxfId="43" priority="32" operator="between">
      <formula>70</formula>
      <formula>79</formula>
    </cfRule>
    <cfRule type="cellIs" dxfId="42" priority="33" operator="between">
      <formula>60</formula>
      <formula>69</formula>
    </cfRule>
    <cfRule type="cellIs" dxfId="41" priority="34" operator="between">
      <formula>40</formula>
      <formula>59</formula>
    </cfRule>
    <cfRule type="cellIs" dxfId="40" priority="35" operator="between">
      <formula>0</formula>
      <formula>39</formula>
    </cfRule>
  </conditionalFormatting>
  <conditionalFormatting sqref="AJ4:AJ42">
    <cfRule type="cellIs" dxfId="39" priority="66" operator="between">
      <formula>0.8</formula>
      <formula>1</formula>
    </cfRule>
    <cfRule type="cellIs" dxfId="38" priority="67" operator="between">
      <formula>0.7</formula>
      <formula>0.79</formula>
    </cfRule>
    <cfRule type="cellIs" dxfId="37" priority="68" operator="between">
      <formula>0.6</formula>
      <formula>0.69</formula>
    </cfRule>
    <cfRule type="cellIs" dxfId="36" priority="69" operator="between">
      <formula>0.4</formula>
      <formula>0.59</formula>
    </cfRule>
    <cfRule type="cellIs" dxfId="35" priority="70" operator="between">
      <formula>0</formula>
      <formula>0.39</formula>
    </cfRule>
  </conditionalFormatting>
  <conditionalFormatting sqref="BS4:BS42">
    <cfRule type="cellIs" dxfId="34" priority="224" operator="between">
      <formula>80</formula>
      <formula>100</formula>
    </cfRule>
    <cfRule type="cellIs" dxfId="33" priority="225" operator="between">
      <formula>70</formula>
      <formula>79</formula>
    </cfRule>
    <cfRule type="cellIs" dxfId="32" priority="226" operator="between">
      <formula>60</formula>
      <formula>69</formula>
    </cfRule>
    <cfRule type="cellIs" dxfId="31" priority="227" operator="between">
      <formula>40</formula>
      <formula>59</formula>
    </cfRule>
    <cfRule type="cellIs" dxfId="30" priority="228" operator="between">
      <formula>0</formula>
      <formula>39</formula>
    </cfRule>
  </conditionalFormatting>
  <conditionalFormatting sqref="AN4:AN41">
    <cfRule type="cellIs" dxfId="29" priority="21" operator="between">
      <formula>80</formula>
      <formula>100</formula>
    </cfRule>
    <cfRule type="cellIs" dxfId="28" priority="22" operator="between">
      <formula>70</formula>
      <formula>79</formula>
    </cfRule>
    <cfRule type="cellIs" dxfId="27" priority="23" operator="between">
      <formula>60</formula>
      <formula>69</formula>
    </cfRule>
    <cfRule type="cellIs" dxfId="26" priority="24" operator="between">
      <formula>40</formula>
      <formula>59</formula>
    </cfRule>
    <cfRule type="cellIs" dxfId="25" priority="25" operator="between">
      <formula>0</formula>
      <formula>39</formula>
    </cfRule>
  </conditionalFormatting>
  <conditionalFormatting sqref="AQ4:AQ42">
    <cfRule type="cellIs" dxfId="24" priority="26" operator="between">
      <formula>0.8</formula>
      <formula>1</formula>
    </cfRule>
    <cfRule type="cellIs" dxfId="23" priority="27" operator="between">
      <formula>0.7</formula>
      <formula>0.79</formula>
    </cfRule>
    <cfRule type="cellIs" dxfId="22" priority="28" operator="between">
      <formula>0.6</formula>
      <formula>0.69</formula>
    </cfRule>
    <cfRule type="cellIs" dxfId="21" priority="29" operator="between">
      <formula>0.4</formula>
      <formula>0.59</formula>
    </cfRule>
    <cfRule type="cellIs" dxfId="20" priority="30" operator="between">
      <formula>0</formula>
      <formula>0.39</formula>
    </cfRule>
  </conditionalFormatting>
  <conditionalFormatting sqref="BE4:BE41">
    <cfRule type="cellIs" dxfId="19" priority="11" operator="between">
      <formula>80</formula>
      <formula>100</formula>
    </cfRule>
    <cfRule type="cellIs" dxfId="18" priority="12" operator="between">
      <formula>70</formula>
      <formula>79</formula>
    </cfRule>
    <cfRule type="cellIs" dxfId="17" priority="13" operator="between">
      <formula>60</formula>
      <formula>69</formula>
    </cfRule>
    <cfRule type="cellIs" dxfId="16" priority="14" operator="between">
      <formula>40</formula>
      <formula>59</formula>
    </cfRule>
    <cfRule type="cellIs" dxfId="15" priority="15" operator="between">
      <formula>0</formula>
      <formula>39</formula>
    </cfRule>
  </conditionalFormatting>
  <conditionalFormatting sqref="BH4:BH42">
    <cfRule type="cellIs" dxfId="14" priority="16" operator="between">
      <formula>0.8</formula>
      <formula>1</formula>
    </cfRule>
    <cfRule type="cellIs" dxfId="13" priority="17" operator="between">
      <formula>0.7</formula>
      <formula>0.79</formula>
    </cfRule>
    <cfRule type="cellIs" dxfId="12" priority="18" operator="between">
      <formula>0.6</formula>
      <formula>0.69</formula>
    </cfRule>
    <cfRule type="cellIs" dxfId="11" priority="19" operator="between">
      <formula>0.4</formula>
      <formula>0.59</formula>
    </cfRule>
    <cfRule type="cellIs" dxfId="10" priority="20" operator="between">
      <formula>0</formula>
      <formula>0.39</formula>
    </cfRule>
  </conditionalFormatting>
  <conditionalFormatting sqref="BL4:BL41">
    <cfRule type="cellIs" dxfId="9" priority="1" operator="between">
      <formula>80</formula>
      <formula>100</formula>
    </cfRule>
    <cfRule type="cellIs" dxfId="8" priority="2" operator="between">
      <formula>70</formula>
      <formula>79</formula>
    </cfRule>
    <cfRule type="cellIs" dxfId="7" priority="3" operator="between">
      <formula>60</formula>
      <formula>69</formula>
    </cfRule>
    <cfRule type="cellIs" dxfId="6" priority="4" operator="between">
      <formula>40</formula>
      <formula>59</formula>
    </cfRule>
    <cfRule type="cellIs" dxfId="5" priority="5" operator="between">
      <formula>0</formula>
      <formula>39</formula>
    </cfRule>
  </conditionalFormatting>
  <conditionalFormatting sqref="BO4:BO42">
    <cfRule type="cellIs" dxfId="4" priority="6" operator="between">
      <formula>0.8</formula>
      <formula>1</formula>
    </cfRule>
    <cfRule type="cellIs" dxfId="3" priority="7" operator="between">
      <formula>0.7</formula>
      <formula>0.79</formula>
    </cfRule>
    <cfRule type="cellIs" dxfId="2" priority="8" operator="between">
      <formula>0.6</formula>
      <formula>0.69</formula>
    </cfRule>
    <cfRule type="cellIs" dxfId="1" priority="9" operator="between">
      <formula>0.4</formula>
      <formula>0.59</formula>
    </cfRule>
    <cfRule type="cellIs" dxfId="0" priority="10" operator="between">
      <formula>0</formula>
      <formula>0.39</formula>
    </cfRule>
  </conditionalFormatting>
  <pageMargins left="0.7" right="0.7" top="0.75" bottom="0.75" header="0.3" footer="0.3"/>
  <pageSetup paperSize="5" scale="10" fitToHeight="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6"/>
  <sheetViews>
    <sheetView zoomScale="48" zoomScaleNormal="48" workbookViewId="0">
      <selection activeCell="O16" sqref="O16"/>
    </sheetView>
  </sheetViews>
  <sheetFormatPr baseColWidth="10" defaultRowHeight="14.4" x14ac:dyDescent="0.3"/>
  <cols>
    <col min="2" max="2" width="22.33203125" customWidth="1"/>
    <col min="3" max="4" width="20.44140625" customWidth="1"/>
    <col min="5" max="5" width="18.88671875" customWidth="1"/>
    <col min="6" max="6" width="23.44140625" customWidth="1"/>
    <col min="7" max="7" width="25.109375" customWidth="1"/>
    <col min="8" max="8" width="20.44140625" customWidth="1"/>
    <col min="9" max="9" width="18.88671875" customWidth="1"/>
    <col min="10" max="10" width="22" customWidth="1"/>
    <col min="13" max="13" width="13.44140625" customWidth="1"/>
    <col min="14" max="14" width="23" customWidth="1"/>
    <col min="15" max="15" width="26.33203125" customWidth="1"/>
  </cols>
  <sheetData>
    <row r="1" spans="1:23" ht="15.75" customHeight="1" thickBot="1" x14ac:dyDescent="0.35">
      <c r="A1" s="174" t="s">
        <v>245</v>
      </c>
      <c r="B1" s="176" t="s">
        <v>246</v>
      </c>
      <c r="C1" s="176" t="s">
        <v>291</v>
      </c>
      <c r="D1" s="176" t="s">
        <v>3</v>
      </c>
      <c r="E1" s="178" t="s">
        <v>333</v>
      </c>
      <c r="F1" s="179"/>
      <c r="G1" s="179"/>
      <c r="H1" s="179"/>
      <c r="I1" s="179"/>
      <c r="J1" s="180"/>
    </row>
    <row r="2" spans="1:23" ht="27.75" customHeight="1" thickBot="1" x14ac:dyDescent="0.35">
      <c r="A2" s="175"/>
      <c r="B2" s="177"/>
      <c r="C2" s="177"/>
      <c r="D2" s="177"/>
      <c r="E2" s="10" t="s">
        <v>235</v>
      </c>
      <c r="F2" s="10" t="s">
        <v>236</v>
      </c>
      <c r="G2" s="10" t="s">
        <v>237</v>
      </c>
      <c r="H2" s="10" t="s">
        <v>238</v>
      </c>
      <c r="I2" s="10" t="s">
        <v>239</v>
      </c>
      <c r="J2" s="11" t="s">
        <v>247</v>
      </c>
      <c r="N2" s="2" t="s">
        <v>248</v>
      </c>
      <c r="O2" s="3" t="s">
        <v>249</v>
      </c>
      <c r="Q2" s="173"/>
      <c r="R2" s="173"/>
      <c r="S2" s="173"/>
      <c r="T2" s="173"/>
      <c r="U2" s="173"/>
      <c r="V2" s="173"/>
      <c r="W2" s="173"/>
    </row>
    <row r="3" spans="1:23" ht="60.75" customHeight="1" thickBot="1" x14ac:dyDescent="0.35">
      <c r="A3" s="12">
        <v>1</v>
      </c>
      <c r="B3" s="13" t="s">
        <v>234</v>
      </c>
      <c r="C3" s="14">
        <v>2</v>
      </c>
      <c r="D3" s="49" t="s">
        <v>292</v>
      </c>
      <c r="E3" s="15">
        <v>1</v>
      </c>
      <c r="F3" s="16"/>
      <c r="G3" s="29"/>
      <c r="H3" s="17"/>
      <c r="I3" s="18">
        <v>1</v>
      </c>
      <c r="J3" s="19">
        <f>SUM(E3:I3)</f>
        <v>2</v>
      </c>
      <c r="N3" s="4" t="s">
        <v>250</v>
      </c>
      <c r="O3" s="5">
        <v>18</v>
      </c>
    </row>
    <row r="4" spans="1:23" ht="83.25" customHeight="1" thickBot="1" x14ac:dyDescent="0.35">
      <c r="A4" s="12">
        <v>2</v>
      </c>
      <c r="B4" s="13" t="s">
        <v>14</v>
      </c>
      <c r="C4" s="14">
        <v>11</v>
      </c>
      <c r="D4" s="49" t="s">
        <v>293</v>
      </c>
      <c r="E4" s="15">
        <v>4</v>
      </c>
      <c r="F4" s="16">
        <v>2</v>
      </c>
      <c r="G4" s="29"/>
      <c r="H4" s="17"/>
      <c r="I4" s="18">
        <v>5</v>
      </c>
      <c r="J4" s="19">
        <f t="shared" ref="J4:J7" si="0">SUM(E4:I4)</f>
        <v>11</v>
      </c>
      <c r="N4" s="6" t="s">
        <v>236</v>
      </c>
      <c r="O4" s="5">
        <v>4</v>
      </c>
    </row>
    <row r="5" spans="1:23" ht="60" customHeight="1" thickBot="1" x14ac:dyDescent="0.35">
      <c r="A5" s="12">
        <v>3</v>
      </c>
      <c r="B5" s="13" t="s">
        <v>24</v>
      </c>
      <c r="C5" s="14">
        <v>7</v>
      </c>
      <c r="D5" s="49" t="s">
        <v>294</v>
      </c>
      <c r="E5" s="15">
        <v>3</v>
      </c>
      <c r="F5" s="16">
        <v>2</v>
      </c>
      <c r="G5" s="29"/>
      <c r="H5" s="17">
        <v>1</v>
      </c>
      <c r="I5" s="18">
        <v>1</v>
      </c>
      <c r="J5" s="19">
        <f t="shared" si="0"/>
        <v>7</v>
      </c>
      <c r="N5" s="7" t="s">
        <v>237</v>
      </c>
      <c r="O5" s="5">
        <f>G8</f>
        <v>0</v>
      </c>
    </row>
    <row r="6" spans="1:23" ht="79.5" customHeight="1" thickBot="1" x14ac:dyDescent="0.35">
      <c r="A6" s="12">
        <v>4</v>
      </c>
      <c r="B6" s="13" t="s">
        <v>30</v>
      </c>
      <c r="C6" s="14">
        <v>14</v>
      </c>
      <c r="D6" s="49" t="s">
        <v>295</v>
      </c>
      <c r="E6" s="15">
        <v>6</v>
      </c>
      <c r="F6" s="16"/>
      <c r="G6" s="29"/>
      <c r="H6" s="17"/>
      <c r="I6" s="18">
        <v>8</v>
      </c>
      <c r="J6" s="19">
        <f t="shared" si="0"/>
        <v>14</v>
      </c>
      <c r="N6" s="8" t="s">
        <v>238</v>
      </c>
      <c r="O6" s="5">
        <v>1</v>
      </c>
    </row>
    <row r="7" spans="1:23" ht="107.25" customHeight="1" thickBot="1" x14ac:dyDescent="0.35">
      <c r="A7" s="12">
        <v>5</v>
      </c>
      <c r="B7" s="13" t="s">
        <v>39</v>
      </c>
      <c r="C7" s="14">
        <v>5</v>
      </c>
      <c r="D7" s="49" t="s">
        <v>296</v>
      </c>
      <c r="E7" s="15">
        <v>4</v>
      </c>
      <c r="F7" s="16"/>
      <c r="G7" s="29"/>
      <c r="H7" s="17"/>
      <c r="I7" s="18">
        <v>1</v>
      </c>
      <c r="J7" s="19">
        <f t="shared" si="0"/>
        <v>5</v>
      </c>
      <c r="N7" s="9" t="s">
        <v>239</v>
      </c>
      <c r="O7" s="5">
        <v>16</v>
      </c>
    </row>
    <row r="8" spans="1:23" ht="15" thickBot="1" x14ac:dyDescent="0.35">
      <c r="A8" s="170" t="s">
        <v>291</v>
      </c>
      <c r="B8" s="171"/>
      <c r="C8" s="171"/>
      <c r="D8" s="172"/>
      <c r="E8" s="20">
        <f>SUM(E3:E7)</f>
        <v>18</v>
      </c>
      <c r="F8" s="20">
        <f t="shared" ref="F8:I8" si="1">SUM(F3:F7)</f>
        <v>4</v>
      </c>
      <c r="G8" s="20">
        <f t="shared" si="1"/>
        <v>0</v>
      </c>
      <c r="H8" s="20">
        <f t="shared" si="1"/>
        <v>1</v>
      </c>
      <c r="I8" s="20">
        <f t="shared" si="1"/>
        <v>16</v>
      </c>
      <c r="J8" s="20">
        <f>SUM(J3:J7)</f>
        <v>39</v>
      </c>
      <c r="O8">
        <f>O3+O4+O5+O6+O7</f>
        <v>39</v>
      </c>
    </row>
    <row r="14" spans="1:23" ht="15" thickBot="1" x14ac:dyDescent="0.35"/>
    <row r="15" spans="1:23" ht="24" customHeight="1" x14ac:dyDescent="0.3">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5">
      <c r="B16" s="24" t="s">
        <v>234</v>
      </c>
      <c r="C16" s="15">
        <f>E3</f>
        <v>1</v>
      </c>
      <c r="D16" s="16">
        <f>F3</f>
        <v>0</v>
      </c>
      <c r="E16" s="29">
        <f>G3</f>
        <v>0</v>
      </c>
      <c r="F16" s="17">
        <f>H3</f>
        <v>0</v>
      </c>
      <c r="G16" s="18">
        <f>I3</f>
        <v>1</v>
      </c>
      <c r="J16" s="24" t="s">
        <v>14</v>
      </c>
      <c r="K16" s="15">
        <f>E4</f>
        <v>4</v>
      </c>
      <c r="L16" s="16">
        <f>F4</f>
        <v>2</v>
      </c>
      <c r="M16" s="29">
        <f>G4</f>
        <v>0</v>
      </c>
      <c r="N16" s="17">
        <f>H4</f>
        <v>0</v>
      </c>
      <c r="O16" s="18">
        <f>I4</f>
        <v>5</v>
      </c>
    </row>
    <row r="17" spans="2:30" x14ac:dyDescent="0.3">
      <c r="B17" s="1"/>
    </row>
    <row r="19" spans="2:30" ht="65.25" customHeight="1" x14ac:dyDescent="0.3"/>
    <row r="22" spans="2:30" ht="54.75" customHeight="1" x14ac:dyDescent="0.3"/>
    <row r="24" spans="2:30" x14ac:dyDescent="0.3">
      <c r="AD24" s="1"/>
    </row>
    <row r="25" spans="2:30" ht="80.25" customHeight="1" thickBot="1" x14ac:dyDescent="0.35"/>
    <row r="26" spans="2:30" ht="48" customHeight="1" x14ac:dyDescent="0.3">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5">
      <c r="B27" s="24" t="s">
        <v>24</v>
      </c>
      <c r="C27" s="15">
        <f>E5</f>
        <v>3</v>
      </c>
      <c r="D27" s="16">
        <f>F5</f>
        <v>2</v>
      </c>
      <c r="E27" s="29">
        <f>G5</f>
        <v>0</v>
      </c>
      <c r="F27" s="17">
        <f>H5</f>
        <v>1</v>
      </c>
      <c r="G27" s="18">
        <f>I5</f>
        <v>1</v>
      </c>
      <c r="J27" s="24" t="s">
        <v>30</v>
      </c>
      <c r="K27" s="15">
        <f>E6</f>
        <v>6</v>
      </c>
      <c r="L27" s="16">
        <f>F6</f>
        <v>0</v>
      </c>
      <c r="M27" s="29">
        <f>G6</f>
        <v>0</v>
      </c>
      <c r="N27" s="17">
        <f>H6</f>
        <v>0</v>
      </c>
      <c r="O27" s="18">
        <f>I6</f>
        <v>8</v>
      </c>
      <c r="AD27" s="1"/>
    </row>
    <row r="28" spans="2:30" ht="96.75" customHeight="1" x14ac:dyDescent="0.3"/>
    <row r="30" spans="2:30" x14ac:dyDescent="0.3">
      <c r="AD30" s="1"/>
    </row>
    <row r="44" spans="2:7" ht="15" thickBot="1" x14ac:dyDescent="0.35"/>
    <row r="45" spans="2:7" ht="30" customHeight="1" x14ac:dyDescent="0.3">
      <c r="B45" s="21" t="s">
        <v>244</v>
      </c>
      <c r="C45" s="22" t="s">
        <v>235</v>
      </c>
      <c r="D45" s="22" t="s">
        <v>236</v>
      </c>
      <c r="E45" s="22" t="s">
        <v>237</v>
      </c>
      <c r="F45" s="22" t="s">
        <v>238</v>
      </c>
      <c r="G45" s="23" t="s">
        <v>239</v>
      </c>
    </row>
    <row r="46" spans="2:7" ht="90.75" customHeight="1" thickBot="1" x14ac:dyDescent="0.35">
      <c r="B46" s="24" t="s">
        <v>39</v>
      </c>
      <c r="C46" s="15">
        <f>E7</f>
        <v>4</v>
      </c>
      <c r="D46" s="16">
        <f>F7</f>
        <v>0</v>
      </c>
      <c r="E46" s="29">
        <f>G7</f>
        <v>0</v>
      </c>
      <c r="F46" s="17">
        <f>H7</f>
        <v>0</v>
      </c>
      <c r="G46" s="18">
        <f>I7</f>
        <v>1</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Matriz Seguimiento</vt:lpstr>
      <vt:lpstr>GRAFICOS</vt:lpstr>
      <vt:lpstr>Gráfico1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Stiven Herrera Correa</cp:lastModifiedBy>
  <cp:lastPrinted>2021-08-19T15:54:10Z</cp:lastPrinted>
  <dcterms:created xsi:type="dcterms:W3CDTF">2019-05-08T13:38:43Z</dcterms:created>
  <dcterms:modified xsi:type="dcterms:W3CDTF">2025-07-18T15:54:23Z</dcterms:modified>
</cp:coreProperties>
</file>