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DIVERSIDAD\2022\"/>
    </mc:Choice>
  </mc:AlternateContent>
  <xr:revisionPtr revIDLastSave="0" documentId="8_{FCFFD998-6261-4E8D-A7F1-4DB972C70673}" xr6:coauthVersionLast="47" xr6:coauthVersionMax="47" xr10:uidLastSave="{00000000-0000-0000-0000-000000000000}"/>
  <bookViews>
    <workbookView xWindow="20370" yWindow="-120" windowWidth="20730" windowHeight="11160" xr2:uid="{00000000-000D-0000-FFFF-FFFF00000000}"/>
  </bookViews>
  <sheets>
    <sheet name="Matriz Seguimiento" sheetId="2" r:id="rId1"/>
    <sheet name="GRAFICOS" sheetId="4" r:id="rId2"/>
  </sheets>
  <definedNames>
    <definedName name="_xlnm._FilterDatabase" localSheetId="0" hidden="1">'Matriz Seguimiento'!$A$3:$K$42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2" i="2" l="1"/>
  <c r="Z38" i="2"/>
  <c r="Z36" i="2"/>
  <c r="AB35" i="2" l="1"/>
  <c r="AA35" i="2"/>
  <c r="AA6" i="2"/>
  <c r="AB18" i="2"/>
  <c r="AA18" i="2"/>
  <c r="AB17" i="2"/>
  <c r="AA17" i="2"/>
  <c r="AB11" i="2"/>
  <c r="AA11" i="2"/>
  <c r="AB8" i="2"/>
  <c r="AA8" i="2"/>
  <c r="AB6" i="2"/>
  <c r="AA22" i="2" l="1"/>
  <c r="AB25" i="2" l="1"/>
  <c r="AA25" i="2"/>
  <c r="Z15" i="2" l="1"/>
  <c r="Z21" i="2"/>
  <c r="Z16" i="2"/>
  <c r="Z17" i="2"/>
  <c r="AC35" i="2" l="1"/>
  <c r="Z35" i="2" l="1"/>
  <c r="Z34" i="2"/>
  <c r="AC31" i="2" l="1"/>
  <c r="AA24" i="2" l="1"/>
  <c r="D16" i="4" l="1"/>
  <c r="G46" i="4"/>
  <c r="F46" i="4"/>
  <c r="E46" i="4"/>
  <c r="D46" i="4"/>
  <c r="G16" i="4"/>
  <c r="F16" i="4"/>
  <c r="E16" i="4"/>
  <c r="C16" i="4"/>
  <c r="C46" i="4"/>
  <c r="O27" i="4"/>
  <c r="N27" i="4"/>
  <c r="M27" i="4"/>
  <c r="L27" i="4"/>
  <c r="K27" i="4"/>
  <c r="G27" i="4"/>
  <c r="F27" i="4"/>
  <c r="E27" i="4"/>
  <c r="D27" i="4"/>
  <c r="C27" i="4"/>
  <c r="O16" i="4"/>
  <c r="M16" i="4"/>
  <c r="N16" i="4"/>
  <c r="L16" i="4"/>
  <c r="K16" i="4"/>
  <c r="AC10" i="2"/>
  <c r="AC11" i="2"/>
  <c r="AC16" i="2"/>
  <c r="AC17" i="2"/>
  <c r="AC19" i="2"/>
  <c r="AC21" i="2"/>
  <c r="AC22" i="2"/>
  <c r="AC24" i="2"/>
  <c r="AC25" i="2"/>
  <c r="AC32" i="2"/>
  <c r="AC33" i="2"/>
  <c r="AC39" i="2"/>
  <c r="AC6" i="2"/>
  <c r="Z6" i="2" l="1"/>
  <c r="Z4" i="2"/>
  <c r="Z9" i="2" l="1"/>
  <c r="Z11" i="2"/>
  <c r="Z12" i="2"/>
  <c r="Z13" i="2"/>
  <c r="Z18" i="2"/>
  <c r="Z19" i="2"/>
  <c r="Z20" i="2"/>
  <c r="Z23" i="2"/>
  <c r="Z24" i="2"/>
  <c r="Z25" i="2"/>
  <c r="Z26" i="2"/>
  <c r="Z27" i="2"/>
  <c r="Z28" i="2"/>
  <c r="Z29" i="2"/>
  <c r="Z30" i="2"/>
  <c r="Z31" i="2"/>
  <c r="Z32" i="2"/>
  <c r="Z33" i="2"/>
  <c r="Z39" i="2"/>
  <c r="Z41" i="2"/>
  <c r="T5" i="2"/>
  <c r="T6" i="2"/>
  <c r="T7" i="2"/>
  <c r="T8" i="2"/>
  <c r="T9" i="2"/>
  <c r="T10"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 i="2"/>
  <c r="N5" i="2"/>
  <c r="N6" i="2"/>
  <c r="AE6" i="2" s="1"/>
  <c r="N7" i="2"/>
  <c r="N8" i="2"/>
  <c r="N9" i="2"/>
  <c r="AE9" i="2" s="1"/>
  <c r="N10" i="2"/>
  <c r="AE10" i="2" s="1"/>
  <c r="N11" i="2"/>
  <c r="AE11" i="2" s="1"/>
  <c r="N12" i="2"/>
  <c r="N13" i="2"/>
  <c r="N14" i="2"/>
  <c r="N15" i="2"/>
  <c r="N16" i="2"/>
  <c r="N17" i="2"/>
  <c r="N18" i="2"/>
  <c r="N19" i="2"/>
  <c r="AE19" i="2" s="1"/>
  <c r="N20" i="2"/>
  <c r="N21" i="2"/>
  <c r="N22" i="2"/>
  <c r="N23" i="2"/>
  <c r="N24" i="2"/>
  <c r="N25" i="2"/>
  <c r="N26" i="2"/>
  <c r="N27" i="2"/>
  <c r="N28" i="2"/>
  <c r="N29" i="2"/>
  <c r="N30" i="2"/>
  <c r="N31" i="2"/>
  <c r="N32" i="2"/>
  <c r="N33" i="2"/>
  <c r="N34" i="2"/>
  <c r="N35" i="2"/>
  <c r="AE35" i="2" s="1"/>
  <c r="N36" i="2"/>
  <c r="N37" i="2"/>
  <c r="N38" i="2"/>
  <c r="N39" i="2"/>
  <c r="AE39" i="2" s="1"/>
  <c r="N40" i="2"/>
  <c r="N41" i="2"/>
  <c r="N42" i="2"/>
  <c r="N4" i="2"/>
  <c r="AE4" i="2" s="1"/>
  <c r="AE29" i="2" l="1"/>
  <c r="AE33" i="2"/>
  <c r="AE25" i="2"/>
  <c r="AE13" i="2"/>
  <c r="AE31" i="2"/>
  <c r="AE27" i="2"/>
  <c r="AE17" i="2"/>
  <c r="AE34" i="2"/>
  <c r="AE32" i="2"/>
  <c r="AE30" i="2"/>
  <c r="AE28" i="2"/>
  <c r="AE26" i="2"/>
  <c r="AE24" i="2"/>
  <c r="AE20" i="2"/>
  <c r="AE12" i="2"/>
  <c r="AE18" i="2"/>
  <c r="F8" i="4"/>
  <c r="O4" i="4" s="1"/>
  <c r="I8" i="4"/>
  <c r="O7" i="4" s="1"/>
  <c r="H8" i="4"/>
  <c r="O6" i="4" s="1"/>
  <c r="G8" i="4"/>
  <c r="O5" i="4" s="1"/>
  <c r="E8" i="4"/>
  <c r="O3" i="4" s="1"/>
  <c r="J7" i="4"/>
  <c r="J6" i="4"/>
  <c r="J5" i="4"/>
  <c r="J4" i="4"/>
  <c r="J3" i="4"/>
  <c r="J8" i="4" l="1"/>
  <c r="O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AUXFAMILIA21</author>
  </authors>
  <commentList>
    <comment ref="AD6" authorId="0" shapeId="0" xr:uid="{00000000-0006-0000-0000-000001000000}">
      <text>
        <r>
          <rPr>
            <b/>
            <sz val="12"/>
            <color indexed="81"/>
            <rFont val="Tahoma"/>
            <family val="2"/>
          </rPr>
          <t>AUXFAMILIA21:</t>
        </r>
        <r>
          <rPr>
            <sz val="12"/>
            <color indexed="81"/>
            <rFont val="Tahoma"/>
            <family val="2"/>
          </rPr>
          <t xml:space="preserve">
</t>
        </r>
        <r>
          <rPr>
            <sz val="26"/>
            <color indexed="81"/>
            <rFont val="Tahoma"/>
            <family val="2"/>
          </rPr>
          <t>La descripción no corresponde a la meta.
La medición es capacitaciones no entidades</t>
        </r>
      </text>
    </comment>
  </commentList>
</comments>
</file>

<file path=xl/sharedStrings.xml><?xml version="1.0" encoding="utf-8"?>
<sst xmlns="http://schemas.openxmlformats.org/spreadsheetml/2006/main" count="468" uniqueCount="334">
  <si>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</si>
  <si>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</si>
  <si>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</si>
  <si>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</si>
  <si>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</si>
  <si>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</si>
  <si>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</si>
  <si>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</si>
  <si>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</si>
  <si>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</si>
  <si>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</si>
  <si>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</si>
  <si>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</si>
  <si>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</si>
  <si>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</si>
  <si>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</si>
  <si>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</si>
  <si>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</si>
  <si>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</si>
  <si>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</si>
  <si>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</si>
  <si>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</si>
  <si>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</si>
  <si>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</si>
  <si>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</si>
  <si>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</si>
  <si>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</si>
  <si>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</si>
  <si>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</si>
  <si>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</si>
  <si>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</si>
  <si>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</si>
  <si>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</si>
  <si>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</si>
  <si>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</si>
  <si>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</si>
  <si>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</si>
  <si>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</si>
  <si>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</si>
  <si>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</si>
  <si>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</si>
  <si>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</si>
  <si>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</si>
  <si>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</si>
  <si>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</si>
  <si>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</si>
  <si>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</si>
  <si>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</si>
  <si>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</si>
  <si>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</si>
  <si>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</si>
  <si>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</si>
  <si>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</si>
  <si>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</si>
  <si>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</si>
  <si>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</si>
  <si>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</si>
  <si>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</si>
  <si>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</si>
  <si>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</si>
  <si>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</si>
  <si>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</si>
  <si>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</si>
  <si>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</si>
  <si>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</si>
  <si>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</si>
  <si>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</si>
  <si>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</si>
  <si>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</si>
  <si>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</si>
  <si>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</si>
  <si>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</si>
  <si>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</si>
  <si>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</si>
  <si>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</si>
  <si>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</si>
  <si>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</si>
  <si>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</si>
  <si>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</si>
  <si>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</si>
  <si>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</si>
  <si>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</si>
  <si>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</si>
  <si>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</si>
  <si>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</si>
  <si>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</si>
  <si>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</si>
  <si>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</si>
  <si>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</si>
  <si>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</si>
  <si>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</si>
  <si>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</si>
  <si>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</si>
  <si>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</si>
  <si>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</si>
  <si>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</si>
  <si>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</si>
  <si>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</si>
  <si>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</si>
  <si>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</si>
  <si>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</si>
  <si>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</si>
  <si>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</si>
  <si>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</si>
  <si>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</si>
  <si>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</si>
  <si>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</si>
  <si>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</si>
  <si>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</si>
  <si>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</si>
  <si>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</si>
  <si>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</si>
  <si>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</si>
  <si>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</si>
  <si>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</si>
  <si>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</si>
  <si>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</si>
  <si>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</si>
  <si>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</si>
  <si>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</si>
  <si>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</si>
  <si>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</si>
  <si>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</si>
  <si>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</si>
  <si>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</si>
  <si>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</si>
  <si>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</si>
  <si>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</si>
  <si>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</si>
  <si>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</si>
  <si>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</si>
  <si>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</si>
  <si>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</si>
  <si>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</si>
  <si>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</si>
  <si>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</si>
  <si>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</si>
  <si>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</si>
  <si>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</si>
  <si>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</si>
  <si>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</si>
  <si>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</si>
  <si>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</si>
  <si>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</si>
  <si>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</si>
  <si>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</si>
  <si>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</si>
  <si>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</si>
  <si>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</si>
  <si>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</si>
  <si>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</si>
  <si>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</si>
  <si>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</si>
  <si>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</si>
  <si>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</si>
  <si>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</si>
  <si>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</si>
  <si>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</si>
  <si>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</si>
  <si>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</si>
  <si>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</si>
  <si>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</si>
  <si>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</si>
  <si>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</si>
  <si>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</si>
  <si>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</si>
  <si>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</si>
  <si>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</si>
  <si>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</si>
  <si>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</si>
  <si>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</si>
  <si>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</si>
  <si>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</si>
  <si>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</si>
  <si>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</si>
  <si>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</si>
  <si>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</si>
  <si>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</si>
  <si>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</si>
  <si>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</si>
  <si>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</si>
  <si>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</si>
  <si>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</si>
  <si>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</si>
  <si>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</si>
  <si>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</si>
  <si>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</si>
  <si>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</si>
  <si>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</si>
  <si>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</si>
  <si>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</si>
  <si>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</si>
  <si>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</si>
  <si>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</si>
  <si>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</si>
  <si>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</si>
  <si>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</si>
  <si>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</si>
  <si>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</si>
  <si>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</si>
  <si>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</si>
  <si>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</si>
  <si>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</si>
  <si>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</si>
  <si>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</si>
  <si>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</si>
  <si>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</si>
  <si>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</si>
  <si>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</si>
  <si>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</si>
  <si>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</si>
  <si>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</si>
  <si>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</si>
  <si>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</si>
  <si>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</si>
  <si>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</si>
  <si>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</si>
  <si>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</si>
  <si>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</si>
  <si>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</si>
  <si>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</si>
  <si>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</si>
  <si>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</si>
  <si>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</si>
  <si>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</si>
  <si>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</si>
  <si>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</si>
  <si>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</si>
  <si>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</si>
  <si>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</si>
  <si>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</si>
  <si>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</si>
  <si>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</si>
  <si>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</si>
  <si>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</si>
  <si>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</si>
  <si>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</si>
  <si>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</si>
  <si>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</si>
  <si>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</si>
  <si>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</si>
  <si>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</si>
  <si>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</si>
  <si>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</si>
  <si>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</si>
  <si>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</si>
  <si>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</si>
  <si>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</si>
  <si>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</si>
  <si>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</si>
  <si>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</si>
  <si>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r>
      <t xml:space="preserve">POLÍTICA PÚBLICA DE DIVERSIDAD SEXUAL E IDENTIDAD DE GÉNERO 2019-2029  </t>
    </r>
    <r>
      <rPr>
        <b/>
        <i/>
        <sz val="36"/>
        <rFont val="Arial"/>
        <family val="2"/>
      </rPr>
      <t>QUINDÍO DIVERSO</t>
    </r>
  </si>
  <si>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</si>
  <si>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</si>
  <si>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</si>
  <si>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</si>
  <si>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</si>
  <si>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</si>
  <si>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</si>
  <si>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</si>
  <si>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</si>
  <si>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</si>
  <si>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Se incorporo en la caracterizacion de asistencia  de usuarios instrumento establecido por MIPG, el cual  contiene de manera especifica el numero de personas atendidas con enfoque diferencial y subdiferencial.                                                                      </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</si>
  <si>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</si>
  <si>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</si>
  <si>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</si>
  <si>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</si>
  <si>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</si>
  <si>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</si>
  <si>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Secretaria de familia a traves de la Jefatura de la mujer y la equidad, asistio tecnicamente en la conformación y consolidación de espacios de participación de la población sexualmente diversa en los municipios de Pijao y Genova. 
 </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</si>
  <si>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</si>
  <si>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</si>
  <si>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</si>
  <si>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</si>
  <si>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</si>
  <si>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</si>
  <si>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</si>
  <si>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</si>
  <si>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</si>
  <si>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</si>
  <si>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</si>
  <si>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</si>
  <si>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</si>
  <si>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</si>
  <si>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</si>
  <si>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</si>
  <si>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</si>
  <si>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</si>
  <si>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a Secretaría de Famiia diseño e implemento instrumento de caracterización MIPG.</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</si>
  <si>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</si>
  <si>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</si>
  <si>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En el marco de la realización de mesas tecnicas con el sector salud se promociona con las EPS Medimás, Asmetsalud, Nueva EPS la garantía de la adecuación de los servicios en salud con perspectiva de Género.</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</si>
  <si>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</si>
  <si>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</si>
  <si>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</si>
  <si>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</si>
  <si>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META (FISICA) 2022</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</si>
  <si>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</si>
  <si>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</si>
  <si>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</si>
  <si>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</si>
  <si>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</si>
  <si>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</si>
  <si>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</si>
  <si>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</si>
  <si>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</si>
  <si>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</si>
  <si>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</si>
  <si>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</si>
  <si>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 xml:space="preserve">Desde la Secretaría del Interior se brindó asistencia técnica a los 12 municipios del Departamento en la conformación e instalación de los Consejos Municipales de Paz, en la cual se hizo énfasis en la participación que debe tener una representante de la comunidad OSIGD en este importante espacio de participación </t>
  </si>
  <si>
    <t>La Secretaría de Educación Departamental señala que las 54 instituciones educativas  del departamento, tienen actualizado los manuales de convivencia escolar en el enfoque de género y diversidad</t>
  </si>
  <si>
    <t>Durante el período informado no se adelantaron acciones para dar cumplimiento a la meta e indicador.</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</si>
  <si>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</si>
  <si>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</si>
  <si>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Incluyó a la población sexualmente diversa en la Implementación de módulos formativos de base comunitaria para la prevención, atención y mitigación del consumo de SPA en los municipios de Pijao, Circasia y Armenia.</t>
  </si>
  <si>
    <t>Se realizó presentación del reporte del seguimiento e implementación de la política pública en el marco de la rendición pública de cuentas institucional de la vigencia 2021</t>
  </si>
  <si>
    <t xml:space="preserve">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
Desde la secretaria de familia a través de la jefatura de la mujer y la equidad, se han venido desarrollando mesas de trabajo para la recopilación de la información y diseño del observatorio.
</t>
  </si>
  <si>
    <t xml:space="preserve">Desde la Secretaría de Familia se realizó capacitación en  enfoque diferencial e interseccionalidad para la inclusión, protección y promoción de Derechos de las personas OSIGD con docentes de la institución educativa Jesús maría morales del municipio de Calarcá,  a grupo de madres del ICBF y FUNOF del municipio de la Tebaida, y orientadores de instituciones educativas del municipio de Calarcá.
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 con padres de familia de la IE Mercadotecnia.
Desde la jefatura de la mujer y la equidad de brindó capacitación en la ley 1620 y sentencia 478 en el municipio de Circasia, institución educativa general Santander, casd santa Eufrasia armenia, institución educativa libre del municipio de Circasia, institución educativa Jesús María Córdoba, institución educativa mercadotécnica del municipio dé Quimbaya, instituto tebaida, escuela de padres Rufino centro armenia, orientadores de las instituciones educativas de los doce municipios del departamento.
</t>
  </si>
  <si>
    <t xml:space="preserve">Desde la Secretaría de Familia se adoptó e implementó la ruta antidiscriminación, en el periodo informado en los municipios de  Calarcá, Armenia y Quimbaya.
Desde la Secretaria de Familia en el 4 trimestre de la vigencia 2022, se adoptó e implemento la ruta antidiscriminación así:
Armenia: Estudiantes SENA centro de turismo, barrio las palmas, barrio villa Liliana, funcionarios gobernación del Quindío, barrio Alfonso López y barrio la fachada 
Pijao: barrio paraíso, Reinado Pijao Diverso
Córdoba: plaza principal 
Quimbaya: institución educativa mercadotecnia, policarpa salavarrieta, vereda Arauca
La tebaida: instituto la tebaida, Reinado Miss Earth International
</t>
  </si>
  <si>
    <t>Desde la Secretaría de Familia se brindó asistencia técnica en la conformación y consolidación de espacios de participación de la población sexualmente diversa a  los municipios de Salento, Circasia, Calarcá, Filandia, Montenegro</t>
  </si>
  <si>
    <t xml:space="preserve">Desde la Alcaldía de Circasia  se  realizó capacitación sobre el liderazgo y visibilizarían con integrantes del Colectivo Libre Diverso del municipio, además  se cuenta con la estrategia  participación ciudadana, en donde se hace énfasis en el desarrollo del liderazgo colectivo y en alianza con la fundación Para el emprendimiento social Transformando destinos, quien por medio de la consejería de la presidencia de la republica implemento la escuela de liderazgo en el Municipio de Circasia donde se han desarrollado dos sesiones con la población OSIGD.
Desde la Alcaldía de Córdoba se realizó un taller de liderazgo y derechos humanos de la población sexualmente diversa, en el cual se hizo entrega de una dotación de máquinas profesionales de corte de cabello contribuyendo a la generación de empleo indirecto en el municipio.
Desde la secretaria de familia de realizó proceso de contratación de mínima cuantía con la finalidad de realizar diplomado en liderazgo colectivo e incidencia política de la población sexualmente diversa del departamento.
</t>
  </si>
  <si>
    <t xml:space="preserve">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 los municipios de Córdoba, Montenegro, Pijao,Armenia, La Tebaida y Salento.
Por otro lado la jefatura de la mujer y la diversidad se apoya con piezas publicitarias y videos con actores de la población OSIGD para la implementación de la campaña, la cual se pública en la página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
Se implementó la campaña tu y yo respetamos las diferencias en el sector comercio en el municipio de Quimbaya y Buenavista, población OSIGD del municipio de Calarcá, fenasco armenia y población OSIGD del municipio de la 
</t>
  </si>
  <si>
    <t xml:space="preserve">Desde la Secretaría de Familia se diseñó e implementó la campaña empodérate por la diversidad en instituciones educativas de los municipios de Salento, Calarcá, Quimbaya, Armenia , Pijao,  Génova, Buenavista y Montenegro.
Desde la Secretaria de Familia a través de la Jefatura de la Mujer y la Equidad, se implementó la campaña empodérate por la diversidad en la institución educativa rural Francisco Miranda del municipio de Filandia, institución educativa Antonino Nariño del municipio de la tebaida, institución Jesús María del municipio de Córdoba y Circasia
</t>
  </si>
  <si>
    <t xml:space="preserve">Creación de la Mesa de Reacción rápida a través del Decreto 441 de 2020, en la cual se hace frente y seguimiento a los casos de amenazas a líderes sociales en el Departamento del Quindío, entre ellos activistas y representantes de la población OSIGD,atendiendo en el segundo trimestre de la vigencia 20221 persona.
Con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período informado no se presentaron casos de vulneración de derechos
El Consejo Municipal para la Inclusión de Personas con Orientación Sexual e Identidad deGenero Diverso del municipio de Córdoba, dentro de sus funciones tiene seguimiento a estos casos de vulneración de derechos a población sexualmente diversa. 
</t>
  </si>
  <si>
    <t xml:space="preserve">Desde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y se visitaron las oficinas de la administración municipal con el fin de informar a los funcionarios sobre enfoque diferencial, lenguaje inclusivo y la ruta.
</t>
  </si>
  <si>
    <t xml:space="preserve">La jefatura de la mujer y equidad se encuentra diseñando la estrategia de sensibilización familiar anual que fortalezca los lazos familiares con entornos de personas sexualmente diversas para implementarla en cada municipio del Departamento.
En el municipio de salento se implementó la estrategia de sensibilización familiar denominada ¨familias entornos seguros¨ con padres de familia de la I.E Liceo Quindío en la cual se buscó promover el respeto por la diferencia y protección de los derechos de la población OSIGD.
Para el mes de octubre de 2022 la comisaria de familia de córdoba desarrollo una estrategia de sensibilización familiar con entornos sexualmente diversas en el municipio,  con el fin de apoyar la construcción de entornos familiares con los grupos en mención a través de una estrategia de información, educación y comunicación.
La jefatura de la mujer y equidad diseño la estrategia de sensibilización familiar anual que fortalezca los lazos familiares con entornos de personas sexualmente diversas para implementarla en cada municipio del Departamento
</t>
  </si>
  <si>
    <t xml:space="preserve">Los Municipios de Quimbaya, Buenavista, Pijao, Salento,la Tebaida, Circasia, Filandia, Córdoba y Calarcá garantizan el acceso y representatividad de la población sexualmente diversa a la oferta cultural y artística, pues la oferta municipal está abierta a toda la población.
Desde la Secretaría de Cultura señalan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Osma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
</t>
  </si>
  <si>
    <t xml:space="preserve">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Quindío desarrolló en todos sus programas  un enfoque inclusivo sin importar su raza genero u orientación sexual para el beneficio de toda la comunidad del Quindío, se ejecutaron los siguientes actividades                                                                            
1- Hábitos y estilo de vida saludables
2- Fortalecimiento a deportistas Elites                       
3- Escuelas de formación deportiva                             
4- Deporte Social Comunitario                                      
 5- Eventos de movilización en pro del fomento de la actividad física, el deporte y la recreación. (Valor corresponde a $588,579,556 de Programa 01 y $655,561,541 de Programa 02)
Indeportes Quindío durante el 4 trimestre de la vigencia 2022 implemento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t>
  </si>
  <si>
    <t xml:space="preserve">Desde la Secretaría de Salud Departamental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</si>
  <si>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t>
  </si>
  <si>
    <t xml:space="preserve">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con padres de familia de la IE Mercadotecnia.
Desde la jefatura de la mujer y la equidad se brindó asistencia técnica en la ley 1620 y sentencia 478 a los orientadores de las instituciones educativas de los doce municipios del Departamento.
</t>
  </si>
  <si>
    <t xml:space="preserve">Se cuenta con UN (1) SISTEMA DE INFORMACIÓN DISEÑADO E IMPLEMENTADO, a través del Consejo Consultivo de Diversidad Sexual e Identidad de Género.
Desde la jefatura de la mujer y la equidad se diseñó este sistema, el cual fue enviado a la secretaría de planeación departamental para su revisión, aprobación y puesta en marcha.
</t>
  </si>
  <si>
    <t xml:space="preserve">A través de la coordinación de derechos humanos del Departamento de policía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específica a cada dependencia de la institución responsabilidades en el ámbito, preventivo, operativo y disuasivo ante posibles casos de Vulneración de derechos humanos de poblaciones vulnerables, así como las respectivas rutas de atención.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 , donde se realizan capacitaciones al personal policial, integrantes de la comunidad  OSIGD y población en general  en coordinación con el ministerio público sobre respeto por los derechos humanos, atención con enfoque diferencial y no discriminación. Asimismo se realiza acompañamiento a cada una de las actividades realizadas por la mesa de concertación LGTBI, participando activamente de las reuniones realizadas con el fin de brindar orientación y seguimiento ante posibles casos de discriminación.  
la capacitación de 468 funcionarios policiales en relación a los temas mencionados, la capacitación a población en general en diferentes ámbitos del sector social frente a la protección de los derechos de personas integrantes de la población LGTBI, logrando impactar un total de 75 personas y la participación activa en las reuniones programadas por la mesa de concertación LGTBI. 
 </t>
  </si>
  <si>
    <t>IV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</si>
</sst>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 #,##0"/>
  </numFmts>
  <fonts count="29"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36"/>
      <name val="Arial"/>
      <family val="2"/>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b/>
      <i/>
      <sz val="36"/>
      <name val="Arial"/>
      <family val="2"/>
    </font>
    <font>
      <sz val="36"/>
      <name val="Calibri"/>
      <family val="2"/>
      <scheme val="minor"/>
    </font>
    <font>
      <b/>
      <sz val="20"/>
      <name val="Tahoma"/>
      <family val="2"/>
    </font>
    <font>
      <b/>
      <sz val="12"/>
      <color indexed="81"/>
      <name val="Tahoma"/>
      <family val="2"/>
    </font>
    <font>
      <sz val="12"/>
      <color indexed="81"/>
      <name val="Tahoma"/>
      <family val="2"/>
    </font>
    <font>
      <sz val="26"/>
      <color indexed="81"/>
      <name val="Tahoma"/>
      <family val="2"/>
    </font>
    <font>
      <sz val="11"/>
      <color theme="1"/>
      <name val="Calibri"/>
      <family val="2"/>
      <scheme val="minor"/>
    </font>
    <font>
      <sz val="20"/>
      <color rgb="FFFF0000"/>
      <name val="Calibri"/>
      <family val="2"/>
      <scheme val="minor"/>
    </font>
    <font>
      <b/>
      <sz val="36"/>
      <color theme="1"/>
      <name val="Arial"/>
      <family val="2"/>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s>
  <cellStyleXfs count="4">
    <xf numFmtId="0" fontId="0" fillId="0" borderId="0"/>
    <xf numFmtId="0" fontId="1" fillId="0" borderId="0" applyNumberFormat="0" applyFill="0" applyBorder="0" applyAlignment="0" applyProtection="0"/>
    <xf numFmtId="9" fontId="21" fillId="0" borderId="0" applyFont="0" applyFill="0" applyBorder="0" applyAlignment="0" applyProtection="0"/>
    <xf numFmtId="43" fontId="21" fillId="0" borderId="0" applyFont="0" applyFill="0" applyBorder="0" applyAlignment="0" applyProtection="0"/>
  </cellStyleXfs>
  <cellXfs count="132">
    <xf numFmtId="0" fontId="0" fillId="0" borderId="0" xfId="0"/>
    <xf numFmtId="0" fontId="0" fillId="0" borderId="0" xfId="0" applyFont="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8" fillId="5" borderId="16" xfId="0" applyFont="1" applyFill="1" applyBorder="1" applyAlignment="1">
      <alignment horizontal="center" vertical="center"/>
    </xf>
    <xf numFmtId="0" fontId="8" fillId="0" borderId="17" xfId="0" applyFont="1" applyBorder="1" applyAlignment="1">
      <alignment horizontal="center" vertical="center"/>
    </xf>
    <xf numFmtId="0" fontId="8" fillId="8" borderId="16" xfId="0" applyFont="1" applyFill="1" applyBorder="1" applyAlignment="1">
      <alignment horizontal="center" vertical="center"/>
    </xf>
    <xf numFmtId="0" fontId="8" fillId="3" borderId="16" xfId="0" applyFont="1" applyFill="1" applyBorder="1" applyAlignment="1">
      <alignment horizontal="center" vertical="center"/>
    </xf>
    <xf numFmtId="0" fontId="8" fillId="11" borderId="16" xfId="0" applyFont="1" applyFill="1" applyBorder="1" applyAlignment="1">
      <alignment horizontal="center" vertical="center"/>
    </xf>
    <xf numFmtId="0" fontId="8" fillId="4" borderId="16" xfId="0" applyFont="1" applyFill="1" applyBorder="1" applyAlignment="1">
      <alignment horizontal="center" vertical="center"/>
    </xf>
    <xf numFmtId="0" fontId="11" fillId="7" borderId="17"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9" xfId="0" applyFont="1" applyBorder="1" applyAlignment="1">
      <alignment horizontal="center" vertical="center" wrapText="1"/>
    </xf>
    <xf numFmtId="0" fontId="10" fillId="0" borderId="17" xfId="0" applyFont="1" applyBorder="1" applyAlignment="1">
      <alignment horizontal="center" vertical="center"/>
    </xf>
    <xf numFmtId="0" fontId="10" fillId="5" borderId="10" xfId="0" applyFont="1" applyFill="1" applyBorder="1" applyAlignment="1">
      <alignment horizontal="center" vertical="center"/>
    </xf>
    <xf numFmtId="0" fontId="10" fillId="8" borderId="10" xfId="0" applyFont="1" applyFill="1" applyBorder="1" applyAlignment="1">
      <alignment horizontal="center" vertical="center"/>
    </xf>
    <xf numFmtId="0" fontId="10" fillId="9"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10"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2" fillId="0" borderId="0" xfId="0" applyFont="1" applyAlignment="1">
      <alignment wrapText="1"/>
    </xf>
    <xf numFmtId="0" fontId="3" fillId="0" borderId="0" xfId="0" applyFont="1" applyAlignment="1">
      <alignment horizontal="center" vertical="center" wrapText="1"/>
    </xf>
    <xf numFmtId="0" fontId="13" fillId="0" borderId="0" xfId="1" applyFont="1" applyFill="1" applyAlignment="1">
      <alignment horizontal="left" vertical="center" wrapText="1"/>
    </xf>
    <xf numFmtId="0" fontId="14" fillId="0" borderId="0" xfId="1" applyFont="1" applyFill="1" applyAlignment="1">
      <alignment vertical="center" wrapText="1"/>
    </xf>
    <xf numFmtId="0" fontId="14" fillId="0" borderId="0" xfId="1" applyFont="1" applyFill="1" applyAlignment="1">
      <alignment horizontal="left" vertical="center" wrapText="1"/>
    </xf>
    <xf numFmtId="0" fontId="6" fillId="0" borderId="0" xfId="0" applyFont="1" applyAlignment="1">
      <alignment vertical="center"/>
    </xf>
    <xf numFmtId="0" fontId="16" fillId="0" borderId="0" xfId="0" applyFont="1" applyAlignment="1"/>
    <xf numFmtId="0" fontId="2" fillId="0" borderId="1" xfId="0" applyFont="1" applyFill="1" applyBorder="1" applyAlignment="1">
      <alignment horizontal="center" vertical="center"/>
    </xf>
    <xf numFmtId="0" fontId="4" fillId="3" borderId="1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6" fillId="0" borderId="0" xfId="0" applyFont="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1" fillId="0" borderId="19" xfId="0" applyFont="1" applyBorder="1" applyAlignment="1">
      <alignment horizontal="center" vertical="center" wrapText="1"/>
    </xf>
    <xf numFmtId="0" fontId="5" fillId="16"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0" borderId="1"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0" fontId="16" fillId="0" borderId="0" xfId="0" applyNumberFormat="1" applyFont="1" applyAlignment="1"/>
    <xf numFmtId="0" fontId="2" fillId="12" borderId="1" xfId="0" applyNumberFormat="1" applyFont="1" applyFill="1" applyBorder="1" applyAlignment="1">
      <alignment horizontal="center" vertical="center" wrapText="1"/>
    </xf>
    <xf numFmtId="0" fontId="12" fillId="0" borderId="0" xfId="0" applyNumberFormat="1" applyFont="1" applyAlignment="1">
      <alignment wrapText="1"/>
    </xf>
    <xf numFmtId="0" fontId="5" fillId="0" borderId="1" xfId="0" applyNumberFormat="1" applyFont="1" applyFill="1" applyBorder="1" applyAlignment="1">
      <alignment horizontal="center" vertical="center" wrapText="1"/>
    </xf>
    <xf numFmtId="0" fontId="23" fillId="0" borderId="0" xfId="0" applyFont="1" applyFill="1" applyAlignment="1">
      <alignment vertical="center"/>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0" xfId="0" applyFont="1" applyFill="1" applyAlignment="1">
      <alignment horizontal="center" vertical="center" wrapText="1"/>
    </xf>
    <xf numFmtId="0" fontId="26" fillId="0" borderId="0" xfId="0" applyFont="1" applyAlignment="1"/>
    <xf numFmtId="0" fontId="24" fillId="12" borderId="1" xfId="0" applyFont="1" applyFill="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0" fontId="27" fillId="0" borderId="1" xfId="0" applyFont="1" applyFill="1" applyBorder="1" applyAlignment="1">
      <alignment horizontal="left" vertical="center" wrapText="1"/>
    </xf>
    <xf numFmtId="0" fontId="0" fillId="0" borderId="0" xfId="0" applyFont="1" applyAlignment="1">
      <alignment wrapText="1"/>
    </xf>
    <xf numFmtId="164" fontId="16" fillId="0" borderId="0" xfId="0" applyNumberFormat="1" applyFont="1" applyAlignment="1"/>
    <xf numFmtId="164" fontId="2" fillId="12" borderId="1" xfId="0" applyNumberFormat="1" applyFont="1" applyFill="1" applyBorder="1" applyAlignment="1">
      <alignment horizontal="center" vertical="center" wrapText="1"/>
    </xf>
    <xf numFmtId="164" fontId="12" fillId="0" borderId="0" xfId="0" applyNumberFormat="1" applyFont="1" applyAlignment="1">
      <alignment wrapText="1"/>
    </xf>
    <xf numFmtId="9" fontId="5" fillId="0" borderId="1" xfId="2" applyFont="1" applyBorder="1" applyAlignment="1">
      <alignment horizontal="center" vertical="center" wrapText="1"/>
    </xf>
    <xf numFmtId="9" fontId="16" fillId="0" borderId="0" xfId="2" applyFont="1" applyAlignment="1"/>
    <xf numFmtId="9" fontId="2" fillId="12" borderId="1" xfId="2" applyFont="1" applyFill="1" applyBorder="1" applyAlignment="1">
      <alignment horizontal="center" vertical="center" wrapText="1"/>
    </xf>
    <xf numFmtId="9" fontId="12" fillId="0" borderId="0" xfId="2" applyFont="1" applyAlignment="1">
      <alignment wrapText="1"/>
    </xf>
    <xf numFmtId="9" fontId="5" fillId="0" borderId="1" xfId="2" applyFont="1" applyBorder="1" applyAlignment="1" applyProtection="1">
      <alignment horizontal="center" vertical="center" wrapText="1"/>
      <protection locked="0"/>
    </xf>
    <xf numFmtId="9" fontId="16" fillId="0" borderId="0" xfId="3" applyNumberFormat="1" applyFont="1" applyAlignment="1"/>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12" fillId="0" borderId="0" xfId="3" applyNumberFormat="1" applyFont="1" applyAlignment="1">
      <alignment wrapText="1"/>
    </xf>
    <xf numFmtId="10" fontId="16" fillId="0" borderId="0" xfId="0" applyNumberFormat="1" applyFont="1" applyAlignment="1"/>
    <xf numFmtId="10" fontId="5" fillId="13" borderId="1" xfId="0" applyNumberFormat="1" applyFont="1" applyFill="1" applyBorder="1" applyAlignment="1">
      <alignment horizontal="center" vertical="center" wrapText="1"/>
    </xf>
    <xf numFmtId="10" fontId="12" fillId="0" borderId="0" xfId="0" applyNumberFormat="1" applyFont="1" applyAlignment="1">
      <alignment wrapText="1"/>
    </xf>
    <xf numFmtId="9" fontId="5" fillId="0"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2" fillId="0" borderId="0" xfId="0" applyNumberFormat="1" applyFont="1" applyFill="1" applyAlignment="1">
      <alignment wrapText="1"/>
    </xf>
    <xf numFmtId="0" fontId="12" fillId="0" borderId="0" xfId="0" applyFont="1" applyFill="1" applyAlignment="1">
      <alignment wrapText="1"/>
    </xf>
    <xf numFmtId="164" fontId="3"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10" fontId="17" fillId="9"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10" fillId="15" borderId="13"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5" xfId="0" applyFont="1" applyFill="1" applyBorder="1" applyAlignment="1">
      <alignment horizontal="center" vertical="center"/>
    </xf>
    <xf numFmtId="0" fontId="0" fillId="0" borderId="0" xfId="0" applyAlignment="1">
      <alignment horizontal="center"/>
    </xf>
    <xf numFmtId="0" fontId="10" fillId="6" borderId="12"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cellXfs>
  <cellStyles count="4">
    <cellStyle name="Hipervínculo" xfId="1" builtinId="8"/>
    <cellStyle name="Millares" xfId="3" builtinId="3"/>
    <cellStyle name="Normal" xfId="0" builtinId="0"/>
    <cellStyle name="Porcentaje" xfId="2" builtinId="5"/>
  </cellStyles>
  <dxfs count="76">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C00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s>
  <tableStyles count="0" defaultTableStyle="TableStyleMedium2" defaultPivotStyle="PivotStyleLight16"/>
  <colors>
    <mruColors>
      <color rgb="FFFA8006"/>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2</c:v>
                </c:pt>
                <c:pt idx="1">
                  <c:v>0</c:v>
                </c:pt>
                <c:pt idx="2">
                  <c:v>1</c:v>
                </c:pt>
                <c:pt idx="3">
                  <c:v>1</c:v>
                </c:pt>
                <c:pt idx="4">
                  <c:v>2</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0</c:v>
                </c:pt>
                <c:pt idx="2">
                  <c:v>1</c:v>
                </c:pt>
                <c:pt idx="3">
                  <c:v>0</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0</c:v>
                </c:pt>
                <c:pt idx="2">
                  <c:v>1</c:v>
                </c:pt>
                <c:pt idx="3">
                  <c:v>0</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8</c:v>
                </c:pt>
                <c:pt idx="1">
                  <c:v>0</c:v>
                </c:pt>
                <c:pt idx="2">
                  <c:v>2</c:v>
                </c:pt>
                <c:pt idx="3">
                  <c:v>0</c:v>
                </c:pt>
                <c:pt idx="4">
                  <c:v>2</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0</c:v>
                </c:pt>
                <c:pt idx="1">
                  <c:v>0</c:v>
                </c:pt>
                <c:pt idx="2">
                  <c:v>1</c:v>
                </c:pt>
                <c:pt idx="3">
                  <c:v>0</c:v>
                </c:pt>
                <c:pt idx="4">
                  <c:v>0</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2022</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14</c:v>
                </c:pt>
                <c:pt idx="1">
                  <c:v>0</c:v>
                </c:pt>
                <c:pt idx="2">
                  <c:v>6</c:v>
                </c:pt>
                <c:pt idx="3">
                  <c:v>1</c:v>
                </c:pt>
                <c:pt idx="4">
                  <c:v>5</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1</c:v>
                </c:pt>
                <c:pt idx="3">
                  <c:v>0</c:v>
                </c:pt>
                <c:pt idx="4">
                  <c:v>0</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76"/>
  <sheetViews>
    <sheetView tabSelected="1" topLeftCell="E2" zoomScale="32" zoomScaleNormal="32" zoomScaleSheetLayoutView="50" workbookViewId="0">
      <pane xSplit="7" ySplit="2" topLeftCell="X4" activePane="bottomRight" state="frozen"/>
      <selection activeCell="E2" sqref="E2"/>
      <selection pane="topRight" activeCell="L2" sqref="L2"/>
      <selection pane="bottomLeft" activeCell="E4" sqref="E4"/>
      <selection pane="bottomRight" activeCell="J5" sqref="J5"/>
    </sheetView>
  </sheetViews>
  <sheetFormatPr baseColWidth="10" defaultRowHeight="102.75" customHeight="1" x14ac:dyDescent="0.25"/>
  <cols>
    <col min="1" max="1" width="6" style="25" bestFit="1" customWidth="1"/>
    <col min="2" max="2" width="43" style="25" customWidth="1"/>
    <col min="3" max="3" width="8.140625" style="25" bestFit="1" customWidth="1"/>
    <col min="4" max="4" width="41.42578125" style="25" customWidth="1"/>
    <col min="5" max="5" width="21.140625" style="25" hidden="1" customWidth="1"/>
    <col min="6" max="6" width="49.140625" style="25" hidden="1" customWidth="1"/>
    <col min="7" max="7" width="27" style="25" hidden="1" customWidth="1"/>
    <col min="8" max="8" width="62.28515625" style="25" customWidth="1"/>
    <col min="9" max="9" width="79.85546875" style="25" customWidth="1"/>
    <col min="10" max="10" width="56.42578125" style="26" customWidth="1"/>
    <col min="11" max="11" width="41.85546875" style="70" customWidth="1"/>
    <col min="12" max="12" width="33.5703125" style="25" hidden="1" customWidth="1"/>
    <col min="13" max="13" width="27.7109375" style="25" hidden="1" customWidth="1"/>
    <col min="14" max="14" width="28.5703125" style="25" hidden="1" customWidth="1"/>
    <col min="15" max="15" width="45.28515625" style="25" hidden="1" customWidth="1"/>
    <col min="16" max="16" width="43.7109375" style="25" hidden="1" customWidth="1"/>
    <col min="17" max="17" width="138" style="25" hidden="1" customWidth="1"/>
    <col min="18" max="18" width="31.85546875" style="25" hidden="1" customWidth="1"/>
    <col min="19" max="19" width="29.42578125" style="25" hidden="1" customWidth="1"/>
    <col min="20" max="20" width="26.5703125" style="25" hidden="1" customWidth="1"/>
    <col min="21" max="21" width="35.42578125" style="25" hidden="1" customWidth="1"/>
    <col min="22" max="22" width="48.140625" style="25" hidden="1" customWidth="1"/>
    <col min="23" max="23" width="128.7109375" style="76" hidden="1" customWidth="1"/>
    <col min="24" max="24" width="31.85546875" style="64" customWidth="1"/>
    <col min="25" max="25" width="26.28515625" style="25" customWidth="1"/>
    <col min="26" max="26" width="34.85546875" style="88" customWidth="1"/>
    <col min="27" max="27" width="39.140625" style="79" customWidth="1"/>
    <col min="28" max="28" width="35.85546875" style="79" customWidth="1"/>
    <col min="29" max="29" width="65.85546875" style="83" customWidth="1"/>
    <col min="30" max="30" width="160.28515625" style="25" customWidth="1"/>
    <col min="31" max="31" width="31.85546875" style="91" customWidth="1"/>
    <col min="32" max="16384" width="11.42578125" style="25"/>
  </cols>
  <sheetData>
    <row r="1" spans="1:31" s="31" customFormat="1" ht="102.75" customHeight="1" x14ac:dyDescent="0.7">
      <c r="A1" s="30" t="s">
        <v>251</v>
      </c>
      <c r="B1" s="30"/>
      <c r="C1" s="30"/>
      <c r="D1" s="30"/>
      <c r="E1" s="30"/>
      <c r="F1" s="30"/>
      <c r="G1" s="30"/>
      <c r="H1" s="30"/>
      <c r="I1" s="30"/>
      <c r="J1" s="30"/>
      <c r="K1" s="66"/>
      <c r="W1" s="71"/>
      <c r="X1" s="62"/>
      <c r="Z1" s="85"/>
      <c r="AA1" s="77"/>
      <c r="AB1" s="77"/>
      <c r="AC1" s="81"/>
      <c r="AE1" s="89"/>
    </row>
    <row r="2" spans="1:31" ht="102.75" customHeight="1" x14ac:dyDescent="0.25">
      <c r="A2" s="38"/>
      <c r="B2" s="38"/>
      <c r="C2" s="38"/>
      <c r="D2" s="38"/>
      <c r="E2" s="38"/>
      <c r="F2" s="38"/>
      <c r="G2" s="38"/>
      <c r="H2" s="107"/>
      <c r="I2" s="107"/>
      <c r="J2" s="107"/>
      <c r="K2" s="108"/>
      <c r="L2" s="105">
        <v>2020</v>
      </c>
      <c r="M2" s="105"/>
      <c r="N2" s="105"/>
      <c r="O2" s="105"/>
      <c r="P2" s="105"/>
      <c r="Q2" s="105"/>
      <c r="R2" s="105">
        <v>2021</v>
      </c>
      <c r="S2" s="105"/>
      <c r="T2" s="105"/>
      <c r="U2" s="105"/>
      <c r="V2" s="105"/>
      <c r="W2" s="105"/>
      <c r="X2" s="105" t="s">
        <v>333</v>
      </c>
      <c r="Y2" s="105"/>
      <c r="Z2" s="105"/>
      <c r="AA2" s="105"/>
      <c r="AB2" s="105"/>
      <c r="AC2" s="105"/>
      <c r="AD2" s="105"/>
      <c r="AE2" s="119" t="s">
        <v>257</v>
      </c>
    </row>
    <row r="3" spans="1:31" s="47" customFormat="1" ht="102.75" customHeight="1" x14ac:dyDescent="0.4">
      <c r="B3" s="48" t="s">
        <v>4</v>
      </c>
      <c r="C3" s="106" t="s">
        <v>0</v>
      </c>
      <c r="D3" s="106"/>
      <c r="E3" s="106" t="s">
        <v>5</v>
      </c>
      <c r="F3" s="106"/>
      <c r="G3" s="109" t="s">
        <v>1</v>
      </c>
      <c r="H3" s="109"/>
      <c r="I3" s="104" t="s">
        <v>6</v>
      </c>
      <c r="J3" s="104" t="s">
        <v>2</v>
      </c>
      <c r="K3" s="104" t="s">
        <v>3</v>
      </c>
      <c r="L3" s="45" t="s">
        <v>253</v>
      </c>
      <c r="M3" s="45" t="s">
        <v>254</v>
      </c>
      <c r="N3" s="45" t="s">
        <v>255</v>
      </c>
      <c r="O3" s="45" t="s">
        <v>275</v>
      </c>
      <c r="P3" s="45" t="s">
        <v>276</v>
      </c>
      <c r="Q3" s="45" t="s">
        <v>256</v>
      </c>
      <c r="R3" s="45" t="s">
        <v>253</v>
      </c>
      <c r="S3" s="45" t="s">
        <v>254</v>
      </c>
      <c r="T3" s="45" t="s">
        <v>255</v>
      </c>
      <c r="U3" s="45" t="s">
        <v>275</v>
      </c>
      <c r="V3" s="45" t="s">
        <v>276</v>
      </c>
      <c r="W3" s="72" t="s">
        <v>256</v>
      </c>
      <c r="X3" s="63" t="s">
        <v>253</v>
      </c>
      <c r="Y3" s="45" t="s">
        <v>254</v>
      </c>
      <c r="Z3" s="86" t="s">
        <v>255</v>
      </c>
      <c r="AA3" s="78" t="s">
        <v>275</v>
      </c>
      <c r="AB3" s="78" t="s">
        <v>276</v>
      </c>
      <c r="AC3" s="82" t="s">
        <v>308</v>
      </c>
      <c r="AD3" s="93" t="s">
        <v>256</v>
      </c>
      <c r="AE3" s="119"/>
    </row>
    <row r="4" spans="1:31" s="47" customFormat="1" ht="241.5" customHeight="1" x14ac:dyDescent="0.4">
      <c r="A4" s="111" t="s">
        <v>7</v>
      </c>
      <c r="B4" s="113" t="s">
        <v>8</v>
      </c>
      <c r="C4" s="111" t="s">
        <v>144</v>
      </c>
      <c r="D4" s="111" t="s">
        <v>9</v>
      </c>
      <c r="E4" s="44" t="s">
        <v>155</v>
      </c>
      <c r="F4" s="41" t="s">
        <v>10</v>
      </c>
      <c r="G4" s="36" t="s">
        <v>11</v>
      </c>
      <c r="H4" s="41" t="s">
        <v>140</v>
      </c>
      <c r="I4" s="103" t="s">
        <v>217</v>
      </c>
      <c r="J4" s="37" t="s">
        <v>73</v>
      </c>
      <c r="K4" s="67" t="s">
        <v>75</v>
      </c>
      <c r="L4" s="46">
        <v>1</v>
      </c>
      <c r="M4" s="46">
        <v>1</v>
      </c>
      <c r="N4" s="53">
        <f>(M4/L4)*100</f>
        <v>100</v>
      </c>
      <c r="O4" s="46"/>
      <c r="P4" s="46"/>
      <c r="Q4" s="73" t="s">
        <v>259</v>
      </c>
      <c r="R4" s="46">
        <v>1</v>
      </c>
      <c r="S4" s="46">
        <v>0</v>
      </c>
      <c r="T4" s="49">
        <f>(S4/R4)*100</f>
        <v>0</v>
      </c>
      <c r="U4" s="46"/>
      <c r="V4" s="51"/>
      <c r="W4" s="73" t="s">
        <v>260</v>
      </c>
      <c r="X4" s="65">
        <v>1</v>
      </c>
      <c r="Y4" s="52">
        <v>1</v>
      </c>
      <c r="Z4" s="87">
        <f>(Y4/X4)*100</f>
        <v>100</v>
      </c>
      <c r="AA4" s="99">
        <v>0</v>
      </c>
      <c r="AB4" s="100">
        <v>0</v>
      </c>
      <c r="AC4" s="80">
        <v>0</v>
      </c>
      <c r="AD4" s="94" t="s">
        <v>331</v>
      </c>
      <c r="AE4" s="90">
        <f>(N4+T4+Z4)/3</f>
        <v>66.666666666666671</v>
      </c>
    </row>
    <row r="5" spans="1:31" s="47" customFormat="1" ht="249.75" customHeight="1" x14ac:dyDescent="0.4">
      <c r="A5" s="111"/>
      <c r="B5" s="113"/>
      <c r="C5" s="111"/>
      <c r="D5" s="111"/>
      <c r="E5" s="44" t="s">
        <v>156</v>
      </c>
      <c r="F5" s="39" t="s">
        <v>12</v>
      </c>
      <c r="G5" s="32" t="s">
        <v>141</v>
      </c>
      <c r="H5" s="39" t="s">
        <v>41</v>
      </c>
      <c r="I5" s="101" t="s">
        <v>218</v>
      </c>
      <c r="J5" s="34" t="s">
        <v>74</v>
      </c>
      <c r="K5" s="68" t="s">
        <v>75</v>
      </c>
      <c r="L5" s="46">
        <v>1</v>
      </c>
      <c r="M5" s="46">
        <v>0</v>
      </c>
      <c r="N5" s="54">
        <f t="shared" ref="N5:N42" si="0">(M5/L5)*100</f>
        <v>0</v>
      </c>
      <c r="O5" s="46"/>
      <c r="P5" s="46"/>
      <c r="Q5" s="73" t="s">
        <v>260</v>
      </c>
      <c r="R5" s="46">
        <v>1</v>
      </c>
      <c r="S5" s="46">
        <v>0</v>
      </c>
      <c r="T5" s="52">
        <f t="shared" ref="T5:T42" si="1">(S5/R5)*100</f>
        <v>0</v>
      </c>
      <c r="U5" s="46"/>
      <c r="V5" s="51">
        <v>0</v>
      </c>
      <c r="W5" s="73" t="s">
        <v>260</v>
      </c>
      <c r="X5" s="65">
        <v>0</v>
      </c>
      <c r="Y5" s="52">
        <v>0</v>
      </c>
      <c r="Z5" s="87" t="s">
        <v>304</v>
      </c>
      <c r="AA5" s="99">
        <v>0</v>
      </c>
      <c r="AB5" s="100">
        <v>0</v>
      </c>
      <c r="AC5" s="80">
        <v>0</v>
      </c>
      <c r="AD5" s="95" t="s">
        <v>316</v>
      </c>
      <c r="AE5" s="90">
        <v>0</v>
      </c>
    </row>
    <row r="6" spans="1:31" s="47" customFormat="1" ht="409.6" customHeight="1" x14ac:dyDescent="0.4">
      <c r="A6" s="111" t="s">
        <v>13</v>
      </c>
      <c r="B6" s="114" t="s">
        <v>14</v>
      </c>
      <c r="C6" s="115" t="s">
        <v>145</v>
      </c>
      <c r="D6" s="115" t="s">
        <v>15</v>
      </c>
      <c r="E6" s="115" t="s">
        <v>157</v>
      </c>
      <c r="F6" s="118" t="s">
        <v>16</v>
      </c>
      <c r="G6" s="42" t="s">
        <v>142</v>
      </c>
      <c r="H6" s="40" t="s">
        <v>51</v>
      </c>
      <c r="I6" s="102" t="s">
        <v>67</v>
      </c>
      <c r="J6" s="35" t="s">
        <v>76</v>
      </c>
      <c r="K6" s="69" t="s">
        <v>77</v>
      </c>
      <c r="L6" s="46">
        <v>24</v>
      </c>
      <c r="M6" s="46">
        <v>0</v>
      </c>
      <c r="N6" s="55">
        <f t="shared" si="0"/>
        <v>0</v>
      </c>
      <c r="O6" s="46"/>
      <c r="P6" s="46"/>
      <c r="Q6" s="73" t="s">
        <v>260</v>
      </c>
      <c r="R6" s="46">
        <v>24</v>
      </c>
      <c r="S6" s="46">
        <v>0</v>
      </c>
      <c r="T6" s="49">
        <f t="shared" si="1"/>
        <v>0</v>
      </c>
      <c r="U6" s="46"/>
      <c r="V6" s="51">
        <v>463750</v>
      </c>
      <c r="W6" s="73" t="s">
        <v>260</v>
      </c>
      <c r="X6" s="65">
        <v>24</v>
      </c>
      <c r="Y6" s="52">
        <v>17</v>
      </c>
      <c r="Z6" s="87">
        <f>(Y6/X6)*100</f>
        <v>70.833333333333343</v>
      </c>
      <c r="AA6" s="99">
        <f>4861983+1100000+865500+463750</f>
        <v>7291233</v>
      </c>
      <c r="AB6" s="100">
        <f>655166+1100000+865500+463750</f>
        <v>3084416</v>
      </c>
      <c r="AC6" s="80">
        <f>AB6/AA6</f>
        <v>0.42303078231075597</v>
      </c>
      <c r="AD6" s="94" t="s">
        <v>317</v>
      </c>
      <c r="AE6" s="90">
        <f t="shared" ref="AE6:AE39" si="2">(N6+T6+Z6)/3</f>
        <v>23.611111111111114</v>
      </c>
    </row>
    <row r="7" spans="1:31" s="47" customFormat="1" ht="259.5" customHeight="1" x14ac:dyDescent="0.4">
      <c r="A7" s="111"/>
      <c r="B7" s="113"/>
      <c r="C7" s="111"/>
      <c r="D7" s="111"/>
      <c r="E7" s="111"/>
      <c r="F7" s="120"/>
      <c r="G7" s="44" t="s">
        <v>143</v>
      </c>
      <c r="H7" s="39" t="s">
        <v>52</v>
      </c>
      <c r="I7" s="101" t="s">
        <v>219</v>
      </c>
      <c r="J7" s="34" t="s">
        <v>78</v>
      </c>
      <c r="K7" s="68" t="s">
        <v>79</v>
      </c>
      <c r="L7" s="46">
        <v>0</v>
      </c>
      <c r="M7" s="46">
        <v>0</v>
      </c>
      <c r="N7" s="53" t="e">
        <f t="shared" si="0"/>
        <v>#DIV/0!</v>
      </c>
      <c r="O7" s="46"/>
      <c r="P7" s="46"/>
      <c r="Q7" s="73" t="s">
        <v>260</v>
      </c>
      <c r="R7" s="46">
        <v>1</v>
      </c>
      <c r="S7" s="46">
        <v>0</v>
      </c>
      <c r="T7" s="49">
        <f t="shared" si="1"/>
        <v>0</v>
      </c>
      <c r="U7" s="46"/>
      <c r="V7" s="51">
        <v>0</v>
      </c>
      <c r="W7" s="73" t="s">
        <v>260</v>
      </c>
      <c r="X7" s="65">
        <v>1</v>
      </c>
      <c r="Y7" s="52">
        <v>0</v>
      </c>
      <c r="Z7" s="87">
        <v>0</v>
      </c>
      <c r="AA7" s="99">
        <v>0</v>
      </c>
      <c r="AB7" s="100">
        <v>0</v>
      </c>
      <c r="AC7" s="80">
        <v>0</v>
      </c>
      <c r="AD7" s="94" t="s">
        <v>311</v>
      </c>
      <c r="AE7" s="90">
        <v>0</v>
      </c>
    </row>
    <row r="8" spans="1:31" s="47" customFormat="1" ht="393.75" customHeight="1" x14ac:dyDescent="0.4">
      <c r="A8" s="111"/>
      <c r="B8" s="113"/>
      <c r="C8" s="111"/>
      <c r="D8" s="111"/>
      <c r="E8" s="111" t="s">
        <v>158</v>
      </c>
      <c r="F8" s="120" t="s">
        <v>42</v>
      </c>
      <c r="G8" s="44" t="s">
        <v>171</v>
      </c>
      <c r="H8" s="39" t="s">
        <v>43</v>
      </c>
      <c r="I8" s="101" t="s">
        <v>220</v>
      </c>
      <c r="J8" s="34" t="s">
        <v>80</v>
      </c>
      <c r="K8" s="68" t="s">
        <v>79</v>
      </c>
      <c r="L8" s="46">
        <v>1</v>
      </c>
      <c r="M8" s="46">
        <v>1</v>
      </c>
      <c r="N8" s="53">
        <f t="shared" si="0"/>
        <v>100</v>
      </c>
      <c r="O8" s="46"/>
      <c r="P8" s="46"/>
      <c r="Q8" s="73" t="s">
        <v>261</v>
      </c>
      <c r="R8" s="46">
        <v>1</v>
      </c>
      <c r="S8" s="46">
        <v>1</v>
      </c>
      <c r="T8" s="49">
        <f t="shared" si="1"/>
        <v>100</v>
      </c>
      <c r="U8" s="46"/>
      <c r="V8" s="51">
        <v>1889580</v>
      </c>
      <c r="W8" s="74" t="s">
        <v>268</v>
      </c>
      <c r="X8" s="65">
        <v>1</v>
      </c>
      <c r="Y8" s="52">
        <v>1</v>
      </c>
      <c r="Z8" s="87">
        <v>100</v>
      </c>
      <c r="AA8" s="99">
        <f>4403400+733333+ 865500+463750</f>
        <v>6465983</v>
      </c>
      <c r="AB8" s="100">
        <f>1742277+733333+ 865500+463750</f>
        <v>3804860</v>
      </c>
      <c r="AC8" s="84">
        <v>0.4</v>
      </c>
      <c r="AD8" s="94" t="s">
        <v>318</v>
      </c>
      <c r="AE8" s="90">
        <v>40</v>
      </c>
    </row>
    <row r="9" spans="1:31" s="47" customFormat="1" ht="213" customHeight="1" x14ac:dyDescent="0.4">
      <c r="A9" s="111"/>
      <c r="B9" s="113"/>
      <c r="C9" s="111"/>
      <c r="D9" s="111"/>
      <c r="E9" s="111"/>
      <c r="F9" s="120"/>
      <c r="G9" s="44" t="s">
        <v>172</v>
      </c>
      <c r="H9" s="39" t="s">
        <v>44</v>
      </c>
      <c r="I9" s="101" t="s">
        <v>221</v>
      </c>
      <c r="J9" s="34" t="s">
        <v>81</v>
      </c>
      <c r="K9" s="68" t="s">
        <v>79</v>
      </c>
      <c r="L9" s="46">
        <v>1</v>
      </c>
      <c r="M9" s="46">
        <v>1</v>
      </c>
      <c r="N9" s="53">
        <f t="shared" si="0"/>
        <v>100</v>
      </c>
      <c r="O9" s="46"/>
      <c r="P9" s="46"/>
      <c r="Q9" s="73" t="s">
        <v>262</v>
      </c>
      <c r="R9" s="46">
        <v>1</v>
      </c>
      <c r="S9" s="46">
        <v>0</v>
      </c>
      <c r="T9" s="49">
        <f t="shared" si="1"/>
        <v>0</v>
      </c>
      <c r="U9" s="46"/>
      <c r="V9" s="51">
        <v>1803117</v>
      </c>
      <c r="W9" s="74" t="s">
        <v>288</v>
      </c>
      <c r="X9" s="65">
        <v>1</v>
      </c>
      <c r="Y9" s="52">
        <v>1</v>
      </c>
      <c r="Z9" s="87">
        <f t="shared" ref="Z9:Z41" si="3">(Y9/X9)*100</f>
        <v>100</v>
      </c>
      <c r="AA9" s="99">
        <v>0</v>
      </c>
      <c r="AB9" s="100">
        <v>0</v>
      </c>
      <c r="AC9" s="80">
        <v>0</v>
      </c>
      <c r="AD9" s="96" t="s">
        <v>303</v>
      </c>
      <c r="AE9" s="90">
        <f t="shared" si="2"/>
        <v>66.666666666666671</v>
      </c>
    </row>
    <row r="10" spans="1:31" s="47" customFormat="1" ht="210" x14ac:dyDescent="0.4">
      <c r="A10" s="111"/>
      <c r="B10" s="113"/>
      <c r="C10" s="111" t="s">
        <v>146</v>
      </c>
      <c r="D10" s="111" t="s">
        <v>17</v>
      </c>
      <c r="E10" s="111" t="s">
        <v>159</v>
      </c>
      <c r="F10" s="120" t="s">
        <v>18</v>
      </c>
      <c r="G10" s="44" t="s">
        <v>173</v>
      </c>
      <c r="H10" s="39" t="s">
        <v>53</v>
      </c>
      <c r="I10" s="101" t="s">
        <v>47</v>
      </c>
      <c r="J10" s="34" t="s">
        <v>82</v>
      </c>
      <c r="K10" s="68" t="s">
        <v>95</v>
      </c>
      <c r="L10" s="46">
        <v>12</v>
      </c>
      <c r="M10" s="46">
        <v>12</v>
      </c>
      <c r="N10" s="53">
        <f t="shared" si="0"/>
        <v>100</v>
      </c>
      <c r="O10" s="46"/>
      <c r="P10" s="46"/>
      <c r="Q10" s="73" t="s">
        <v>277</v>
      </c>
      <c r="R10" s="46">
        <v>12</v>
      </c>
      <c r="S10" s="46">
        <v>2</v>
      </c>
      <c r="T10" s="50">
        <f t="shared" si="1"/>
        <v>16.666666666666664</v>
      </c>
      <c r="U10" s="46"/>
      <c r="V10" s="51">
        <v>5539767</v>
      </c>
      <c r="W10" s="74" t="s">
        <v>269</v>
      </c>
      <c r="X10" s="65">
        <v>2</v>
      </c>
      <c r="Y10" s="52">
        <v>2</v>
      </c>
      <c r="Z10" s="87">
        <v>100</v>
      </c>
      <c r="AA10" s="99">
        <v>2536457</v>
      </c>
      <c r="AB10" s="100">
        <v>2169791</v>
      </c>
      <c r="AC10" s="80">
        <f t="shared" ref="AC10:AC39" si="4">AB10/AA10</f>
        <v>0.85544166528350374</v>
      </c>
      <c r="AD10" s="94" t="s">
        <v>319</v>
      </c>
      <c r="AE10" s="90">
        <f t="shared" si="2"/>
        <v>72.222222222222214</v>
      </c>
    </row>
    <row r="11" spans="1:31" s="47" customFormat="1" ht="408.75" customHeight="1" x14ac:dyDescent="0.4">
      <c r="A11" s="111"/>
      <c r="B11" s="113"/>
      <c r="C11" s="111"/>
      <c r="D11" s="111"/>
      <c r="E11" s="111"/>
      <c r="F11" s="120"/>
      <c r="G11" s="44" t="s">
        <v>174</v>
      </c>
      <c r="H11" s="39" t="s">
        <v>202</v>
      </c>
      <c r="I11" s="101" t="s">
        <v>54</v>
      </c>
      <c r="J11" s="34" t="s">
        <v>84</v>
      </c>
      <c r="K11" s="68" t="s">
        <v>97</v>
      </c>
      <c r="L11" s="46">
        <v>1</v>
      </c>
      <c r="M11" s="46">
        <v>1</v>
      </c>
      <c r="N11" s="53">
        <f t="shared" si="0"/>
        <v>100</v>
      </c>
      <c r="O11" s="46"/>
      <c r="P11" s="46"/>
      <c r="Q11" s="73" t="s">
        <v>263</v>
      </c>
      <c r="R11" s="46">
        <v>1</v>
      </c>
      <c r="S11" s="46">
        <v>0</v>
      </c>
      <c r="T11" s="49">
        <v>0</v>
      </c>
      <c r="U11" s="46"/>
      <c r="V11" s="51">
        <v>7253333</v>
      </c>
      <c r="W11" s="73" t="s">
        <v>260</v>
      </c>
      <c r="X11" s="65">
        <v>1</v>
      </c>
      <c r="Y11" s="52">
        <v>1</v>
      </c>
      <c r="Z11" s="87">
        <f t="shared" si="3"/>
        <v>100</v>
      </c>
      <c r="AA11" s="99">
        <f>500000+8100000</f>
        <v>8600000</v>
      </c>
      <c r="AB11" s="99">
        <f>500000+1250000</f>
        <v>1750000</v>
      </c>
      <c r="AC11" s="80">
        <f t="shared" si="4"/>
        <v>0.20348837209302326</v>
      </c>
      <c r="AD11" s="94" t="s">
        <v>320</v>
      </c>
      <c r="AE11" s="90">
        <f t="shared" si="2"/>
        <v>66.666666666666671</v>
      </c>
    </row>
    <row r="12" spans="1:31" s="47" customFormat="1" ht="216.75" customHeight="1" x14ac:dyDescent="0.4">
      <c r="A12" s="111"/>
      <c r="B12" s="113"/>
      <c r="C12" s="111"/>
      <c r="D12" s="111"/>
      <c r="E12" s="111" t="s">
        <v>160</v>
      </c>
      <c r="F12" s="120" t="s">
        <v>19</v>
      </c>
      <c r="G12" s="112" t="s">
        <v>175</v>
      </c>
      <c r="H12" s="116" t="s">
        <v>45</v>
      </c>
      <c r="I12" s="103" t="s">
        <v>55</v>
      </c>
      <c r="J12" s="34" t="s">
        <v>85</v>
      </c>
      <c r="K12" s="68" t="s">
        <v>83</v>
      </c>
      <c r="L12" s="46">
        <v>1</v>
      </c>
      <c r="M12" s="46">
        <v>1</v>
      </c>
      <c r="N12" s="53">
        <f t="shared" si="0"/>
        <v>100</v>
      </c>
      <c r="O12" s="46"/>
      <c r="P12" s="46"/>
      <c r="Q12" s="74" t="s">
        <v>252</v>
      </c>
      <c r="R12" s="46">
        <v>1</v>
      </c>
      <c r="S12" s="46">
        <v>1</v>
      </c>
      <c r="T12" s="49">
        <f t="shared" si="1"/>
        <v>100</v>
      </c>
      <c r="U12" s="46"/>
      <c r="V12" s="51">
        <v>0</v>
      </c>
      <c r="W12" s="74" t="s">
        <v>252</v>
      </c>
      <c r="X12" s="65">
        <v>1</v>
      </c>
      <c r="Y12" s="52">
        <v>1</v>
      </c>
      <c r="Z12" s="87">
        <f t="shared" si="3"/>
        <v>100</v>
      </c>
      <c r="AA12" s="99">
        <v>0</v>
      </c>
      <c r="AB12" s="100">
        <v>0</v>
      </c>
      <c r="AC12" s="80">
        <v>0</v>
      </c>
      <c r="AD12" s="94" t="s">
        <v>252</v>
      </c>
      <c r="AE12" s="90">
        <f t="shared" si="2"/>
        <v>100</v>
      </c>
    </row>
    <row r="13" spans="1:31" s="47" customFormat="1" ht="267.75" customHeight="1" x14ac:dyDescent="0.4">
      <c r="A13" s="111"/>
      <c r="B13" s="113"/>
      <c r="C13" s="111"/>
      <c r="D13" s="111"/>
      <c r="E13" s="111"/>
      <c r="F13" s="120"/>
      <c r="G13" s="115"/>
      <c r="H13" s="118"/>
      <c r="I13" s="101" t="s">
        <v>222</v>
      </c>
      <c r="J13" s="34" t="s">
        <v>86</v>
      </c>
      <c r="K13" s="68" t="s">
        <v>95</v>
      </c>
      <c r="L13" s="46">
        <v>1</v>
      </c>
      <c r="M13" s="46">
        <v>1</v>
      </c>
      <c r="N13" s="53">
        <f t="shared" si="0"/>
        <v>100</v>
      </c>
      <c r="O13" s="46"/>
      <c r="P13" s="46"/>
      <c r="Q13" s="73" t="s">
        <v>278</v>
      </c>
      <c r="R13" s="46">
        <v>1</v>
      </c>
      <c r="S13" s="46">
        <v>1</v>
      </c>
      <c r="T13" s="49">
        <f t="shared" si="1"/>
        <v>100</v>
      </c>
      <c r="U13" s="46"/>
      <c r="V13" s="51">
        <v>280000</v>
      </c>
      <c r="W13" s="74" t="s">
        <v>270</v>
      </c>
      <c r="X13" s="65">
        <v>1</v>
      </c>
      <c r="Y13" s="52">
        <v>1</v>
      </c>
      <c r="Z13" s="87">
        <f t="shared" si="3"/>
        <v>100</v>
      </c>
      <c r="AA13" s="99">
        <v>0</v>
      </c>
      <c r="AB13" s="100">
        <v>0</v>
      </c>
      <c r="AC13" s="80">
        <v>0</v>
      </c>
      <c r="AD13" s="94" t="s">
        <v>315</v>
      </c>
      <c r="AE13" s="90">
        <f t="shared" si="2"/>
        <v>100</v>
      </c>
    </row>
    <row r="14" spans="1:31" s="47" customFormat="1" ht="348.75" customHeight="1" x14ac:dyDescent="0.4">
      <c r="A14" s="111"/>
      <c r="B14" s="113"/>
      <c r="C14" s="111" t="s">
        <v>147</v>
      </c>
      <c r="D14" s="111" t="s">
        <v>20</v>
      </c>
      <c r="E14" s="111" t="s">
        <v>161</v>
      </c>
      <c r="F14" s="120" t="s">
        <v>21</v>
      </c>
      <c r="G14" s="44" t="s">
        <v>176</v>
      </c>
      <c r="H14" s="39" t="s">
        <v>128</v>
      </c>
      <c r="I14" s="101" t="s">
        <v>129</v>
      </c>
      <c r="J14" s="34" t="s">
        <v>87</v>
      </c>
      <c r="K14" s="68" t="s">
        <v>88</v>
      </c>
      <c r="L14" s="46">
        <v>1</v>
      </c>
      <c r="M14" s="46">
        <v>0</v>
      </c>
      <c r="N14" s="53">
        <f t="shared" si="0"/>
        <v>0</v>
      </c>
      <c r="O14" s="46"/>
      <c r="P14" s="46"/>
      <c r="Q14" s="73" t="s">
        <v>264</v>
      </c>
      <c r="R14" s="46">
        <v>1</v>
      </c>
      <c r="S14" s="46">
        <v>0</v>
      </c>
      <c r="T14" s="49">
        <f t="shared" si="1"/>
        <v>0</v>
      </c>
      <c r="U14" s="46"/>
      <c r="V14" s="51">
        <v>143000000</v>
      </c>
      <c r="W14" s="73" t="s">
        <v>260</v>
      </c>
      <c r="X14" s="65">
        <v>0</v>
      </c>
      <c r="Y14" s="52">
        <v>0</v>
      </c>
      <c r="Z14" s="87" t="s">
        <v>304</v>
      </c>
      <c r="AA14" s="99">
        <v>0</v>
      </c>
      <c r="AB14" s="100">
        <v>0</v>
      </c>
      <c r="AC14" s="80">
        <v>0</v>
      </c>
      <c r="AD14" s="95" t="s">
        <v>313</v>
      </c>
      <c r="AE14" s="90">
        <v>0</v>
      </c>
    </row>
    <row r="15" spans="1:31" s="47" customFormat="1" ht="266.25" customHeight="1" x14ac:dyDescent="0.4">
      <c r="A15" s="111"/>
      <c r="B15" s="113"/>
      <c r="C15" s="111"/>
      <c r="D15" s="111"/>
      <c r="E15" s="111"/>
      <c r="F15" s="120"/>
      <c r="G15" s="44" t="s">
        <v>177</v>
      </c>
      <c r="H15" s="39" t="s">
        <v>46</v>
      </c>
      <c r="I15" s="101" t="s">
        <v>130</v>
      </c>
      <c r="J15" s="34" t="s">
        <v>89</v>
      </c>
      <c r="K15" s="68" t="s">
        <v>96</v>
      </c>
      <c r="L15" s="46">
        <v>1</v>
      </c>
      <c r="M15" s="46">
        <v>0</v>
      </c>
      <c r="N15" s="53">
        <f t="shared" si="0"/>
        <v>0</v>
      </c>
      <c r="O15" s="46"/>
      <c r="P15" s="46"/>
      <c r="Q15" s="73" t="s">
        <v>260</v>
      </c>
      <c r="R15" s="46">
        <v>12</v>
      </c>
      <c r="S15" s="46">
        <v>2</v>
      </c>
      <c r="T15" s="50">
        <f t="shared" si="1"/>
        <v>16.666666666666664</v>
      </c>
      <c r="U15" s="46"/>
      <c r="V15" s="51">
        <v>5164321</v>
      </c>
      <c r="W15" s="74" t="s">
        <v>289</v>
      </c>
      <c r="X15" s="92">
        <v>1</v>
      </c>
      <c r="Y15" s="92">
        <v>0</v>
      </c>
      <c r="Z15" s="87">
        <f>(Y15/X15)*100</f>
        <v>0</v>
      </c>
      <c r="AA15" s="99">
        <v>0</v>
      </c>
      <c r="AB15" s="100">
        <v>0</v>
      </c>
      <c r="AC15" s="80">
        <v>0</v>
      </c>
      <c r="AD15" s="94" t="s">
        <v>311</v>
      </c>
      <c r="AE15" s="90">
        <v>0</v>
      </c>
    </row>
    <row r="16" spans="1:31" s="47" customFormat="1" ht="204.75" customHeight="1" x14ac:dyDescent="0.4">
      <c r="A16" s="111"/>
      <c r="B16" s="113"/>
      <c r="C16" s="111"/>
      <c r="D16" s="111"/>
      <c r="E16" s="44" t="s">
        <v>162</v>
      </c>
      <c r="F16" s="41" t="s">
        <v>22</v>
      </c>
      <c r="G16" s="43" t="s">
        <v>178</v>
      </c>
      <c r="H16" s="41" t="s">
        <v>203</v>
      </c>
      <c r="I16" s="103" t="s">
        <v>223</v>
      </c>
      <c r="J16" s="34" t="s">
        <v>90</v>
      </c>
      <c r="K16" s="68" t="s">
        <v>91</v>
      </c>
      <c r="L16" s="46">
        <v>0</v>
      </c>
      <c r="M16" s="46">
        <v>0</v>
      </c>
      <c r="N16" s="56" t="e">
        <f t="shared" si="0"/>
        <v>#DIV/0!</v>
      </c>
      <c r="O16" s="46"/>
      <c r="P16" s="46"/>
      <c r="Q16" s="73" t="s">
        <v>279</v>
      </c>
      <c r="R16" s="46">
        <v>12</v>
      </c>
      <c r="S16" s="46">
        <v>0</v>
      </c>
      <c r="T16" s="49">
        <f t="shared" si="1"/>
        <v>0</v>
      </c>
      <c r="U16" s="46"/>
      <c r="V16" s="51">
        <v>3000000</v>
      </c>
      <c r="W16" s="74" t="s">
        <v>260</v>
      </c>
      <c r="X16" s="92">
        <v>1</v>
      </c>
      <c r="Y16" s="92">
        <v>1</v>
      </c>
      <c r="Z16" s="87">
        <f>(Y16/X16)*100</f>
        <v>100</v>
      </c>
      <c r="AA16" s="99">
        <v>3000000</v>
      </c>
      <c r="AB16" s="99">
        <v>3000000</v>
      </c>
      <c r="AC16" s="80">
        <f t="shared" si="4"/>
        <v>1</v>
      </c>
      <c r="AD16" s="94" t="s">
        <v>309</v>
      </c>
      <c r="AE16" s="90">
        <v>100</v>
      </c>
    </row>
    <row r="17" spans="1:31" s="47" customFormat="1" ht="409.5" customHeight="1" x14ac:dyDescent="0.4">
      <c r="A17" s="112" t="s">
        <v>23</v>
      </c>
      <c r="B17" s="112" t="s">
        <v>24</v>
      </c>
      <c r="C17" s="111" t="s">
        <v>148</v>
      </c>
      <c r="D17" s="112" t="s">
        <v>25</v>
      </c>
      <c r="E17" s="111" t="s">
        <v>163</v>
      </c>
      <c r="F17" s="116" t="s">
        <v>26</v>
      </c>
      <c r="G17" s="112" t="s">
        <v>179</v>
      </c>
      <c r="H17" s="120" t="s">
        <v>57</v>
      </c>
      <c r="I17" s="101" t="s">
        <v>58</v>
      </c>
      <c r="J17" s="34" t="s">
        <v>92</v>
      </c>
      <c r="K17" s="68" t="s">
        <v>95</v>
      </c>
      <c r="L17" s="46">
        <v>1</v>
      </c>
      <c r="M17" s="46">
        <v>1</v>
      </c>
      <c r="N17" s="53">
        <f t="shared" si="0"/>
        <v>100</v>
      </c>
      <c r="O17" s="46"/>
      <c r="P17" s="46"/>
      <c r="Q17" s="73" t="s">
        <v>280</v>
      </c>
      <c r="R17" s="58">
        <v>1</v>
      </c>
      <c r="S17" s="46">
        <v>0</v>
      </c>
      <c r="T17" s="49">
        <f t="shared" si="1"/>
        <v>0</v>
      </c>
      <c r="U17" s="46"/>
      <c r="V17" s="61">
        <v>5739187</v>
      </c>
      <c r="W17" s="74" t="s">
        <v>260</v>
      </c>
      <c r="X17" s="65">
        <v>1</v>
      </c>
      <c r="Y17" s="52">
        <v>1</v>
      </c>
      <c r="Z17" s="87">
        <f t="shared" si="3"/>
        <v>100</v>
      </c>
      <c r="AA17" s="99">
        <f>3797819+577000+463750</f>
        <v>4838569</v>
      </c>
      <c r="AB17" s="100">
        <f>2236694+577000+463750</f>
        <v>3277444</v>
      </c>
      <c r="AC17" s="80">
        <f t="shared" si="4"/>
        <v>0.67735811972506743</v>
      </c>
      <c r="AD17" s="94" t="s">
        <v>321</v>
      </c>
      <c r="AE17" s="90">
        <f t="shared" si="2"/>
        <v>66.666666666666671</v>
      </c>
    </row>
    <row r="18" spans="1:31" s="47" customFormat="1" ht="276.75" customHeight="1" x14ac:dyDescent="0.4">
      <c r="A18" s="110"/>
      <c r="B18" s="110"/>
      <c r="C18" s="111"/>
      <c r="D18" s="110"/>
      <c r="E18" s="111"/>
      <c r="F18" s="117"/>
      <c r="G18" s="115"/>
      <c r="H18" s="120"/>
      <c r="I18" s="101" t="s">
        <v>56</v>
      </c>
      <c r="J18" s="34" t="s">
        <v>92</v>
      </c>
      <c r="K18" s="68" t="s">
        <v>95</v>
      </c>
      <c r="L18" s="46">
        <v>1</v>
      </c>
      <c r="M18" s="46">
        <v>0</v>
      </c>
      <c r="N18" s="53">
        <f t="shared" si="0"/>
        <v>0</v>
      </c>
      <c r="O18" s="46"/>
      <c r="P18" s="46"/>
      <c r="Q18" s="73" t="s">
        <v>260</v>
      </c>
      <c r="R18" s="58">
        <v>1</v>
      </c>
      <c r="S18" s="46">
        <v>0</v>
      </c>
      <c r="T18" s="49">
        <f t="shared" si="1"/>
        <v>0</v>
      </c>
      <c r="U18" s="46"/>
      <c r="V18" s="51">
        <v>1115357</v>
      </c>
      <c r="W18" s="74" t="s">
        <v>260</v>
      </c>
      <c r="X18" s="65">
        <v>1</v>
      </c>
      <c r="Y18" s="52">
        <v>1</v>
      </c>
      <c r="Z18" s="87">
        <f t="shared" si="3"/>
        <v>100</v>
      </c>
      <c r="AA18" s="99">
        <f>4367372+618333</f>
        <v>4985705</v>
      </c>
      <c r="AB18" s="100">
        <f>2593290+618333</f>
        <v>3211623</v>
      </c>
      <c r="AC18" s="80">
        <v>0.59</v>
      </c>
      <c r="AD18" s="94" t="s">
        <v>322</v>
      </c>
      <c r="AE18" s="90">
        <f t="shared" si="2"/>
        <v>33.333333333333336</v>
      </c>
    </row>
    <row r="19" spans="1:31" s="47" customFormat="1" ht="409.5" customHeight="1" x14ac:dyDescent="0.4">
      <c r="A19" s="110"/>
      <c r="B19" s="110"/>
      <c r="C19" s="111"/>
      <c r="D19" s="110"/>
      <c r="E19" s="111"/>
      <c r="F19" s="117"/>
      <c r="G19" s="44" t="s">
        <v>180</v>
      </c>
      <c r="H19" s="39" t="s">
        <v>131</v>
      </c>
      <c r="I19" s="101" t="s">
        <v>59</v>
      </c>
      <c r="J19" s="34" t="s">
        <v>93</v>
      </c>
      <c r="K19" s="68" t="s">
        <v>94</v>
      </c>
      <c r="L19" s="46">
        <v>1</v>
      </c>
      <c r="M19" s="46">
        <v>1</v>
      </c>
      <c r="N19" s="53">
        <f t="shared" si="0"/>
        <v>100</v>
      </c>
      <c r="O19" s="46"/>
      <c r="P19" s="46"/>
      <c r="Q19" s="73" t="s">
        <v>281</v>
      </c>
      <c r="R19" s="46">
        <v>1</v>
      </c>
      <c r="S19" s="46">
        <v>1</v>
      </c>
      <c r="T19" s="49">
        <f t="shared" si="1"/>
        <v>100</v>
      </c>
      <c r="U19" s="46"/>
      <c r="V19" s="51">
        <v>10624940</v>
      </c>
      <c r="W19" s="74" t="s">
        <v>266</v>
      </c>
      <c r="X19" s="65">
        <v>1</v>
      </c>
      <c r="Y19" s="52">
        <v>1</v>
      </c>
      <c r="Z19" s="87">
        <f t="shared" si="3"/>
        <v>100</v>
      </c>
      <c r="AA19" s="99">
        <v>500000</v>
      </c>
      <c r="AB19" s="99">
        <v>500000</v>
      </c>
      <c r="AC19" s="80">
        <f t="shared" si="4"/>
        <v>1</v>
      </c>
      <c r="AD19" s="94" t="s">
        <v>323</v>
      </c>
      <c r="AE19" s="90">
        <f t="shared" si="2"/>
        <v>100</v>
      </c>
    </row>
    <row r="20" spans="1:31" s="47" customFormat="1" ht="409.5" customHeight="1" x14ac:dyDescent="0.4">
      <c r="A20" s="110"/>
      <c r="B20" s="110"/>
      <c r="C20" s="111"/>
      <c r="D20" s="110"/>
      <c r="E20" s="111"/>
      <c r="F20" s="117"/>
      <c r="G20" s="44" t="s">
        <v>181</v>
      </c>
      <c r="H20" s="39" t="s">
        <v>60</v>
      </c>
      <c r="I20" s="101" t="s">
        <v>132</v>
      </c>
      <c r="J20" s="34" t="s">
        <v>98</v>
      </c>
      <c r="K20" s="68" t="s">
        <v>99</v>
      </c>
      <c r="L20" s="46">
        <v>1</v>
      </c>
      <c r="M20" s="46">
        <v>0</v>
      </c>
      <c r="N20" s="53">
        <f t="shared" si="0"/>
        <v>0</v>
      </c>
      <c r="O20" s="46"/>
      <c r="P20" s="46"/>
      <c r="Q20" s="73" t="s">
        <v>260</v>
      </c>
      <c r="R20" s="46">
        <v>1</v>
      </c>
      <c r="S20" s="46"/>
      <c r="T20" s="49">
        <f t="shared" si="1"/>
        <v>0</v>
      </c>
      <c r="U20" s="46"/>
      <c r="V20" s="51">
        <v>234107</v>
      </c>
      <c r="W20" s="74" t="s">
        <v>260</v>
      </c>
      <c r="X20" s="65">
        <v>1</v>
      </c>
      <c r="Y20" s="52">
        <v>1</v>
      </c>
      <c r="Z20" s="87">
        <f t="shared" si="3"/>
        <v>100</v>
      </c>
      <c r="AA20" s="99">
        <v>0</v>
      </c>
      <c r="AB20" s="100">
        <v>0</v>
      </c>
      <c r="AC20" s="80">
        <v>0</v>
      </c>
      <c r="AD20" s="94" t="s">
        <v>332</v>
      </c>
      <c r="AE20" s="90">
        <f t="shared" si="2"/>
        <v>33.333333333333336</v>
      </c>
    </row>
    <row r="21" spans="1:31" s="47" customFormat="1" ht="408.75" customHeight="1" x14ac:dyDescent="0.4">
      <c r="A21" s="110"/>
      <c r="B21" s="110"/>
      <c r="C21" s="111"/>
      <c r="D21" s="115"/>
      <c r="E21" s="111"/>
      <c r="F21" s="118"/>
      <c r="G21" s="44" t="s">
        <v>182</v>
      </c>
      <c r="H21" s="39" t="s">
        <v>204</v>
      </c>
      <c r="I21" s="101" t="s">
        <v>224</v>
      </c>
      <c r="J21" s="34" t="s">
        <v>84</v>
      </c>
      <c r="K21" s="68" t="s">
        <v>95</v>
      </c>
      <c r="L21" s="46">
        <v>1</v>
      </c>
      <c r="M21" s="46">
        <v>0</v>
      </c>
      <c r="N21" s="53">
        <f t="shared" si="0"/>
        <v>0</v>
      </c>
      <c r="O21" s="46"/>
      <c r="P21" s="46"/>
      <c r="Q21" s="73" t="s">
        <v>282</v>
      </c>
      <c r="R21" s="46">
        <v>1</v>
      </c>
      <c r="S21" s="46"/>
      <c r="T21" s="49">
        <f t="shared" si="1"/>
        <v>0</v>
      </c>
      <c r="U21" s="46"/>
      <c r="V21" s="51">
        <v>1664107</v>
      </c>
      <c r="W21" s="74" t="s">
        <v>258</v>
      </c>
      <c r="X21" s="65">
        <v>1</v>
      </c>
      <c r="Y21" s="52">
        <v>1</v>
      </c>
      <c r="Z21" s="87">
        <f>(Y21/X21)*100</f>
        <v>100</v>
      </c>
      <c r="AA21" s="100">
        <v>733332</v>
      </c>
      <c r="AB21" s="100">
        <v>733332</v>
      </c>
      <c r="AC21" s="80">
        <f t="shared" si="4"/>
        <v>1</v>
      </c>
      <c r="AD21" s="94" t="s">
        <v>324</v>
      </c>
      <c r="AE21" s="90">
        <v>0</v>
      </c>
    </row>
    <row r="22" spans="1:31" s="47" customFormat="1" ht="408.75" customHeight="1" x14ac:dyDescent="0.4">
      <c r="A22" s="110"/>
      <c r="B22" s="110"/>
      <c r="C22" s="111" t="s">
        <v>149</v>
      </c>
      <c r="D22" s="111" t="s">
        <v>27</v>
      </c>
      <c r="E22" s="111" t="s">
        <v>164</v>
      </c>
      <c r="F22" s="120" t="s">
        <v>28</v>
      </c>
      <c r="G22" s="44" t="s">
        <v>183</v>
      </c>
      <c r="H22" s="39" t="s">
        <v>49</v>
      </c>
      <c r="I22" s="101" t="s">
        <v>225</v>
      </c>
      <c r="J22" s="34" t="s">
        <v>100</v>
      </c>
      <c r="K22" s="68" t="s">
        <v>101</v>
      </c>
      <c r="L22" s="46">
        <v>1</v>
      </c>
      <c r="M22" s="46">
        <v>0</v>
      </c>
      <c r="N22" s="53">
        <f t="shared" si="0"/>
        <v>0</v>
      </c>
      <c r="O22" s="46"/>
      <c r="P22" s="46"/>
      <c r="Q22" s="73" t="s">
        <v>283</v>
      </c>
      <c r="R22" s="46">
        <v>1</v>
      </c>
      <c r="S22" s="46">
        <v>0</v>
      </c>
      <c r="T22" s="49">
        <f t="shared" si="1"/>
        <v>0</v>
      </c>
      <c r="U22" s="46"/>
      <c r="V22" s="51">
        <v>5023333</v>
      </c>
      <c r="W22" s="74" t="s">
        <v>260</v>
      </c>
      <c r="X22" s="65">
        <v>1</v>
      </c>
      <c r="Y22" s="52">
        <v>0</v>
      </c>
      <c r="Z22" s="87">
        <f>(Y22/X22)*100</f>
        <v>0</v>
      </c>
      <c r="AA22" s="99">
        <f>2434123+214000</f>
        <v>2648123</v>
      </c>
      <c r="AB22" s="100">
        <v>1237041</v>
      </c>
      <c r="AC22" s="80">
        <f t="shared" si="4"/>
        <v>0.4671387998216095</v>
      </c>
      <c r="AD22" s="94" t="s">
        <v>325</v>
      </c>
      <c r="AE22" s="90">
        <v>0</v>
      </c>
    </row>
    <row r="23" spans="1:31" s="47" customFormat="1" ht="167.25" customHeight="1" x14ac:dyDescent="0.4">
      <c r="A23" s="115"/>
      <c r="B23" s="115"/>
      <c r="C23" s="111"/>
      <c r="D23" s="111"/>
      <c r="E23" s="111"/>
      <c r="F23" s="120"/>
      <c r="G23" s="44" t="s">
        <v>184</v>
      </c>
      <c r="H23" s="39" t="s">
        <v>205</v>
      </c>
      <c r="I23" s="101" t="s">
        <v>226</v>
      </c>
      <c r="J23" s="34" t="s">
        <v>102</v>
      </c>
      <c r="K23" s="68" t="s">
        <v>103</v>
      </c>
      <c r="L23" s="46">
        <v>11</v>
      </c>
      <c r="M23" s="46">
        <v>0</v>
      </c>
      <c r="N23" s="53">
        <f t="shared" si="0"/>
        <v>0</v>
      </c>
      <c r="O23" s="46"/>
      <c r="P23" s="46"/>
      <c r="Q23" s="73" t="s">
        <v>260</v>
      </c>
      <c r="R23" s="46">
        <v>12</v>
      </c>
      <c r="S23" s="46">
        <v>0</v>
      </c>
      <c r="T23" s="49">
        <f t="shared" si="1"/>
        <v>0</v>
      </c>
      <c r="U23" s="46"/>
      <c r="V23" s="51">
        <v>0</v>
      </c>
      <c r="W23" s="74" t="s">
        <v>260</v>
      </c>
      <c r="X23" s="65">
        <v>12</v>
      </c>
      <c r="Y23" s="52">
        <v>11</v>
      </c>
      <c r="Z23" s="87">
        <f t="shared" si="3"/>
        <v>91.666666666666657</v>
      </c>
      <c r="AA23" s="99">
        <v>0</v>
      </c>
      <c r="AB23" s="100">
        <v>0</v>
      </c>
      <c r="AC23" s="80">
        <v>0</v>
      </c>
      <c r="AD23" s="94" t="s">
        <v>310</v>
      </c>
      <c r="AE23" s="90">
        <v>91.67</v>
      </c>
    </row>
    <row r="24" spans="1:31" s="47" customFormat="1" ht="408.75" customHeight="1" x14ac:dyDescent="0.4">
      <c r="A24" s="112" t="s">
        <v>29</v>
      </c>
      <c r="B24" s="111" t="s">
        <v>30</v>
      </c>
      <c r="C24" s="111" t="s">
        <v>150</v>
      </c>
      <c r="D24" s="111" t="s">
        <v>31</v>
      </c>
      <c r="E24" s="44" t="s">
        <v>165</v>
      </c>
      <c r="F24" s="39" t="s">
        <v>32</v>
      </c>
      <c r="G24" s="44" t="s">
        <v>185</v>
      </c>
      <c r="H24" s="41" t="s">
        <v>206</v>
      </c>
      <c r="I24" s="101" t="s">
        <v>227</v>
      </c>
      <c r="J24" s="34" t="s">
        <v>104</v>
      </c>
      <c r="K24" s="68" t="s">
        <v>105</v>
      </c>
      <c r="L24" s="46">
        <v>12</v>
      </c>
      <c r="M24" s="46">
        <v>11</v>
      </c>
      <c r="N24" s="53">
        <f t="shared" si="0"/>
        <v>91.666666666666657</v>
      </c>
      <c r="O24" s="46"/>
      <c r="P24" s="46"/>
      <c r="Q24" s="73" t="s">
        <v>284</v>
      </c>
      <c r="R24" s="46">
        <v>12</v>
      </c>
      <c r="S24" s="46">
        <v>12</v>
      </c>
      <c r="T24" s="49">
        <f t="shared" si="1"/>
        <v>100</v>
      </c>
      <c r="U24" s="46"/>
      <c r="V24" s="51">
        <v>13544107</v>
      </c>
      <c r="W24" s="74" t="s">
        <v>271</v>
      </c>
      <c r="X24" s="65">
        <v>12</v>
      </c>
      <c r="Y24" s="52">
        <v>12</v>
      </c>
      <c r="Z24" s="87">
        <f t="shared" si="3"/>
        <v>100</v>
      </c>
      <c r="AA24" s="99">
        <f>10000000+1430000</f>
        <v>11430000</v>
      </c>
      <c r="AB24" s="100">
        <v>6532000</v>
      </c>
      <c r="AC24" s="80">
        <f t="shared" si="4"/>
        <v>0.57147856517935258</v>
      </c>
      <c r="AD24" s="94" t="s">
        <v>326</v>
      </c>
      <c r="AE24" s="90">
        <f t="shared" si="2"/>
        <v>97.222222222222214</v>
      </c>
    </row>
    <row r="25" spans="1:31" s="47" customFormat="1" ht="408.75" customHeight="1" x14ac:dyDescent="0.4">
      <c r="A25" s="110"/>
      <c r="B25" s="111"/>
      <c r="C25" s="111"/>
      <c r="D25" s="111"/>
      <c r="E25" s="44" t="s">
        <v>166</v>
      </c>
      <c r="F25" s="39" t="s">
        <v>133</v>
      </c>
      <c r="G25" s="44" t="s">
        <v>186</v>
      </c>
      <c r="H25" s="41" t="s">
        <v>207</v>
      </c>
      <c r="I25" s="101" t="s">
        <v>228</v>
      </c>
      <c r="J25" s="34" t="s">
        <v>106</v>
      </c>
      <c r="K25" s="68" t="s">
        <v>107</v>
      </c>
      <c r="L25" s="46">
        <v>12</v>
      </c>
      <c r="M25" s="46">
        <v>6</v>
      </c>
      <c r="N25" s="53">
        <f t="shared" si="0"/>
        <v>50</v>
      </c>
      <c r="O25" s="46" t="s">
        <v>285</v>
      </c>
      <c r="P25" s="46" t="s">
        <v>285</v>
      </c>
      <c r="Q25" s="73" t="s">
        <v>286</v>
      </c>
      <c r="R25" s="46">
        <v>12</v>
      </c>
      <c r="S25" s="46">
        <v>12</v>
      </c>
      <c r="T25" s="49">
        <f t="shared" si="1"/>
        <v>100</v>
      </c>
      <c r="U25" s="46"/>
      <c r="V25" s="51">
        <v>801079547</v>
      </c>
      <c r="W25" s="74" t="s">
        <v>272</v>
      </c>
      <c r="X25" s="65">
        <v>12</v>
      </c>
      <c r="Y25" s="52">
        <v>12</v>
      </c>
      <c r="Z25" s="87">
        <f t="shared" si="3"/>
        <v>100</v>
      </c>
      <c r="AA25" s="99">
        <f>302419700+90000000</f>
        <v>392419700</v>
      </c>
      <c r="AB25" s="99">
        <f>302419700+90000000</f>
        <v>392419700</v>
      </c>
      <c r="AC25" s="80">
        <f t="shared" si="4"/>
        <v>1</v>
      </c>
      <c r="AD25" s="95" t="s">
        <v>327</v>
      </c>
      <c r="AE25" s="90">
        <f t="shared" si="2"/>
        <v>83.333333333333329</v>
      </c>
    </row>
    <row r="26" spans="1:31" s="47" customFormat="1" ht="216" customHeight="1" x14ac:dyDescent="0.4">
      <c r="A26" s="110"/>
      <c r="B26" s="111"/>
      <c r="C26" s="111" t="s">
        <v>151</v>
      </c>
      <c r="D26" s="112" t="s">
        <v>33</v>
      </c>
      <c r="E26" s="111" t="s">
        <v>167</v>
      </c>
      <c r="F26" s="116" t="s">
        <v>34</v>
      </c>
      <c r="G26" s="112" t="s">
        <v>187</v>
      </c>
      <c r="H26" s="116" t="s">
        <v>208</v>
      </c>
      <c r="I26" s="102" t="s">
        <v>134</v>
      </c>
      <c r="J26" s="34" t="s">
        <v>108</v>
      </c>
      <c r="K26" s="68" t="s">
        <v>109</v>
      </c>
      <c r="L26" s="46">
        <v>1</v>
      </c>
      <c r="M26" s="46">
        <v>0</v>
      </c>
      <c r="N26" s="53">
        <f t="shared" si="0"/>
        <v>0</v>
      </c>
      <c r="O26" s="46"/>
      <c r="P26" s="46"/>
      <c r="Q26" s="73" t="s">
        <v>260</v>
      </c>
      <c r="R26" s="46">
        <v>1</v>
      </c>
      <c r="S26" s="46">
        <v>0</v>
      </c>
      <c r="T26" s="49">
        <f t="shared" si="1"/>
        <v>0</v>
      </c>
      <c r="U26" s="46"/>
      <c r="V26" s="51">
        <v>0</v>
      </c>
      <c r="W26" s="74" t="s">
        <v>260</v>
      </c>
      <c r="X26" s="65">
        <v>1</v>
      </c>
      <c r="Y26" s="52">
        <v>0</v>
      </c>
      <c r="Z26" s="87">
        <f t="shared" si="3"/>
        <v>0</v>
      </c>
      <c r="AA26" s="99">
        <v>0</v>
      </c>
      <c r="AB26" s="100">
        <v>0</v>
      </c>
      <c r="AC26" s="80">
        <v>0</v>
      </c>
      <c r="AD26" s="94" t="s">
        <v>311</v>
      </c>
      <c r="AE26" s="90">
        <f t="shared" si="2"/>
        <v>0</v>
      </c>
    </row>
    <row r="27" spans="1:31" s="47" customFormat="1" ht="259.5" customHeight="1" x14ac:dyDescent="0.4">
      <c r="A27" s="110"/>
      <c r="B27" s="111"/>
      <c r="C27" s="111"/>
      <c r="D27" s="110"/>
      <c r="E27" s="111"/>
      <c r="F27" s="117"/>
      <c r="G27" s="115"/>
      <c r="H27" s="118"/>
      <c r="I27" s="101" t="s">
        <v>229</v>
      </c>
      <c r="J27" s="34" t="s">
        <v>110</v>
      </c>
      <c r="K27" s="68" t="s">
        <v>111</v>
      </c>
      <c r="L27" s="46">
        <v>1</v>
      </c>
      <c r="M27" s="46">
        <v>0</v>
      </c>
      <c r="N27" s="53">
        <f t="shared" si="0"/>
        <v>0</v>
      </c>
      <c r="O27" s="46"/>
      <c r="P27" s="46"/>
      <c r="Q27" s="73" t="s">
        <v>260</v>
      </c>
      <c r="R27" s="46">
        <v>1</v>
      </c>
      <c r="S27" s="46">
        <v>1</v>
      </c>
      <c r="T27" s="49">
        <f t="shared" si="1"/>
        <v>100</v>
      </c>
      <c r="U27" s="46"/>
      <c r="V27" s="51">
        <v>1650000</v>
      </c>
      <c r="W27" s="74" t="s">
        <v>290</v>
      </c>
      <c r="X27" s="65">
        <v>1</v>
      </c>
      <c r="Y27" s="52">
        <v>0</v>
      </c>
      <c r="Z27" s="87">
        <f t="shared" si="3"/>
        <v>0</v>
      </c>
      <c r="AA27" s="99">
        <v>0</v>
      </c>
      <c r="AB27" s="100">
        <v>0</v>
      </c>
      <c r="AC27" s="80">
        <v>0</v>
      </c>
      <c r="AD27" s="94" t="s">
        <v>311</v>
      </c>
      <c r="AE27" s="90">
        <f t="shared" si="2"/>
        <v>33.333333333333336</v>
      </c>
    </row>
    <row r="28" spans="1:31" s="47" customFormat="1" ht="218.25" customHeight="1" x14ac:dyDescent="0.4">
      <c r="A28" s="110"/>
      <c r="B28" s="111"/>
      <c r="C28" s="111"/>
      <c r="D28" s="110"/>
      <c r="E28" s="111"/>
      <c r="F28" s="117"/>
      <c r="G28" s="44" t="s">
        <v>188</v>
      </c>
      <c r="H28" s="39" t="s">
        <v>209</v>
      </c>
      <c r="I28" s="101" t="s">
        <v>61</v>
      </c>
      <c r="J28" s="34" t="s">
        <v>93</v>
      </c>
      <c r="K28" s="68" t="s">
        <v>111</v>
      </c>
      <c r="L28" s="46">
        <v>1</v>
      </c>
      <c r="M28" s="46">
        <v>0</v>
      </c>
      <c r="N28" s="53">
        <f t="shared" si="0"/>
        <v>0</v>
      </c>
      <c r="O28" s="46"/>
      <c r="P28" s="46"/>
      <c r="Q28" s="73" t="s">
        <v>260</v>
      </c>
      <c r="R28" s="46">
        <v>1</v>
      </c>
      <c r="S28" s="46">
        <v>0</v>
      </c>
      <c r="T28" s="49">
        <f t="shared" si="1"/>
        <v>0</v>
      </c>
      <c r="U28" s="46"/>
      <c r="V28" s="51">
        <v>1650000</v>
      </c>
      <c r="W28" s="74" t="s">
        <v>291</v>
      </c>
      <c r="X28" s="65">
        <v>1</v>
      </c>
      <c r="Y28" s="52">
        <v>0</v>
      </c>
      <c r="Z28" s="87">
        <f t="shared" si="3"/>
        <v>0</v>
      </c>
      <c r="AA28" s="99">
        <v>0</v>
      </c>
      <c r="AB28" s="100">
        <v>0</v>
      </c>
      <c r="AC28" s="80">
        <v>0</v>
      </c>
      <c r="AD28" s="94" t="s">
        <v>311</v>
      </c>
      <c r="AE28" s="90">
        <f t="shared" si="2"/>
        <v>0</v>
      </c>
    </row>
    <row r="29" spans="1:31" s="47" customFormat="1" ht="346.5" customHeight="1" x14ac:dyDescent="0.4">
      <c r="A29" s="110"/>
      <c r="B29" s="111"/>
      <c r="C29" s="111"/>
      <c r="D29" s="110"/>
      <c r="E29" s="111"/>
      <c r="F29" s="117"/>
      <c r="G29" s="44" t="s">
        <v>189</v>
      </c>
      <c r="H29" s="39" t="s">
        <v>210</v>
      </c>
      <c r="I29" s="101" t="s">
        <v>135</v>
      </c>
      <c r="J29" s="34" t="s">
        <v>112</v>
      </c>
      <c r="K29" s="68" t="s">
        <v>111</v>
      </c>
      <c r="L29" s="46">
        <v>1</v>
      </c>
      <c r="M29" s="46">
        <v>0</v>
      </c>
      <c r="N29" s="53">
        <f t="shared" si="0"/>
        <v>0</v>
      </c>
      <c r="O29" s="46"/>
      <c r="P29" s="46"/>
      <c r="Q29" s="73" t="s">
        <v>260</v>
      </c>
      <c r="R29" s="46">
        <v>1</v>
      </c>
      <c r="S29" s="46">
        <v>0</v>
      </c>
      <c r="T29" s="49">
        <f t="shared" si="1"/>
        <v>0</v>
      </c>
      <c r="U29" s="46"/>
      <c r="V29" s="51">
        <v>961660</v>
      </c>
      <c r="W29" s="75" t="s">
        <v>305</v>
      </c>
      <c r="X29" s="65">
        <v>1</v>
      </c>
      <c r="Y29" s="52">
        <v>0</v>
      </c>
      <c r="Z29" s="87">
        <f t="shared" si="3"/>
        <v>0</v>
      </c>
      <c r="AA29" s="99">
        <v>0</v>
      </c>
      <c r="AB29" s="100">
        <v>0</v>
      </c>
      <c r="AC29" s="80">
        <v>0</v>
      </c>
      <c r="AD29" s="94" t="s">
        <v>311</v>
      </c>
      <c r="AE29" s="90">
        <f t="shared" si="2"/>
        <v>0</v>
      </c>
    </row>
    <row r="30" spans="1:31" s="47" customFormat="1" ht="356.25" customHeight="1" x14ac:dyDescent="0.4">
      <c r="A30" s="110"/>
      <c r="B30" s="111"/>
      <c r="C30" s="111"/>
      <c r="D30" s="110"/>
      <c r="E30" s="111"/>
      <c r="F30" s="117"/>
      <c r="G30" s="44" t="s">
        <v>190</v>
      </c>
      <c r="H30" s="39" t="s">
        <v>62</v>
      </c>
      <c r="I30" s="101" t="s">
        <v>136</v>
      </c>
      <c r="J30" s="34" t="s">
        <v>82</v>
      </c>
      <c r="K30" s="68" t="s">
        <v>111</v>
      </c>
      <c r="L30" s="46">
        <v>12</v>
      </c>
      <c r="M30" s="46">
        <v>0</v>
      </c>
      <c r="N30" s="53">
        <f t="shared" si="0"/>
        <v>0</v>
      </c>
      <c r="O30" s="46"/>
      <c r="P30" s="46"/>
      <c r="Q30" s="73" t="s">
        <v>260</v>
      </c>
      <c r="R30" s="46">
        <v>12</v>
      </c>
      <c r="S30" s="46"/>
      <c r="T30" s="49">
        <f t="shared" si="1"/>
        <v>0</v>
      </c>
      <c r="U30" s="46"/>
      <c r="V30" s="51">
        <v>2200000</v>
      </c>
      <c r="W30" s="74" t="s">
        <v>292</v>
      </c>
      <c r="X30" s="65">
        <v>12</v>
      </c>
      <c r="Y30" s="52">
        <v>0</v>
      </c>
      <c r="Z30" s="87">
        <f t="shared" si="3"/>
        <v>0</v>
      </c>
      <c r="AA30" s="99">
        <v>0</v>
      </c>
      <c r="AB30" s="100">
        <v>0</v>
      </c>
      <c r="AC30" s="80">
        <v>0</v>
      </c>
      <c r="AD30" s="94" t="s">
        <v>311</v>
      </c>
      <c r="AE30" s="90">
        <f t="shared" si="2"/>
        <v>0</v>
      </c>
    </row>
    <row r="31" spans="1:31" s="47" customFormat="1" ht="409.6" customHeight="1" x14ac:dyDescent="0.4">
      <c r="A31" s="110"/>
      <c r="B31" s="111"/>
      <c r="C31" s="111"/>
      <c r="D31" s="110"/>
      <c r="E31" s="111"/>
      <c r="F31" s="118"/>
      <c r="G31" s="44" t="s">
        <v>191</v>
      </c>
      <c r="H31" s="39" t="s">
        <v>211</v>
      </c>
      <c r="I31" s="101" t="s">
        <v>230</v>
      </c>
      <c r="J31" s="34" t="s">
        <v>113</v>
      </c>
      <c r="K31" s="68" t="s">
        <v>111</v>
      </c>
      <c r="L31" s="59">
        <v>1</v>
      </c>
      <c r="M31" s="46">
        <v>0</v>
      </c>
      <c r="N31" s="53">
        <f t="shared" si="0"/>
        <v>0</v>
      </c>
      <c r="O31" s="46"/>
      <c r="P31" s="46"/>
      <c r="Q31" s="73" t="s">
        <v>260</v>
      </c>
      <c r="R31" s="46">
        <v>1</v>
      </c>
      <c r="S31" s="46"/>
      <c r="T31" s="49">
        <f t="shared" si="1"/>
        <v>0</v>
      </c>
      <c r="U31" s="46"/>
      <c r="V31" s="51">
        <v>69240000</v>
      </c>
      <c r="W31" s="74" t="s">
        <v>293</v>
      </c>
      <c r="X31" s="65">
        <v>1</v>
      </c>
      <c r="Y31" s="52">
        <v>1</v>
      </c>
      <c r="Z31" s="87">
        <f t="shared" si="3"/>
        <v>100</v>
      </c>
      <c r="AA31" s="99"/>
      <c r="AB31" s="100">
        <v>37583333</v>
      </c>
      <c r="AC31" s="80" t="e">
        <f t="shared" si="4"/>
        <v>#DIV/0!</v>
      </c>
      <c r="AD31" s="94" t="s">
        <v>328</v>
      </c>
      <c r="AE31" s="90">
        <f t="shared" si="2"/>
        <v>33.333333333333336</v>
      </c>
    </row>
    <row r="32" spans="1:31" s="47" customFormat="1" ht="299.25" customHeight="1" x14ac:dyDescent="0.4">
      <c r="A32" s="110"/>
      <c r="B32" s="111"/>
      <c r="C32" s="111"/>
      <c r="D32" s="110"/>
      <c r="E32" s="44" t="s">
        <v>168</v>
      </c>
      <c r="F32" s="39" t="s">
        <v>35</v>
      </c>
      <c r="G32" s="44" t="s">
        <v>192</v>
      </c>
      <c r="H32" s="41" t="s">
        <v>212</v>
      </c>
      <c r="I32" s="103" t="s">
        <v>63</v>
      </c>
      <c r="J32" s="34" t="s">
        <v>114</v>
      </c>
      <c r="K32" s="68" t="s">
        <v>83</v>
      </c>
      <c r="L32" s="46">
        <v>1</v>
      </c>
      <c r="M32" s="46">
        <v>0</v>
      </c>
      <c r="N32" s="53">
        <f t="shared" si="0"/>
        <v>0</v>
      </c>
      <c r="O32" s="46"/>
      <c r="P32" s="46"/>
      <c r="Q32" s="73" t="s">
        <v>260</v>
      </c>
      <c r="R32" s="46">
        <v>1</v>
      </c>
      <c r="S32" s="46">
        <v>1</v>
      </c>
      <c r="T32" s="49">
        <f t="shared" si="1"/>
        <v>100</v>
      </c>
      <c r="U32" s="46"/>
      <c r="V32" s="51">
        <v>641110</v>
      </c>
      <c r="W32" s="74" t="s">
        <v>273</v>
      </c>
      <c r="X32" s="65">
        <v>1</v>
      </c>
      <c r="Y32" s="52">
        <v>1</v>
      </c>
      <c r="Z32" s="87">
        <f t="shared" si="3"/>
        <v>100</v>
      </c>
      <c r="AA32" s="99">
        <v>721250</v>
      </c>
      <c r="AB32" s="99">
        <v>721250</v>
      </c>
      <c r="AC32" s="80">
        <f t="shared" si="4"/>
        <v>1</v>
      </c>
      <c r="AD32" s="94" t="s">
        <v>314</v>
      </c>
      <c r="AE32" s="90">
        <f t="shared" si="2"/>
        <v>66.666666666666671</v>
      </c>
    </row>
    <row r="33" spans="1:31" s="47" customFormat="1" ht="225.75" customHeight="1" x14ac:dyDescent="0.4">
      <c r="A33" s="110"/>
      <c r="B33" s="111"/>
      <c r="C33" s="111" t="s">
        <v>152</v>
      </c>
      <c r="D33" s="111" t="s">
        <v>36</v>
      </c>
      <c r="E33" s="111" t="s">
        <v>169</v>
      </c>
      <c r="F33" s="120" t="s">
        <v>37</v>
      </c>
      <c r="G33" s="44" t="s">
        <v>193</v>
      </c>
      <c r="H33" s="39" t="s">
        <v>64</v>
      </c>
      <c r="I33" s="101" t="s">
        <v>231</v>
      </c>
      <c r="J33" s="34" t="s">
        <v>115</v>
      </c>
      <c r="K33" s="68" t="s">
        <v>116</v>
      </c>
      <c r="L33" s="46">
        <v>1</v>
      </c>
      <c r="M33" s="46">
        <v>0</v>
      </c>
      <c r="N33" s="53">
        <f t="shared" si="0"/>
        <v>0</v>
      </c>
      <c r="O33" s="46"/>
      <c r="P33" s="46"/>
      <c r="Q33" s="73" t="s">
        <v>260</v>
      </c>
      <c r="R33" s="46">
        <v>1</v>
      </c>
      <c r="S33" s="46"/>
      <c r="T33" s="49">
        <f t="shared" si="1"/>
        <v>0</v>
      </c>
      <c r="U33" s="46"/>
      <c r="V33" s="51">
        <v>0</v>
      </c>
      <c r="W33" s="75" t="s">
        <v>260</v>
      </c>
      <c r="X33" s="65">
        <v>1</v>
      </c>
      <c r="Y33" s="52">
        <v>1</v>
      </c>
      <c r="Z33" s="87">
        <f t="shared" si="3"/>
        <v>100</v>
      </c>
      <c r="AA33" s="99">
        <v>1197082</v>
      </c>
      <c r="AB33" s="100">
        <v>598541</v>
      </c>
      <c r="AC33" s="80">
        <f t="shared" si="4"/>
        <v>0.5</v>
      </c>
      <c r="AD33" s="94" t="s">
        <v>329</v>
      </c>
      <c r="AE33" s="90">
        <f t="shared" si="2"/>
        <v>33.333333333333336</v>
      </c>
    </row>
    <row r="34" spans="1:31" s="47" customFormat="1" ht="210.75" customHeight="1" x14ac:dyDescent="0.4">
      <c r="A34" s="110"/>
      <c r="B34" s="111"/>
      <c r="C34" s="111"/>
      <c r="D34" s="111"/>
      <c r="E34" s="111"/>
      <c r="F34" s="120"/>
      <c r="G34" s="44" t="s">
        <v>194</v>
      </c>
      <c r="H34" s="39" t="s">
        <v>213</v>
      </c>
      <c r="I34" s="101" t="s">
        <v>66</v>
      </c>
      <c r="J34" s="34" t="s">
        <v>117</v>
      </c>
      <c r="K34" s="68" t="s">
        <v>116</v>
      </c>
      <c r="L34" s="60">
        <v>1</v>
      </c>
      <c r="M34" s="46">
        <v>0</v>
      </c>
      <c r="N34" s="53">
        <f t="shared" si="0"/>
        <v>0</v>
      </c>
      <c r="O34" s="46"/>
      <c r="P34" s="46"/>
      <c r="Q34" s="73" t="s">
        <v>265</v>
      </c>
      <c r="R34" s="46">
        <v>54</v>
      </c>
      <c r="S34" s="46">
        <v>54</v>
      </c>
      <c r="T34" s="49">
        <f t="shared" si="1"/>
        <v>100</v>
      </c>
      <c r="U34" s="46"/>
      <c r="V34" s="51">
        <v>19810334</v>
      </c>
      <c r="W34" s="74" t="s">
        <v>274</v>
      </c>
      <c r="X34" s="92">
        <v>1</v>
      </c>
      <c r="Y34" s="92">
        <v>1</v>
      </c>
      <c r="Z34" s="87">
        <f>(Y34/X34)*100</f>
        <v>100</v>
      </c>
      <c r="AA34" s="99">
        <v>0</v>
      </c>
      <c r="AB34" s="100">
        <v>0</v>
      </c>
      <c r="AC34" s="80">
        <v>0</v>
      </c>
      <c r="AD34" s="94" t="s">
        <v>267</v>
      </c>
      <c r="AE34" s="90">
        <f t="shared" si="2"/>
        <v>66.666666666666671</v>
      </c>
    </row>
    <row r="35" spans="1:31" s="47" customFormat="1" ht="257.25" customHeight="1" x14ac:dyDescent="0.4">
      <c r="A35" s="110"/>
      <c r="B35" s="111"/>
      <c r="C35" s="111"/>
      <c r="D35" s="111"/>
      <c r="E35" s="111"/>
      <c r="F35" s="120"/>
      <c r="G35" s="44" t="s">
        <v>195</v>
      </c>
      <c r="H35" s="39" t="s">
        <v>50</v>
      </c>
      <c r="I35" s="101" t="s">
        <v>67</v>
      </c>
      <c r="J35" s="34" t="s">
        <v>82</v>
      </c>
      <c r="K35" s="68" t="s">
        <v>116</v>
      </c>
      <c r="L35" s="59">
        <v>12</v>
      </c>
      <c r="M35" s="46">
        <v>0</v>
      </c>
      <c r="N35" s="53">
        <f t="shared" si="0"/>
        <v>0</v>
      </c>
      <c r="O35" s="46"/>
      <c r="P35" s="46"/>
      <c r="Q35" s="73" t="s">
        <v>260</v>
      </c>
      <c r="R35" s="46">
        <v>12</v>
      </c>
      <c r="S35" s="46">
        <v>0</v>
      </c>
      <c r="T35" s="49">
        <f t="shared" si="1"/>
        <v>0</v>
      </c>
      <c r="U35" s="46"/>
      <c r="V35" s="51">
        <v>0</v>
      </c>
      <c r="W35" s="75" t="s">
        <v>306</v>
      </c>
      <c r="X35" s="65">
        <v>12</v>
      </c>
      <c r="Y35" s="52">
        <v>12</v>
      </c>
      <c r="Z35" s="53">
        <f>(Y35/X35)*100</f>
        <v>100</v>
      </c>
      <c r="AA35" s="99">
        <f>1310332+1100000+865500+463750</f>
        <v>3739582</v>
      </c>
      <c r="AB35" s="100">
        <f>655166+1100000+865500+463750</f>
        <v>3084416</v>
      </c>
      <c r="AC35" s="80">
        <f t="shared" si="4"/>
        <v>0.82480234421922027</v>
      </c>
      <c r="AD35" s="94" t="s">
        <v>330</v>
      </c>
      <c r="AE35" s="90">
        <f>(N35+T35+Z35)/3</f>
        <v>33.333333333333336</v>
      </c>
    </row>
    <row r="36" spans="1:31" s="47" customFormat="1" ht="207" customHeight="1" x14ac:dyDescent="0.4">
      <c r="A36" s="110"/>
      <c r="B36" s="111"/>
      <c r="C36" s="111"/>
      <c r="D36" s="111"/>
      <c r="E36" s="111"/>
      <c r="F36" s="120"/>
      <c r="G36" s="44" t="s">
        <v>196</v>
      </c>
      <c r="H36" s="39" t="s">
        <v>65</v>
      </c>
      <c r="I36" s="101" t="s">
        <v>137</v>
      </c>
      <c r="J36" s="34" t="s">
        <v>118</v>
      </c>
      <c r="K36" s="68" t="s">
        <v>119</v>
      </c>
      <c r="L36" s="46">
        <v>0</v>
      </c>
      <c r="M36" s="46">
        <v>0</v>
      </c>
      <c r="N36" s="53" t="e">
        <f t="shared" si="0"/>
        <v>#DIV/0!</v>
      </c>
      <c r="O36" s="46"/>
      <c r="P36" s="46"/>
      <c r="Q36" s="73" t="s">
        <v>260</v>
      </c>
      <c r="R36" s="46">
        <v>1</v>
      </c>
      <c r="S36" s="46">
        <v>0</v>
      </c>
      <c r="T36" s="49">
        <f t="shared" si="1"/>
        <v>0</v>
      </c>
      <c r="U36" s="46"/>
      <c r="V36" s="51">
        <v>0</v>
      </c>
      <c r="W36" s="74" t="s">
        <v>294</v>
      </c>
      <c r="X36" s="65">
        <v>1</v>
      </c>
      <c r="Y36" s="52">
        <v>0</v>
      </c>
      <c r="Z36" s="53">
        <f>(Y36/X36)*100</f>
        <v>0</v>
      </c>
      <c r="AA36" s="99">
        <v>0</v>
      </c>
      <c r="AB36" s="100">
        <v>0</v>
      </c>
      <c r="AC36" s="80">
        <v>0</v>
      </c>
      <c r="AD36" s="94" t="s">
        <v>311</v>
      </c>
      <c r="AE36" s="90">
        <v>0</v>
      </c>
    </row>
    <row r="37" spans="1:31" s="47" customFormat="1" ht="140.25" customHeight="1" x14ac:dyDescent="0.4">
      <c r="A37" s="110"/>
      <c r="B37" s="111"/>
      <c r="C37" s="111"/>
      <c r="D37" s="111"/>
      <c r="E37" s="111"/>
      <c r="F37" s="120"/>
      <c r="G37" s="44" t="s">
        <v>197</v>
      </c>
      <c r="H37" s="41" t="s">
        <v>214</v>
      </c>
      <c r="I37" s="102" t="s">
        <v>68</v>
      </c>
      <c r="J37" s="34" t="s">
        <v>98</v>
      </c>
      <c r="K37" s="68" t="s">
        <v>120</v>
      </c>
      <c r="L37" s="46">
        <v>0</v>
      </c>
      <c r="M37" s="46">
        <v>1</v>
      </c>
      <c r="N37" s="53" t="e">
        <f t="shared" si="0"/>
        <v>#DIV/0!</v>
      </c>
      <c r="O37" s="46"/>
      <c r="P37" s="46"/>
      <c r="Q37" s="73" t="s">
        <v>287</v>
      </c>
      <c r="R37" s="46">
        <v>1</v>
      </c>
      <c r="S37" s="46">
        <v>0</v>
      </c>
      <c r="T37" s="49">
        <f t="shared" si="1"/>
        <v>0</v>
      </c>
      <c r="U37" s="46"/>
      <c r="V37" s="51">
        <v>0</v>
      </c>
      <c r="W37" s="74" t="s">
        <v>260</v>
      </c>
      <c r="X37" s="65">
        <v>0</v>
      </c>
      <c r="Y37" s="52">
        <v>0</v>
      </c>
      <c r="Z37" s="87" t="s">
        <v>304</v>
      </c>
      <c r="AA37" s="99">
        <v>0</v>
      </c>
      <c r="AB37" s="100">
        <v>0</v>
      </c>
      <c r="AC37" s="80">
        <v>0</v>
      </c>
      <c r="AD37" s="95" t="s">
        <v>313</v>
      </c>
      <c r="AE37" s="90">
        <v>0</v>
      </c>
    </row>
    <row r="38" spans="1:31" s="47" customFormat="1" ht="293.25" customHeight="1" x14ac:dyDescent="0.4">
      <c r="A38" s="110" t="s">
        <v>38</v>
      </c>
      <c r="B38" s="111" t="s">
        <v>39</v>
      </c>
      <c r="C38" s="111" t="s">
        <v>153</v>
      </c>
      <c r="D38" s="111" t="s">
        <v>40</v>
      </c>
      <c r="E38" s="111" t="s">
        <v>170</v>
      </c>
      <c r="F38" s="120" t="s">
        <v>138</v>
      </c>
      <c r="G38" s="110" t="s">
        <v>198</v>
      </c>
      <c r="H38" s="116" t="s">
        <v>215</v>
      </c>
      <c r="I38" s="102" t="s">
        <v>69</v>
      </c>
      <c r="J38" s="34" t="s">
        <v>121</v>
      </c>
      <c r="K38" s="68" t="s">
        <v>122</v>
      </c>
      <c r="L38" s="46">
        <v>1</v>
      </c>
      <c r="M38" s="46">
        <v>0</v>
      </c>
      <c r="N38" s="53">
        <f t="shared" si="0"/>
        <v>0</v>
      </c>
      <c r="O38" s="46"/>
      <c r="P38" s="46"/>
      <c r="Q38" s="73" t="s">
        <v>260</v>
      </c>
      <c r="R38" s="46">
        <v>1</v>
      </c>
      <c r="S38" s="46">
        <v>0</v>
      </c>
      <c r="T38" s="49">
        <f t="shared" si="1"/>
        <v>0</v>
      </c>
      <c r="U38" s="46"/>
      <c r="V38" s="51">
        <v>2308000</v>
      </c>
      <c r="W38" s="74" t="s">
        <v>260</v>
      </c>
      <c r="X38" s="65">
        <v>1</v>
      </c>
      <c r="Y38" s="52">
        <v>0</v>
      </c>
      <c r="Z38" s="53">
        <f>(Y38/X38)*100</f>
        <v>0</v>
      </c>
      <c r="AA38" s="99">
        <v>0</v>
      </c>
      <c r="AB38" s="100">
        <v>0</v>
      </c>
      <c r="AC38" s="80">
        <v>0</v>
      </c>
      <c r="AD38" s="94" t="s">
        <v>311</v>
      </c>
      <c r="AE38" s="90">
        <v>0</v>
      </c>
    </row>
    <row r="39" spans="1:31" s="47" customFormat="1" ht="250.5" customHeight="1" x14ac:dyDescent="0.4">
      <c r="A39" s="110"/>
      <c r="B39" s="111"/>
      <c r="C39" s="111"/>
      <c r="D39" s="111"/>
      <c r="E39" s="111"/>
      <c r="F39" s="120"/>
      <c r="G39" s="110"/>
      <c r="H39" s="117"/>
      <c r="I39" s="101" t="s">
        <v>232</v>
      </c>
      <c r="J39" s="34" t="s">
        <v>82</v>
      </c>
      <c r="K39" s="68" t="s">
        <v>123</v>
      </c>
      <c r="L39" s="46">
        <v>12</v>
      </c>
      <c r="M39" s="46">
        <v>12</v>
      </c>
      <c r="N39" s="53">
        <f t="shared" si="0"/>
        <v>100</v>
      </c>
      <c r="O39" s="46"/>
      <c r="P39" s="46"/>
      <c r="Q39" s="73" t="s">
        <v>295</v>
      </c>
      <c r="R39" s="46">
        <v>12</v>
      </c>
      <c r="S39" s="46"/>
      <c r="T39" s="49">
        <f t="shared" si="1"/>
        <v>0</v>
      </c>
      <c r="U39" s="46"/>
      <c r="V39" s="51">
        <v>4000000</v>
      </c>
      <c r="W39" s="73" t="s">
        <v>295</v>
      </c>
      <c r="X39" s="65">
        <v>1</v>
      </c>
      <c r="Y39" s="52">
        <v>1</v>
      </c>
      <c r="Z39" s="87">
        <f t="shared" si="3"/>
        <v>100</v>
      </c>
      <c r="AA39" s="99">
        <v>2000000</v>
      </c>
      <c r="AB39" s="100">
        <v>1000000</v>
      </c>
      <c r="AC39" s="80">
        <f t="shared" si="4"/>
        <v>0.5</v>
      </c>
      <c r="AD39" s="96" t="s">
        <v>307</v>
      </c>
      <c r="AE39" s="90">
        <f t="shared" si="2"/>
        <v>66.666666666666671</v>
      </c>
    </row>
    <row r="40" spans="1:31" s="47" customFormat="1" ht="244.5" customHeight="1" x14ac:dyDescent="0.4">
      <c r="A40" s="110"/>
      <c r="B40" s="111"/>
      <c r="C40" s="111"/>
      <c r="D40" s="111"/>
      <c r="E40" s="111"/>
      <c r="F40" s="120"/>
      <c r="G40" s="115"/>
      <c r="H40" s="118"/>
      <c r="I40" s="101" t="s">
        <v>233</v>
      </c>
      <c r="J40" s="34" t="s">
        <v>82</v>
      </c>
      <c r="K40" s="68" t="s">
        <v>123</v>
      </c>
      <c r="L40" s="46">
        <v>12</v>
      </c>
      <c r="M40" s="46">
        <v>0</v>
      </c>
      <c r="N40" s="53">
        <f t="shared" si="0"/>
        <v>0</v>
      </c>
      <c r="O40" s="46"/>
      <c r="P40" s="46"/>
      <c r="Q40" s="73" t="s">
        <v>260</v>
      </c>
      <c r="R40" s="46">
        <v>12</v>
      </c>
      <c r="S40" s="46">
        <v>0</v>
      </c>
      <c r="T40" s="49">
        <f t="shared" si="1"/>
        <v>0</v>
      </c>
      <c r="U40" s="46"/>
      <c r="V40" s="51">
        <v>0</v>
      </c>
      <c r="W40" s="74" t="s">
        <v>260</v>
      </c>
      <c r="X40" s="65">
        <v>0</v>
      </c>
      <c r="Y40" s="52">
        <v>0</v>
      </c>
      <c r="Z40" s="87" t="s">
        <v>304</v>
      </c>
      <c r="AA40" s="99">
        <v>0</v>
      </c>
      <c r="AB40" s="100">
        <v>0</v>
      </c>
      <c r="AC40" s="80">
        <v>0</v>
      </c>
      <c r="AD40" s="95" t="s">
        <v>313</v>
      </c>
      <c r="AE40" s="90">
        <v>0</v>
      </c>
    </row>
    <row r="41" spans="1:31" s="47" customFormat="1" ht="244.5" customHeight="1" x14ac:dyDescent="0.4">
      <c r="A41" s="110"/>
      <c r="B41" s="111"/>
      <c r="C41" s="111"/>
      <c r="D41" s="111"/>
      <c r="E41" s="111"/>
      <c r="F41" s="120"/>
      <c r="G41" s="44" t="s">
        <v>199</v>
      </c>
      <c r="H41" s="39" t="s">
        <v>70</v>
      </c>
      <c r="I41" s="101" t="s">
        <v>71</v>
      </c>
      <c r="J41" s="34" t="s">
        <v>124</v>
      </c>
      <c r="K41" s="68" t="s">
        <v>125</v>
      </c>
      <c r="L41" s="46">
        <v>0</v>
      </c>
      <c r="M41" s="46">
        <v>0</v>
      </c>
      <c r="N41" s="53" t="e">
        <f t="shared" si="0"/>
        <v>#DIV/0!</v>
      </c>
      <c r="O41" s="46"/>
      <c r="P41" s="46"/>
      <c r="Q41" s="73" t="s">
        <v>260</v>
      </c>
      <c r="R41" s="46">
        <v>0</v>
      </c>
      <c r="S41" s="46">
        <v>0</v>
      </c>
      <c r="T41" s="49" t="e">
        <f t="shared" si="1"/>
        <v>#DIV/0!</v>
      </c>
      <c r="U41" s="46"/>
      <c r="V41" s="51">
        <v>0</v>
      </c>
      <c r="W41" s="74" t="s">
        <v>260</v>
      </c>
      <c r="X41" s="65">
        <v>1</v>
      </c>
      <c r="Y41" s="52">
        <v>0</v>
      </c>
      <c r="Z41" s="87">
        <f t="shared" si="3"/>
        <v>0</v>
      </c>
      <c r="AA41" s="99">
        <v>0</v>
      </c>
      <c r="AB41" s="100">
        <v>0</v>
      </c>
      <c r="AC41" s="80">
        <v>0</v>
      </c>
      <c r="AD41" s="94" t="s">
        <v>312</v>
      </c>
      <c r="AE41" s="90">
        <v>0</v>
      </c>
    </row>
    <row r="42" spans="1:31" s="47" customFormat="1" ht="295.5" customHeight="1" x14ac:dyDescent="0.4">
      <c r="A42" s="110"/>
      <c r="B42" s="111"/>
      <c r="C42" s="44" t="s">
        <v>154</v>
      </c>
      <c r="D42" s="44" t="s">
        <v>139</v>
      </c>
      <c r="E42" s="44" t="s">
        <v>200</v>
      </c>
      <c r="F42" s="39" t="s">
        <v>48</v>
      </c>
      <c r="G42" s="44" t="s">
        <v>201</v>
      </c>
      <c r="H42" s="39" t="s">
        <v>216</v>
      </c>
      <c r="I42" s="101" t="s">
        <v>72</v>
      </c>
      <c r="J42" s="34" t="s">
        <v>126</v>
      </c>
      <c r="K42" s="68" t="s">
        <v>127</v>
      </c>
      <c r="L42" s="46">
        <v>0</v>
      </c>
      <c r="M42" s="46">
        <v>0</v>
      </c>
      <c r="N42" s="53" t="e">
        <f t="shared" si="0"/>
        <v>#DIV/0!</v>
      </c>
      <c r="O42" s="46"/>
      <c r="P42" s="46"/>
      <c r="Q42" s="73" t="s">
        <v>260</v>
      </c>
      <c r="R42" s="46">
        <v>0</v>
      </c>
      <c r="S42" s="46">
        <v>0</v>
      </c>
      <c r="T42" s="49" t="e">
        <f t="shared" si="1"/>
        <v>#DIV/0!</v>
      </c>
      <c r="U42" s="46"/>
      <c r="V42" s="51">
        <v>0</v>
      </c>
      <c r="W42" s="74" t="s">
        <v>260</v>
      </c>
      <c r="X42" s="65">
        <v>0</v>
      </c>
      <c r="Y42" s="52">
        <v>0</v>
      </c>
      <c r="Z42" s="87" t="s">
        <v>304</v>
      </c>
      <c r="AA42" s="99">
        <v>0</v>
      </c>
      <c r="AB42" s="100">
        <v>0</v>
      </c>
      <c r="AC42" s="80">
        <v>0</v>
      </c>
      <c r="AD42" s="95" t="s">
        <v>313</v>
      </c>
      <c r="AE42" s="90">
        <v>0</v>
      </c>
    </row>
    <row r="43" spans="1:31" ht="102.75" customHeight="1" x14ac:dyDescent="0.25">
      <c r="X43" s="97"/>
      <c r="Y43" s="98"/>
    </row>
    <row r="61" spans="2:5" ht="102.75" customHeight="1" x14ac:dyDescent="0.25">
      <c r="B61" s="27"/>
      <c r="C61" s="27"/>
      <c r="D61" s="28"/>
      <c r="E61" s="29"/>
    </row>
    <row r="62" spans="2:5" ht="102.75" customHeight="1" x14ac:dyDescent="0.25">
      <c r="B62" s="27"/>
      <c r="C62" s="27"/>
      <c r="D62" s="28"/>
      <c r="E62" s="29"/>
    </row>
    <row r="63" spans="2:5" ht="102.75" customHeight="1" x14ac:dyDescent="0.25">
      <c r="B63" s="27"/>
      <c r="C63" s="27"/>
      <c r="D63" s="28"/>
      <c r="E63" s="29"/>
    </row>
    <row r="64" spans="2:5" ht="102.75" customHeight="1" x14ac:dyDescent="0.25">
      <c r="B64" s="27"/>
      <c r="C64" s="27"/>
      <c r="D64" s="28"/>
      <c r="E64" s="29"/>
    </row>
    <row r="65" spans="2:5" ht="102.75" customHeight="1" x14ac:dyDescent="0.25">
      <c r="B65" s="27"/>
      <c r="C65" s="27"/>
      <c r="D65" s="28"/>
      <c r="E65" s="29"/>
    </row>
    <row r="66" spans="2:5" ht="102.75" customHeight="1" x14ac:dyDescent="0.25">
      <c r="B66" s="27"/>
      <c r="C66" s="27"/>
      <c r="D66" s="28"/>
      <c r="E66" s="29"/>
    </row>
    <row r="67" spans="2:5" ht="102.75" customHeight="1" x14ac:dyDescent="0.25">
      <c r="B67" s="27"/>
      <c r="C67" s="27"/>
      <c r="D67" s="28"/>
      <c r="E67" s="29"/>
    </row>
    <row r="68" spans="2:5" ht="102.75" customHeight="1" x14ac:dyDescent="0.25">
      <c r="B68" s="27"/>
      <c r="C68" s="27"/>
      <c r="D68" s="28"/>
      <c r="E68" s="29"/>
    </row>
    <row r="69" spans="2:5" ht="102.75" customHeight="1" x14ac:dyDescent="0.25">
      <c r="B69" s="27"/>
      <c r="C69" s="27"/>
      <c r="D69" s="28"/>
      <c r="E69" s="29"/>
    </row>
    <row r="70" spans="2:5" ht="102.75" customHeight="1" x14ac:dyDescent="0.25">
      <c r="B70" s="27"/>
      <c r="C70" s="27"/>
      <c r="D70" s="28"/>
      <c r="E70" s="29"/>
    </row>
    <row r="72" spans="2:5" ht="102.75" customHeight="1" x14ac:dyDescent="0.25">
      <c r="B72" s="27"/>
      <c r="C72" s="27"/>
      <c r="D72" s="28"/>
      <c r="E72" s="29"/>
    </row>
    <row r="73" spans="2:5" ht="102.75" customHeight="1" x14ac:dyDescent="0.25">
      <c r="B73" s="27"/>
      <c r="C73" s="27"/>
      <c r="D73" s="28"/>
      <c r="E73" s="29"/>
    </row>
    <row r="74" spans="2:5" ht="102.75" customHeight="1" x14ac:dyDescent="0.25">
      <c r="B74" s="27"/>
      <c r="C74" s="27"/>
      <c r="D74" s="28"/>
      <c r="E74" s="29"/>
    </row>
    <row r="75" spans="2:5" ht="102.75" customHeight="1" x14ac:dyDescent="0.25">
      <c r="B75" s="27"/>
      <c r="C75" s="27"/>
      <c r="D75" s="28"/>
      <c r="E75" s="29"/>
    </row>
    <row r="76" spans="2:5" ht="102.75" customHeight="1" x14ac:dyDescent="0.25">
      <c r="B76" s="27"/>
      <c r="C76" s="27"/>
      <c r="D76" s="28"/>
      <c r="E76" s="29"/>
    </row>
  </sheetData>
  <autoFilter ref="A3:K42" xr:uid="{00000000-0009-0000-0000-000000000000}">
    <filterColumn colId="2" showButton="0"/>
    <filterColumn colId="4" showButton="0"/>
    <filterColumn colId="6" showButton="0"/>
  </autoFilter>
  <mergeCells count="66">
    <mergeCell ref="AE2:AE3"/>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 ref="G26:G27"/>
    <mergeCell ref="A17:A23"/>
    <mergeCell ref="B17:B23"/>
    <mergeCell ref="C17:C21"/>
    <mergeCell ref="C22:C23"/>
    <mergeCell ref="D17:D21"/>
    <mergeCell ref="A24:A37"/>
    <mergeCell ref="G17:G18"/>
    <mergeCell ref="E17:E21"/>
    <mergeCell ref="E26:E31"/>
    <mergeCell ref="F26:F31"/>
    <mergeCell ref="E22:E23"/>
    <mergeCell ref="D4:D5"/>
    <mergeCell ref="D6:D9"/>
    <mergeCell ref="C10:C13"/>
    <mergeCell ref="D22:D23"/>
    <mergeCell ref="E14:E15"/>
    <mergeCell ref="E6:E7"/>
    <mergeCell ref="E12:E13"/>
    <mergeCell ref="E8:E9"/>
    <mergeCell ref="E10:E11"/>
    <mergeCell ref="D10:D13"/>
    <mergeCell ref="D14:D16"/>
    <mergeCell ref="A4:A5"/>
    <mergeCell ref="C4:C5"/>
    <mergeCell ref="B4:B5"/>
    <mergeCell ref="A6:A16"/>
    <mergeCell ref="B6:B16"/>
    <mergeCell ref="C6:C9"/>
    <mergeCell ref="C14:C16"/>
    <mergeCell ref="A38:A42"/>
    <mergeCell ref="E38:E41"/>
    <mergeCell ref="C38:C41"/>
    <mergeCell ref="B24:B37"/>
    <mergeCell ref="E33:E37"/>
    <mergeCell ref="C33:C37"/>
    <mergeCell ref="D24:D25"/>
    <mergeCell ref="C26:C32"/>
    <mergeCell ref="C24:C25"/>
    <mergeCell ref="D33:D37"/>
    <mergeCell ref="B38:B42"/>
    <mergeCell ref="D38:D41"/>
    <mergeCell ref="D26:D32"/>
    <mergeCell ref="R2:W2"/>
    <mergeCell ref="X2:AD2"/>
    <mergeCell ref="C3:D3"/>
    <mergeCell ref="E3:F3"/>
    <mergeCell ref="H2:K2"/>
    <mergeCell ref="G3:H3"/>
    <mergeCell ref="L2:Q2"/>
  </mergeCells>
  <conditionalFormatting sqref="N4:N24 N26:N42">
    <cfRule type="cellIs" dxfId="75" priority="120" operator="between">
      <formula>80</formula>
      <formula>100</formula>
    </cfRule>
    <cfRule type="cellIs" dxfId="74" priority="121" operator="between">
      <formula>70</formula>
      <formula>79</formula>
    </cfRule>
    <cfRule type="cellIs" dxfId="73" priority="122" operator="between">
      <formula>60</formula>
      <formula>69</formula>
    </cfRule>
    <cfRule type="cellIs" dxfId="72" priority="123" operator="between">
      <formula>40</formula>
      <formula>59</formula>
    </cfRule>
    <cfRule type="cellIs" dxfId="71" priority="124" operator="between">
      <formula>0</formula>
      <formula>39</formula>
    </cfRule>
  </conditionalFormatting>
  <conditionalFormatting sqref="N25">
    <cfRule type="cellIs" dxfId="70" priority="119" operator="between">
      <formula>40</formula>
      <formula>59</formula>
    </cfRule>
  </conditionalFormatting>
  <conditionalFormatting sqref="T4:T42">
    <cfRule type="cellIs" dxfId="69" priority="114" operator="between">
      <formula>80</formula>
      <formula>100</formula>
    </cfRule>
    <cfRule type="cellIs" dxfId="68" priority="115" operator="between">
      <formula>70</formula>
      <formula>79</formula>
    </cfRule>
    <cfRule type="cellIs" dxfId="67" priority="116" operator="between">
      <formula>60</formula>
      <formula>69</formula>
    </cfRule>
    <cfRule type="cellIs" dxfId="66" priority="117" operator="between">
      <formula>40</formula>
      <formula>59</formula>
    </cfRule>
    <cfRule type="cellIs" dxfId="65" priority="118" operator="between">
      <formula>0</formula>
      <formula>39</formula>
    </cfRule>
  </conditionalFormatting>
  <conditionalFormatting sqref="Z9:Z13 Z39 Z41 Z17:Z20 Z4 Z23:Z36 Z6:Z7">
    <cfRule type="cellIs" dxfId="64" priority="109" operator="between">
      <formula>80</formula>
      <formula>100</formula>
    </cfRule>
    <cfRule type="cellIs" dxfId="63" priority="110" operator="between">
      <formula>70</formula>
      <formula>79</formula>
    </cfRule>
    <cfRule type="cellIs" dxfId="62" priority="111" operator="between">
      <formula>60</formula>
      <formula>69</formula>
    </cfRule>
    <cfRule type="cellIs" dxfId="61" priority="112" operator="between">
      <formula>40</formula>
      <formula>59</formula>
    </cfRule>
    <cfRule type="cellIs" dxfId="60" priority="113" operator="between">
      <formula>0</formula>
      <formula>39</formula>
    </cfRule>
  </conditionalFormatting>
  <conditionalFormatting sqref="AE4:AE42">
    <cfRule type="cellIs" dxfId="59" priority="104" operator="between">
      <formula>80</formula>
      <formula>100</formula>
    </cfRule>
    <cfRule type="cellIs" dxfId="58" priority="105" operator="between">
      <formula>70</formula>
      <formula>79</formula>
    </cfRule>
    <cfRule type="cellIs" dxfId="57" priority="106" operator="between">
      <formula>60</formula>
      <formula>69</formula>
    </cfRule>
    <cfRule type="cellIs" dxfId="56" priority="107" operator="between">
      <formula>40</formula>
      <formula>59</formula>
    </cfRule>
    <cfRule type="cellIs" dxfId="55" priority="108" operator="between">
      <formula>0</formula>
      <formula>39</formula>
    </cfRule>
  </conditionalFormatting>
  <conditionalFormatting sqref="Z8">
    <cfRule type="cellIs" dxfId="54" priority="99" operator="between">
      <formula>80</formula>
      <formula>100</formula>
    </cfRule>
    <cfRule type="cellIs" dxfId="53" priority="100" operator="between">
      <formula>70</formula>
      <formula>79</formula>
    </cfRule>
    <cfRule type="cellIs" dxfId="52" priority="101" operator="between">
      <formula>60</formula>
      <formula>69</formula>
    </cfRule>
    <cfRule type="cellIs" dxfId="51" priority="102" operator="between">
      <formula>40</formula>
      <formula>59</formula>
    </cfRule>
    <cfRule type="cellIs" dxfId="50" priority="103" operator="between">
      <formula>0</formula>
      <formula>39</formula>
    </cfRule>
  </conditionalFormatting>
  <conditionalFormatting sqref="Z21:Z22">
    <cfRule type="cellIs" dxfId="49" priority="94" operator="between">
      <formula>80</formula>
      <formula>100</formula>
    </cfRule>
    <cfRule type="cellIs" dxfId="48" priority="95" operator="between">
      <formula>70</formula>
      <formula>79</formula>
    </cfRule>
    <cfRule type="cellIs" dxfId="47" priority="96" operator="between">
      <formula>60</formula>
      <formula>69</formula>
    </cfRule>
    <cfRule type="cellIs" dxfId="46" priority="97" operator="between">
      <formula>40</formula>
      <formula>59</formula>
    </cfRule>
    <cfRule type="cellIs" dxfId="45" priority="98" operator="between">
      <formula>0</formula>
      <formula>39</formula>
    </cfRule>
  </conditionalFormatting>
  <conditionalFormatting sqref="Z37">
    <cfRule type="cellIs" dxfId="44" priority="79" operator="between">
      <formula>80</formula>
      <formula>100</formula>
    </cfRule>
    <cfRule type="cellIs" dxfId="43" priority="80" operator="between">
      <formula>70</formula>
      <formula>79</formula>
    </cfRule>
    <cfRule type="cellIs" dxfId="42" priority="81" operator="between">
      <formula>60</formula>
      <formula>69</formula>
    </cfRule>
    <cfRule type="cellIs" dxfId="41" priority="82" operator="between">
      <formula>40</formula>
      <formula>59</formula>
    </cfRule>
    <cfRule type="cellIs" dxfId="40" priority="83" operator="between">
      <formula>0</formula>
      <formula>39</formula>
    </cfRule>
  </conditionalFormatting>
  <conditionalFormatting sqref="Z40">
    <cfRule type="cellIs" dxfId="39" priority="69" operator="between">
      <formula>80</formula>
      <formula>100</formula>
    </cfRule>
    <cfRule type="cellIs" dxfId="38" priority="70" operator="between">
      <formula>70</formula>
      <formula>79</formula>
    </cfRule>
    <cfRule type="cellIs" dxfId="37" priority="71" operator="between">
      <formula>60</formula>
      <formula>69</formula>
    </cfRule>
    <cfRule type="cellIs" dxfId="36" priority="72" operator="between">
      <formula>40</formula>
      <formula>59</formula>
    </cfRule>
    <cfRule type="cellIs" dxfId="35" priority="73" operator="between">
      <formula>0</formula>
      <formula>39</formula>
    </cfRule>
  </conditionalFormatting>
  <conditionalFormatting sqref="Z14">
    <cfRule type="cellIs" dxfId="34" priority="64" operator="between">
      <formula>80</formula>
      <formula>100</formula>
    </cfRule>
    <cfRule type="cellIs" dxfId="33" priority="65" operator="between">
      <formula>70</formula>
      <formula>79</formula>
    </cfRule>
    <cfRule type="cellIs" dxfId="32" priority="66" operator="between">
      <formula>60</formula>
      <formula>69</formula>
    </cfRule>
    <cfRule type="cellIs" dxfId="31" priority="67" operator="between">
      <formula>40</formula>
      <formula>59</formula>
    </cfRule>
    <cfRule type="cellIs" dxfId="30" priority="68" operator="between">
      <formula>0</formula>
      <formula>39</formula>
    </cfRule>
  </conditionalFormatting>
  <conditionalFormatting sqref="Z15">
    <cfRule type="cellIs" dxfId="29" priority="59" operator="between">
      <formula>80</formula>
      <formula>100</formula>
    </cfRule>
    <cfRule type="cellIs" dxfId="28" priority="60" operator="between">
      <formula>70</formula>
      <formula>79</formula>
    </cfRule>
    <cfRule type="cellIs" dxfId="27" priority="61" operator="between">
      <formula>60</formula>
      <formula>69</formula>
    </cfRule>
    <cfRule type="cellIs" dxfId="26" priority="62" operator="between">
      <formula>40</formula>
      <formula>59</formula>
    </cfRule>
    <cfRule type="cellIs" dxfId="25" priority="63" operator="between">
      <formula>0</formula>
      <formula>39</formula>
    </cfRule>
  </conditionalFormatting>
  <conditionalFormatting sqref="AC4:AC42">
    <cfRule type="cellIs" dxfId="24" priority="30" operator="between">
      <formula>0</formula>
      <formula>0.39</formula>
    </cfRule>
    <cfRule type="cellIs" dxfId="23" priority="29" operator="between">
      <formula>0.4</formula>
      <formula>0.59</formula>
    </cfRule>
    <cfRule type="cellIs" dxfId="22" priority="28" operator="between">
      <formula>0.6</formula>
      <formula>0.69</formula>
    </cfRule>
    <cfRule type="cellIs" dxfId="21" priority="27" operator="between">
      <formula>0.7</formula>
      <formula>0.79</formula>
    </cfRule>
    <cfRule type="cellIs" dxfId="20" priority="26" operator="between">
      <formula>0.8</formula>
      <formula>1</formula>
    </cfRule>
  </conditionalFormatting>
  <conditionalFormatting sqref="Z16">
    <cfRule type="cellIs" dxfId="19" priority="21" operator="between">
      <formula>80</formula>
      <formula>100</formula>
    </cfRule>
    <cfRule type="cellIs" dxfId="18" priority="22" operator="between">
      <formula>70</formula>
      <formula>79</formula>
    </cfRule>
    <cfRule type="cellIs" dxfId="17" priority="23" operator="between">
      <formula>60</formula>
      <formula>69</formula>
    </cfRule>
    <cfRule type="cellIs" dxfId="16" priority="24" operator="between">
      <formula>40</formula>
      <formula>59</formula>
    </cfRule>
    <cfRule type="cellIs" dxfId="15" priority="25" operator="between">
      <formula>0</formula>
      <formula>39</formula>
    </cfRule>
  </conditionalFormatting>
  <conditionalFormatting sqref="Z38">
    <cfRule type="cellIs" dxfId="14" priority="16" operator="between">
      <formula>80</formula>
      <formula>100</formula>
    </cfRule>
    <cfRule type="cellIs" dxfId="13" priority="17" operator="between">
      <formula>70</formula>
      <formula>79</formula>
    </cfRule>
    <cfRule type="cellIs" dxfId="12" priority="18" operator="between">
      <formula>60</formula>
      <formula>69</formula>
    </cfRule>
    <cfRule type="cellIs" dxfId="11" priority="19" operator="between">
      <formula>40</formula>
      <formula>59</formula>
    </cfRule>
    <cfRule type="cellIs" dxfId="10" priority="20" operator="between">
      <formula>0</formula>
      <formula>39</formula>
    </cfRule>
  </conditionalFormatting>
  <conditionalFormatting sqref="Z5">
    <cfRule type="cellIs" dxfId="9" priority="11" operator="between">
      <formula>80</formula>
      <formula>100</formula>
    </cfRule>
    <cfRule type="cellIs" dxfId="8" priority="12" operator="between">
      <formula>70</formula>
      <formula>79</formula>
    </cfRule>
    <cfRule type="cellIs" dxfId="7" priority="13" operator="between">
      <formula>60</formula>
      <formula>69</formula>
    </cfRule>
    <cfRule type="cellIs" dxfId="6" priority="14" operator="between">
      <formula>40</formula>
      <formula>59</formula>
    </cfRule>
    <cfRule type="cellIs" dxfId="5" priority="15" operator="between">
      <formula>0</formula>
      <formula>39</formula>
    </cfRule>
  </conditionalFormatting>
  <conditionalFormatting sqref="Z42">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5" scale="10" fitToHeight="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zoomScale="59" zoomScaleNormal="59" workbookViewId="0">
      <selection activeCell="Y7" sqref="Y7"/>
    </sheetView>
  </sheetViews>
  <sheetFormatPr baseColWidth="10" defaultRowHeight="15" x14ac:dyDescent="0.25"/>
  <cols>
    <col min="2" max="2" width="22.28515625" customWidth="1"/>
    <col min="3" max="4" width="20.42578125" customWidth="1"/>
    <col min="5" max="5" width="18.85546875" customWidth="1"/>
    <col min="6" max="6" width="23.42578125" customWidth="1"/>
    <col min="7" max="7" width="25.140625" customWidth="1"/>
    <col min="8" max="8" width="20.42578125" customWidth="1"/>
    <col min="9" max="9" width="18.85546875" customWidth="1"/>
    <col min="10" max="10" width="22" customWidth="1"/>
    <col min="13" max="13" width="13.42578125" customWidth="1"/>
    <col min="14" max="14" width="23" customWidth="1"/>
    <col min="15" max="15" width="26.28515625" customWidth="1"/>
  </cols>
  <sheetData>
    <row r="1" spans="1:23" ht="15.75" customHeight="1" thickBot="1" x14ac:dyDescent="0.3">
      <c r="A1" s="125" t="s">
        <v>245</v>
      </c>
      <c r="B1" s="127" t="s">
        <v>246</v>
      </c>
      <c r="C1" s="127" t="s">
        <v>297</v>
      </c>
      <c r="D1" s="127" t="s">
        <v>3</v>
      </c>
      <c r="E1" s="129" t="s">
        <v>296</v>
      </c>
      <c r="F1" s="130"/>
      <c r="G1" s="130"/>
      <c r="H1" s="130"/>
      <c r="I1" s="130"/>
      <c r="J1" s="131"/>
    </row>
    <row r="2" spans="1:23" ht="27.75" customHeight="1" thickBot="1" x14ac:dyDescent="0.3">
      <c r="A2" s="126"/>
      <c r="B2" s="128"/>
      <c r="C2" s="128"/>
      <c r="D2" s="128"/>
      <c r="E2" s="10" t="s">
        <v>235</v>
      </c>
      <c r="F2" s="10" t="s">
        <v>236</v>
      </c>
      <c r="G2" s="10" t="s">
        <v>237</v>
      </c>
      <c r="H2" s="10" t="s">
        <v>238</v>
      </c>
      <c r="I2" s="10" t="s">
        <v>239</v>
      </c>
      <c r="J2" s="11" t="s">
        <v>247</v>
      </c>
      <c r="N2" s="2" t="s">
        <v>248</v>
      </c>
      <c r="O2" s="3" t="s">
        <v>249</v>
      </c>
      <c r="Q2" s="124"/>
      <c r="R2" s="124"/>
      <c r="S2" s="124"/>
      <c r="T2" s="124"/>
      <c r="U2" s="124"/>
      <c r="V2" s="124"/>
      <c r="W2" s="124"/>
    </row>
    <row r="3" spans="1:23" ht="60.75" customHeight="1" thickBot="1" x14ac:dyDescent="0.3">
      <c r="A3" s="12">
        <v>1</v>
      </c>
      <c r="B3" s="13" t="s">
        <v>234</v>
      </c>
      <c r="C3" s="14">
        <v>2</v>
      </c>
      <c r="D3" s="57" t="s">
        <v>298</v>
      </c>
      <c r="E3" s="15">
        <v>1</v>
      </c>
      <c r="F3" s="16"/>
      <c r="G3" s="33">
        <v>1</v>
      </c>
      <c r="H3" s="17"/>
      <c r="I3" s="18"/>
      <c r="J3" s="19">
        <f>SUM(E3:I3)</f>
        <v>2</v>
      </c>
      <c r="N3" s="4" t="s">
        <v>250</v>
      </c>
      <c r="O3" s="5">
        <f>E8</f>
        <v>14</v>
      </c>
    </row>
    <row r="4" spans="1:23" ht="83.25" customHeight="1" thickBot="1" x14ac:dyDescent="0.3">
      <c r="A4" s="12">
        <v>2</v>
      </c>
      <c r="B4" s="13" t="s">
        <v>14</v>
      </c>
      <c r="C4" s="14">
        <v>11</v>
      </c>
      <c r="D4" s="57" t="s">
        <v>299</v>
      </c>
      <c r="E4" s="15">
        <v>2</v>
      </c>
      <c r="F4" s="16"/>
      <c r="G4" s="33">
        <v>1</v>
      </c>
      <c r="H4" s="17">
        <v>1</v>
      </c>
      <c r="I4" s="18">
        <v>2</v>
      </c>
      <c r="J4" s="19">
        <f t="shared" ref="J4:J7" si="0">SUM(E4:I4)</f>
        <v>6</v>
      </c>
      <c r="N4" s="6" t="s">
        <v>236</v>
      </c>
      <c r="O4" s="5">
        <f>F8</f>
        <v>0</v>
      </c>
    </row>
    <row r="5" spans="1:23" ht="60" customHeight="1" thickBot="1" x14ac:dyDescent="0.3">
      <c r="A5" s="12">
        <v>3</v>
      </c>
      <c r="B5" s="13" t="s">
        <v>24</v>
      </c>
      <c r="C5" s="14">
        <v>7</v>
      </c>
      <c r="D5" s="57" t="s">
        <v>300</v>
      </c>
      <c r="E5" s="15">
        <v>3</v>
      </c>
      <c r="F5" s="16"/>
      <c r="G5" s="33">
        <v>1</v>
      </c>
      <c r="H5" s="17"/>
      <c r="I5" s="18">
        <v>1</v>
      </c>
      <c r="J5" s="19">
        <f t="shared" si="0"/>
        <v>5</v>
      </c>
      <c r="N5" s="7" t="s">
        <v>237</v>
      </c>
      <c r="O5" s="5">
        <f>G8</f>
        <v>6</v>
      </c>
    </row>
    <row r="6" spans="1:23" ht="79.5" customHeight="1" thickBot="1" x14ac:dyDescent="0.3">
      <c r="A6" s="12">
        <v>4</v>
      </c>
      <c r="B6" s="13" t="s">
        <v>30</v>
      </c>
      <c r="C6" s="14">
        <v>14</v>
      </c>
      <c r="D6" s="57" t="s">
        <v>301</v>
      </c>
      <c r="E6" s="15">
        <v>8</v>
      </c>
      <c r="F6" s="16"/>
      <c r="G6" s="33">
        <v>2</v>
      </c>
      <c r="H6" s="17"/>
      <c r="I6" s="18">
        <v>2</v>
      </c>
      <c r="J6" s="19">
        <f t="shared" si="0"/>
        <v>12</v>
      </c>
      <c r="N6" s="8" t="s">
        <v>238</v>
      </c>
      <c r="O6" s="5">
        <f>H8</f>
        <v>1</v>
      </c>
    </row>
    <row r="7" spans="1:23" ht="107.25" customHeight="1" thickBot="1" x14ac:dyDescent="0.3">
      <c r="A7" s="12">
        <v>5</v>
      </c>
      <c r="B7" s="13" t="s">
        <v>39</v>
      </c>
      <c r="C7" s="14">
        <v>5</v>
      </c>
      <c r="D7" s="57" t="s">
        <v>302</v>
      </c>
      <c r="E7" s="15"/>
      <c r="F7" s="16"/>
      <c r="G7" s="33">
        <v>1</v>
      </c>
      <c r="H7" s="17"/>
      <c r="I7" s="18"/>
      <c r="J7" s="19">
        <f t="shared" si="0"/>
        <v>1</v>
      </c>
      <c r="N7" s="9" t="s">
        <v>239</v>
      </c>
      <c r="O7" s="5">
        <f>I8</f>
        <v>5</v>
      </c>
    </row>
    <row r="8" spans="1:23" ht="15.75" thickBot="1" x14ac:dyDescent="0.3">
      <c r="A8" s="121" t="s">
        <v>297</v>
      </c>
      <c r="B8" s="122"/>
      <c r="C8" s="122"/>
      <c r="D8" s="123"/>
      <c r="E8" s="20">
        <f>SUM(E3:E7)</f>
        <v>14</v>
      </c>
      <c r="F8" s="20">
        <f t="shared" ref="F8:I8" si="1">SUM(F3:F7)</f>
        <v>0</v>
      </c>
      <c r="G8" s="20">
        <f t="shared" si="1"/>
        <v>6</v>
      </c>
      <c r="H8" s="20">
        <f t="shared" si="1"/>
        <v>1</v>
      </c>
      <c r="I8" s="20">
        <f t="shared" si="1"/>
        <v>5</v>
      </c>
      <c r="J8" s="20">
        <f>SUM(J3:J7)</f>
        <v>26</v>
      </c>
      <c r="O8">
        <f>O3+O4+O5+O6+O7</f>
        <v>26</v>
      </c>
    </row>
    <row r="14" spans="1:23" ht="15.75" thickBot="1" x14ac:dyDescent="0.3"/>
    <row r="15" spans="1:23" ht="24" customHeight="1" x14ac:dyDescent="0.25">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
      <c r="B16" s="24" t="s">
        <v>234</v>
      </c>
      <c r="C16" s="15">
        <f>E3</f>
        <v>1</v>
      </c>
      <c r="D16" s="16">
        <f>F4</f>
        <v>0</v>
      </c>
      <c r="E16" s="33">
        <f>G3</f>
        <v>1</v>
      </c>
      <c r="F16" s="17">
        <f>H3</f>
        <v>0</v>
      </c>
      <c r="G16" s="18">
        <f>I3</f>
        <v>0</v>
      </c>
      <c r="J16" s="24" t="s">
        <v>14</v>
      </c>
      <c r="K16" s="15">
        <f>E4</f>
        <v>2</v>
      </c>
      <c r="L16" s="16">
        <f>F4</f>
        <v>0</v>
      </c>
      <c r="M16" s="33">
        <f>G4</f>
        <v>1</v>
      </c>
      <c r="N16" s="17">
        <f>H4</f>
        <v>1</v>
      </c>
      <c r="O16" s="18">
        <f>I4</f>
        <v>2</v>
      </c>
    </row>
    <row r="17" spans="2:30" x14ac:dyDescent="0.25">
      <c r="B17" s="1"/>
    </row>
    <row r="19" spans="2:30" ht="65.25" customHeight="1" x14ac:dyDescent="0.25"/>
    <row r="22" spans="2:30" ht="54.75" customHeight="1" x14ac:dyDescent="0.25"/>
    <row r="24" spans="2:30" x14ac:dyDescent="0.25">
      <c r="AD24" s="1"/>
    </row>
    <row r="25" spans="2:30" ht="80.25" customHeight="1" thickBot="1" x14ac:dyDescent="0.3"/>
    <row r="26" spans="2:30" ht="48" customHeight="1" x14ac:dyDescent="0.25">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
      <c r="B27" s="24" t="s">
        <v>24</v>
      </c>
      <c r="C27" s="15">
        <f>E5</f>
        <v>3</v>
      </c>
      <c r="D27" s="16">
        <f>F5</f>
        <v>0</v>
      </c>
      <c r="E27" s="33">
        <f>G5</f>
        <v>1</v>
      </c>
      <c r="F27" s="17">
        <f>H5</f>
        <v>0</v>
      </c>
      <c r="G27" s="18">
        <f>I5</f>
        <v>1</v>
      </c>
      <c r="J27" s="24" t="s">
        <v>30</v>
      </c>
      <c r="K27" s="15">
        <f>E6</f>
        <v>8</v>
      </c>
      <c r="L27" s="16">
        <f>F6</f>
        <v>0</v>
      </c>
      <c r="M27" s="33">
        <f>G6</f>
        <v>2</v>
      </c>
      <c r="N27" s="17">
        <f>H6</f>
        <v>0</v>
      </c>
      <c r="O27" s="18">
        <f>I6</f>
        <v>2</v>
      </c>
      <c r="AD27" s="1"/>
    </row>
    <row r="28" spans="2:30" ht="96.75" customHeight="1" x14ac:dyDescent="0.25"/>
    <row r="30" spans="2:30" x14ac:dyDescent="0.25">
      <c r="AD30" s="1"/>
    </row>
    <row r="44" spans="2:7" ht="15.75" thickBot="1" x14ac:dyDescent="0.3"/>
    <row r="45" spans="2:7" ht="30" customHeight="1" x14ac:dyDescent="0.25">
      <c r="B45" s="21" t="s">
        <v>244</v>
      </c>
      <c r="C45" s="22" t="s">
        <v>235</v>
      </c>
      <c r="D45" s="22" t="s">
        <v>236</v>
      </c>
      <c r="E45" s="22" t="s">
        <v>237</v>
      </c>
      <c r="F45" s="22" t="s">
        <v>238</v>
      </c>
      <c r="G45" s="23" t="s">
        <v>239</v>
      </c>
    </row>
    <row r="46" spans="2:7" ht="90.75" customHeight="1" thickBot="1" x14ac:dyDescent="0.3">
      <c r="B46" s="24" t="s">
        <v>39</v>
      </c>
      <c r="C46" s="15">
        <f>E7</f>
        <v>0</v>
      </c>
      <c r="D46" s="16">
        <f>F7</f>
        <v>0</v>
      </c>
      <c r="E46" s="33">
        <f>G7</f>
        <v>1</v>
      </c>
      <c r="F46" s="17">
        <f>H7</f>
        <v>0</v>
      </c>
      <c r="G46" s="18">
        <f>I7</f>
        <v>0</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Seguimiento</vt:lpstr>
      <vt:lpstr>GRAFICOS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cp:lastModifiedBy>
  <cp:lastPrinted>2021-08-19T15:54:10Z</cp:lastPrinted>
  <dcterms:created xsi:type="dcterms:W3CDTF">2019-05-08T13:38:43Z</dcterms:created>
  <dcterms:modified xsi:type="dcterms:W3CDTF">2023-11-28T17:22:23Z</dcterms:modified>
</cp:coreProperties>
</file>