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JUVENTUD\2022\"/>
    </mc:Choice>
  </mc:AlternateContent>
  <xr:revisionPtr revIDLastSave="0" documentId="8_{3C288A69-C00B-470D-A2B1-B0107F3BF05D}" xr6:coauthVersionLast="47" xr6:coauthVersionMax="47" xr10:uidLastSave="{00000000-0000-0000-0000-000000000000}"/>
  <bookViews>
    <workbookView xWindow="20370" yWindow="-120" windowWidth="20730" windowHeight="11160" xr2:uid="{00000000-000D-0000-FFFF-FFFF00000000}"/>
  </bookViews>
  <sheets>
    <sheet name="Matriz" sheetId="1" r:id="rId1"/>
    <sheet name="Avance Total" sheetId="9" r:id="rId2"/>
  </sheets>
  <externalReferences>
    <externalReference r:id="rId3"/>
  </externalReferences>
  <definedNames>
    <definedName name="_xlnm._FilterDatabase" localSheetId="0" hidden="1">Matriz!$A$2:$AE$85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F30" i="1" l="1"/>
  <c r="CA55" i="1"/>
  <c r="CF40" i="1" l="1"/>
  <c r="CE35" i="1"/>
  <c r="CA35" i="1"/>
  <c r="BW35" i="1"/>
  <c r="CA53" i="1" l="1"/>
  <c r="BY51" i="1"/>
  <c r="BZ49" i="1"/>
  <c r="BY49" i="1"/>
  <c r="BY12" i="1" l="1"/>
  <c r="BX82" i="1"/>
  <c r="BZ51" i="1" l="1"/>
  <c r="BZ43" i="1"/>
  <c r="BY43" i="1"/>
  <c r="CA80" i="1" l="1"/>
  <c r="BZ46" i="1" l="1"/>
  <c r="BY46" i="1"/>
  <c r="BZ69" i="1" l="1"/>
  <c r="BZ70" i="1"/>
  <c r="BY70" i="1"/>
  <c r="BZ68" i="1"/>
  <c r="BZ66" i="1"/>
  <c r="BZ12" i="1" l="1"/>
  <c r="BZ64" i="1" l="1"/>
  <c r="BY64" i="1"/>
  <c r="BZ62" i="1"/>
  <c r="BY62" i="1"/>
  <c r="BZ60" i="1"/>
  <c r="BY60" i="1"/>
  <c r="BZ59" i="1"/>
  <c r="BY59" i="1"/>
  <c r="BZ33" i="1"/>
  <c r="BY33" i="1"/>
  <c r="BZ27" i="1" l="1"/>
  <c r="BY27" i="1"/>
  <c r="BZ5" i="1"/>
  <c r="BY4" i="1"/>
  <c r="BZ85" i="1"/>
  <c r="BY85" i="1"/>
  <c r="BZ58" i="1"/>
  <c r="BY58" i="1"/>
  <c r="BZ37" i="1"/>
  <c r="BY37" i="1"/>
  <c r="CA33" i="1"/>
  <c r="BY13" i="1"/>
  <c r="BZ13" i="1"/>
  <c r="CF85" i="1"/>
  <c r="CF84" i="1"/>
  <c r="CF83" i="1"/>
  <c r="CF82" i="1"/>
  <c r="CF71" i="1"/>
  <c r="CF70" i="1"/>
  <c r="CD13" i="1"/>
  <c r="CF80" i="1" l="1"/>
  <c r="CF79" i="1"/>
  <c r="CF69" i="1"/>
  <c r="CF68" i="1"/>
  <c r="CF66" i="1"/>
  <c r="CF42" i="1"/>
  <c r="CF41" i="1"/>
  <c r="CF26" i="1"/>
  <c r="CF25" i="1"/>
  <c r="CF13" i="1"/>
  <c r="CF8" i="1"/>
  <c r="CF7" i="1"/>
  <c r="CF6" i="1"/>
  <c r="CF5" i="1"/>
  <c r="CF4" i="1"/>
  <c r="CA84" i="1"/>
  <c r="CA83" i="1"/>
  <c r="BZ75" i="1"/>
  <c r="BZ74" i="1"/>
  <c r="CA71" i="1"/>
  <c r="CA69" i="1"/>
  <c r="CA68" i="1"/>
  <c r="CA65" i="1"/>
  <c r="CA49" i="1"/>
  <c r="CA48" i="1"/>
  <c r="CA44" i="1"/>
  <c r="CA41" i="1"/>
  <c r="CA27" i="1"/>
  <c r="CA14" i="1"/>
  <c r="CA6" i="1"/>
  <c r="CA4" i="1"/>
  <c r="BX5" i="1"/>
  <c r="CA74" i="1" l="1"/>
  <c r="CA70" i="1"/>
  <c r="BZ21" i="1"/>
  <c r="BY21" i="1"/>
  <c r="BZ82" i="1"/>
  <c r="BY82" i="1"/>
  <c r="CA62" i="1"/>
  <c r="CA59" i="1"/>
  <c r="CA46" i="1"/>
  <c r="BY31" i="1"/>
  <c r="CA31" i="1" s="1"/>
  <c r="BY25" i="1"/>
  <c r="CA25" i="1" s="1"/>
  <c r="BZ18" i="1"/>
  <c r="BY18" i="1"/>
  <c r="BX4" i="1"/>
  <c r="CF87" i="1"/>
  <c r="CA82" i="1" l="1"/>
  <c r="CA37" i="1"/>
  <c r="CA12" i="1"/>
  <c r="CA13" i="1"/>
  <c r="CA60" i="1"/>
  <c r="CA64" i="1"/>
  <c r="CA85" i="1"/>
  <c r="H35" i="9"/>
  <c r="G35" i="9"/>
  <c r="F35" i="9"/>
  <c r="E35" i="9"/>
  <c r="D35" i="9"/>
  <c r="I34" i="9"/>
  <c r="I33" i="9"/>
  <c r="I32" i="9"/>
  <c r="I31" i="9"/>
  <c r="I30" i="9"/>
  <c r="B9" i="9"/>
  <c r="BC69" i="1"/>
  <c r="BC68" i="1"/>
  <c r="AO66" i="1"/>
  <c r="AH66" i="1"/>
  <c r="BG18" i="1"/>
  <c r="BB61" i="1"/>
  <c r="AP25" i="1"/>
  <c r="AP24" i="1"/>
  <c r="BX85" i="1"/>
  <c r="BX84" i="1"/>
  <c r="BX80" i="1"/>
  <c r="BX79" i="1"/>
  <c r="BX75" i="1"/>
  <c r="BX69" i="1"/>
  <c r="BX68" i="1"/>
  <c r="BX66" i="1"/>
  <c r="BX65" i="1"/>
  <c r="BX61" i="1"/>
  <c r="BX60" i="1"/>
  <c r="BX51" i="1"/>
  <c r="BX49" i="1"/>
  <c r="BX42" i="1"/>
  <c r="CA42" i="1" s="1"/>
  <c r="CA34" i="1"/>
  <c r="BX30" i="1"/>
  <c r="BX26" i="1"/>
  <c r="BX7" i="1"/>
  <c r="BX6" i="1"/>
  <c r="CA87" i="1" l="1"/>
  <c r="BX87" i="1"/>
  <c r="I35" i="9"/>
  <c r="BQ85" i="1"/>
  <c r="BQ84" i="1"/>
  <c r="BQ80" i="1"/>
  <c r="BQ79" i="1"/>
  <c r="BQ75" i="1"/>
  <c r="BQ69" i="1"/>
  <c r="BQ68" i="1"/>
  <c r="BQ66" i="1"/>
  <c r="BQ65" i="1"/>
  <c r="BQ61" i="1"/>
  <c r="BQ60" i="1"/>
  <c r="BQ51" i="1"/>
  <c r="BQ49" i="1"/>
  <c r="BQ42" i="1"/>
  <c r="BQ36" i="1"/>
  <c r="BP35" i="1"/>
  <c r="BQ35" i="1" s="1"/>
  <c r="BQ34" i="1"/>
  <c r="BQ30" i="1"/>
  <c r="BQ28" i="1"/>
  <c r="BQ27" i="1"/>
  <c r="BQ26" i="1"/>
  <c r="BQ17" i="1"/>
  <c r="BQ16" i="1"/>
  <c r="BQ8" i="1"/>
  <c r="BQ7" i="1"/>
  <c r="BQ6" i="1"/>
  <c r="BQ4" i="1"/>
  <c r="BJ85" i="1" l="1"/>
  <c r="BJ84" i="1"/>
  <c r="BJ80" i="1"/>
  <c r="BJ79" i="1"/>
  <c r="BJ75" i="1"/>
  <c r="BJ70" i="1"/>
  <c r="BJ69" i="1"/>
  <c r="BJ68" i="1"/>
  <c r="BJ66" i="1"/>
  <c r="BI60" i="1"/>
  <c r="BJ60" i="1" s="1"/>
  <c r="BJ53" i="1"/>
  <c r="BJ51" i="1"/>
  <c r="BJ42" i="1"/>
  <c r="BJ40" i="1"/>
  <c r="BJ36" i="1"/>
  <c r="BI35" i="1"/>
  <c r="BJ35" i="1" s="1"/>
  <c r="BJ34" i="1"/>
  <c r="BJ30" i="1"/>
  <c r="BJ28" i="1"/>
  <c r="BJ27" i="1"/>
  <c r="BJ26" i="1"/>
  <c r="BJ8" i="1"/>
  <c r="BJ7" i="1"/>
  <c r="BJ6" i="1"/>
  <c r="BJ5" i="1"/>
  <c r="BJ4" i="1"/>
  <c r="T66" i="1" l="1"/>
  <c r="T68" i="1"/>
  <c r="T69" i="1"/>
  <c r="T75" i="1"/>
  <c r="T79" i="1"/>
  <c r="T80" i="1"/>
  <c r="T84" i="1"/>
  <c r="T85" i="1"/>
  <c r="BC85" i="1"/>
  <c r="AV85" i="1"/>
  <c r="BC84" i="1"/>
  <c r="AV84" i="1"/>
  <c r="BC80" i="1"/>
  <c r="AV80" i="1"/>
  <c r="BC79" i="1"/>
  <c r="AV79" i="1"/>
  <c r="BC75" i="1"/>
  <c r="AV75" i="1"/>
  <c r="AV69" i="1"/>
  <c r="AV68" i="1"/>
  <c r="BC66" i="1"/>
  <c r="AV66" i="1"/>
  <c r="BC65" i="1"/>
  <c r="AV65" i="1"/>
  <c r="BC61" i="1"/>
  <c r="AV61" i="1"/>
  <c r="BC60" i="1"/>
  <c r="AV60" i="1"/>
  <c r="BC51" i="1"/>
  <c r="AV51" i="1"/>
  <c r="BC49" i="1"/>
  <c r="AV49" i="1"/>
  <c r="BC42" i="1"/>
  <c r="AV42" i="1"/>
  <c r="BC36" i="1"/>
  <c r="AV36" i="1"/>
  <c r="BC35" i="1"/>
  <c r="AV35" i="1"/>
  <c r="BC34" i="1"/>
  <c r="AV34" i="1"/>
  <c r="BC30" i="1"/>
  <c r="AV30" i="1"/>
  <c r="BC28" i="1"/>
  <c r="AV28" i="1"/>
  <c r="BC27" i="1"/>
  <c r="AV27" i="1"/>
  <c r="BC26" i="1"/>
  <c r="AV26" i="1"/>
  <c r="BC17" i="1"/>
  <c r="AV17" i="1"/>
  <c r="BC16" i="1"/>
  <c r="AV16" i="1"/>
  <c r="BC8" i="1"/>
  <c r="AV8" i="1"/>
  <c r="BC7" i="1"/>
  <c r="AV7" i="1"/>
  <c r="BC6" i="1"/>
  <c r="AV6" i="1"/>
  <c r="BC4" i="1"/>
  <c r="AV4" i="1"/>
  <c r="AO85" i="1"/>
  <c r="AH85" i="1"/>
  <c r="AO84" i="1"/>
  <c r="AH84" i="1"/>
  <c r="AO80" i="1"/>
  <c r="AH80" i="1"/>
  <c r="AO79" i="1"/>
  <c r="AH79" i="1"/>
  <c r="AO75" i="1"/>
  <c r="AH75" i="1"/>
  <c r="AO69" i="1"/>
  <c r="AH69" i="1"/>
  <c r="AO68" i="1"/>
  <c r="AH68" i="1"/>
  <c r="AO65" i="1"/>
  <c r="AH65" i="1"/>
  <c r="AO61" i="1"/>
  <c r="AH61" i="1"/>
  <c r="AO60" i="1"/>
  <c r="AH60" i="1"/>
  <c r="AO51" i="1"/>
  <c r="AH51" i="1"/>
  <c r="AO49" i="1"/>
  <c r="AH49" i="1"/>
  <c r="AO42" i="1"/>
  <c r="AH42" i="1"/>
  <c r="AO36" i="1"/>
  <c r="AH36" i="1"/>
  <c r="AO35" i="1"/>
  <c r="AH35" i="1"/>
  <c r="AO34" i="1"/>
  <c r="AH34" i="1"/>
  <c r="AO30" i="1"/>
  <c r="AH30" i="1"/>
  <c r="AO28" i="1"/>
  <c r="AH28" i="1"/>
  <c r="AO27" i="1"/>
  <c r="AH27" i="1"/>
  <c r="AO26" i="1"/>
  <c r="AH26" i="1"/>
  <c r="AO17" i="1"/>
  <c r="AH17" i="1"/>
  <c r="AO16" i="1"/>
  <c r="AH16" i="1"/>
  <c r="AO8" i="1"/>
  <c r="AH8" i="1"/>
  <c r="AO7" i="1"/>
  <c r="AH7" i="1"/>
  <c r="AO6" i="1"/>
  <c r="AH6" i="1"/>
  <c r="AO4" i="1"/>
  <c r="AH4" i="1"/>
  <c r="AA85" i="1" l="1"/>
  <c r="AA75" i="1"/>
  <c r="AA69" i="1" l="1"/>
  <c r="AA68" i="1"/>
  <c r="AA66" i="1"/>
  <c r="AA28" i="1"/>
  <c r="AA27" i="1"/>
  <c r="AA17" i="1"/>
  <c r="AA16" i="1"/>
  <c r="AA49" i="1" l="1"/>
  <c r="AA65" i="1"/>
  <c r="AA61" i="1"/>
  <c r="AA60" i="1"/>
  <c r="AA4" i="1"/>
  <c r="AA51" i="1" l="1"/>
  <c r="AA42" i="1" l="1"/>
  <c r="AA35" i="1"/>
  <c r="AA8" i="1" l="1"/>
  <c r="AA36" i="1" l="1"/>
  <c r="AA34" i="1"/>
  <c r="AA30" i="1"/>
  <c r="Q13" i="1" l="1"/>
  <c r="AA26" i="1" l="1"/>
  <c r="AA79" i="1"/>
  <c r="AA80" i="1"/>
  <c r="AA6" i="1"/>
  <c r="AA84" i="1"/>
  <c r="AA7" i="1"/>
  <c r="J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AUXFAMILIA26</author>
    <author>Indeportes0314</author>
  </authors>
  <commentList>
    <comment ref="BA32" authorId="0" shapeId="0" xr:uid="{00000000-0006-0000-0000-000001000000}">
      <text>
        <r>
          <rPr>
            <b/>
            <sz val="9"/>
            <color indexed="81"/>
            <rFont val="Tahoma"/>
            <family val="2"/>
          </rPr>
          <t>AUXFAMILIA26:</t>
        </r>
        <r>
          <rPr>
            <sz val="9"/>
            <color indexed="81"/>
            <rFont val="Tahoma"/>
            <family val="2"/>
          </rPr>
          <t xml:space="preserve">
pendiente respuesta universidades </t>
        </r>
      </text>
    </comment>
    <comment ref="BA49" authorId="0" shapeId="0" xr:uid="{00000000-0006-0000-0000-000002000000}">
      <text>
        <r>
          <rPr>
            <b/>
            <sz val="9"/>
            <color indexed="81"/>
            <rFont val="Tahoma"/>
            <family val="2"/>
          </rPr>
          <t>AUXFAMILIA26:</t>
        </r>
        <r>
          <rPr>
            <sz val="9"/>
            <color indexed="81"/>
            <rFont val="Tahoma"/>
            <family val="2"/>
          </rPr>
          <t xml:space="preserve">
no existen datos sobre la implementación de esta política en el territorio, y tampoco existen reportes sobre la política que haría las veces. Pendiente respuesta Secretaría de Interior</t>
        </r>
      </text>
    </comment>
    <comment ref="BA55" authorId="0" shapeId="0" xr:uid="{00000000-0006-0000-0000-000003000000}">
      <text>
        <r>
          <rPr>
            <b/>
            <sz val="9"/>
            <color indexed="81"/>
            <rFont val="Tahoma"/>
            <family val="2"/>
          </rPr>
          <t>AUXFAMILIA26:</t>
        </r>
        <r>
          <rPr>
            <sz val="9"/>
            <color indexed="81"/>
            <rFont val="Tahoma"/>
            <family val="2"/>
          </rPr>
          <t xml:space="preserve">
no existen reportes sobre prevalencia del consumo. El último estudio se dio en el 2013</t>
        </r>
      </text>
    </comment>
    <comment ref="BY59" authorId="1" shapeId="0" xr:uid="{00000000-0006-0000-0000-000004000000}">
      <text>
        <r>
          <rPr>
            <b/>
            <sz val="9"/>
            <color indexed="81"/>
            <rFont val="Tahoma"/>
            <family val="2"/>
          </rPr>
          <t>Indeportes0314:</t>
        </r>
        <r>
          <rPr>
            <sz val="9"/>
            <color indexed="81"/>
            <rFont val="Tahoma"/>
            <family val="2"/>
          </rPr>
          <t xml:space="preserve">
a la deportista maria yuliet perez bedoya le pago todo el ministerio del deporte, indeportes Quindio no genero inversion economica en este evento deportivo.</t>
        </r>
      </text>
    </comment>
    <comment ref="BB74" authorId="0" shapeId="0" xr:uid="{00000000-0006-0000-0000-000005000000}">
      <text>
        <r>
          <rPr>
            <b/>
            <sz val="9"/>
            <color indexed="81"/>
            <rFont val="Tahoma"/>
            <family val="2"/>
          </rPr>
          <t>AUXFAMILIA26:</t>
        </r>
        <r>
          <rPr>
            <sz val="9"/>
            <color indexed="81"/>
            <rFont val="Tahoma"/>
            <family val="2"/>
          </rPr>
          <t xml:space="preserve">
pendiente respuesta universidades</t>
        </r>
      </text>
    </comment>
    <comment ref="BJ74" authorId="0" shapeId="0" xr:uid="{00000000-0006-0000-0000-000006000000}">
      <text>
        <r>
          <rPr>
            <b/>
            <sz val="9"/>
            <color rgb="FF000000"/>
            <rFont val="Tahoma"/>
            <family val="2"/>
          </rPr>
          <t>AUXFAMILIA26:</t>
        </r>
        <r>
          <rPr>
            <sz val="9"/>
            <color rgb="FF000000"/>
            <rFont val="Tahoma"/>
            <family val="2"/>
          </rPr>
          <t xml:space="preserve">
</t>
        </r>
        <r>
          <rPr>
            <sz val="9"/>
            <color rgb="FF000000"/>
            <rFont val="Tahoma"/>
            <family val="2"/>
          </rPr>
          <t>pendiente respuesta universidades</t>
        </r>
      </text>
    </comment>
  </commentList>
</comments>
</file>

<file path=xl/sharedStrings.xml><?xml version="1.0" encoding="utf-8"?>
<sst xmlns="http://schemas.openxmlformats.org/spreadsheetml/2006/main" count="2062" uniqueCount="1103">
  <si>
    <t>LINEAS ESTRATEGICAS</t>
  </si>
  <si>
    <t>No.</t>
  </si>
  <si>
    <t>ESTRATEGIAS</t>
  </si>
  <si>
    <t>ACCIONES RECOMENDADAS</t>
  </si>
  <si>
    <t>INDICADORES</t>
  </si>
  <si>
    <t>MEDIOS DE VERIFICACIÓN</t>
  </si>
  <si>
    <t>RESPONSABLES.</t>
  </si>
  <si>
    <t>LINEA BASE</t>
  </si>
  <si>
    <t>META 2024</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</si>
  <si>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</si>
  <si>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</si>
  <si>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</si>
  <si>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</si>
  <si>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</si>
  <si>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</si>
  <si>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</si>
  <si>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</si>
  <si>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</si>
  <si>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</si>
  <si>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</si>
  <si>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</si>
  <si>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</si>
  <si>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</si>
  <si>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</si>
  <si>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</si>
  <si>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</si>
  <si>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</si>
  <si>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</si>
  <si>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</si>
  <si>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</si>
  <si>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</si>
  <si>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</si>
  <si>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</si>
  <si>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</si>
  <si>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</si>
  <si>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</si>
  <si>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</si>
  <si>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</si>
  <si>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</si>
  <si>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</si>
  <si>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</si>
  <si>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</si>
  <si>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</si>
  <si>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</si>
  <si>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</si>
  <si>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</si>
  <si>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</si>
  <si>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</si>
  <si>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</si>
  <si>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</si>
  <si>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</si>
  <si>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</si>
  <si>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</si>
  <si>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</si>
  <si>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</si>
  <si>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</si>
  <si>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</si>
  <si>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</si>
  <si>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</si>
  <si>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</si>
  <si>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</si>
  <si>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</si>
  <si>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</si>
  <si>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</si>
  <si>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</si>
  <si>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</si>
  <si>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</si>
  <si>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</si>
  <si>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</si>
  <si>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</si>
  <si>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</si>
  <si>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</si>
  <si>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</si>
  <si>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</si>
  <si>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</si>
  <si>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</si>
  <si>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</si>
  <si>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</si>
  <si>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</si>
  <si>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</si>
  <si>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</si>
  <si>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</si>
  <si>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</si>
  <si>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</si>
  <si>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</si>
  <si>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</si>
  <si>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</si>
  <si>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</si>
  <si>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</si>
  <si>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</si>
  <si>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</si>
  <si>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</si>
  <si>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</si>
  <si>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</si>
  <si>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</si>
  <si>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</si>
  <si>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</si>
  <si>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</si>
  <si>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</si>
  <si>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</si>
  <si>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</si>
  <si>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</si>
  <si>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</si>
  <si>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</si>
  <si>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</si>
  <si>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</si>
  <si>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</si>
  <si>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</si>
  <si>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</si>
  <si>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</si>
  <si>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</si>
  <si>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</si>
  <si>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</si>
  <si>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</si>
  <si>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</si>
  <si>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</si>
  <si>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</si>
  <si>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</si>
  <si>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</si>
  <si>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</si>
  <si>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</si>
  <si>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</si>
  <si>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</si>
  <si>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</si>
  <si>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</si>
  <si>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</si>
  <si>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</si>
  <si>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</si>
  <si>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</si>
  <si>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</si>
  <si>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</si>
  <si>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</si>
  <si>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</si>
  <si>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</si>
  <si>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</si>
  <si>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</si>
  <si>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</si>
  <si>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</si>
  <si>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</si>
  <si>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</si>
  <si>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</si>
  <si>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</si>
  <si>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</si>
  <si>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</si>
  <si>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</si>
  <si>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</si>
  <si>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</si>
  <si>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</si>
  <si>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</si>
  <si>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</si>
  <si>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</si>
  <si>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</si>
  <si>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</si>
  <si>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</si>
  <si>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</si>
  <si>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</si>
  <si>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</si>
  <si>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</si>
  <si>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</si>
  <si>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</si>
  <si>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</si>
  <si>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</si>
  <si>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</si>
  <si>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</si>
  <si>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</si>
  <si>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</si>
  <si>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</si>
  <si>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</si>
  <si>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</si>
  <si>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</si>
  <si>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</si>
  <si>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</si>
  <si>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</si>
  <si>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</si>
  <si>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</si>
  <si>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</si>
  <si>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</si>
  <si>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</si>
  <si>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</si>
  <si>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</si>
  <si>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99. Realizar un programa de actividad física como instrumento útil para reconstruir el tejido social, alejar a los niños, jóvenes, adultos y a la población vulnerable de los riesgos de las adicciones, problemas derivados del sedentarismo y otros hábitos no saludables beneficiando a 8.500 personas por año.</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</si>
  <si>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</si>
  <si>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</si>
  <si>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</si>
  <si>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</si>
  <si>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</si>
  <si>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</si>
  <si>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</si>
  <si>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</si>
  <si>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</si>
  <si>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</si>
  <si>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</si>
  <si>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</si>
  <si>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</si>
  <si>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</si>
  <si>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</si>
  <si>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</si>
  <si>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</si>
  <si>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</si>
  <si>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</si>
  <si>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</si>
  <si>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</si>
  <si>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</si>
  <si>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</si>
  <si>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</si>
  <si>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</si>
  <si>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</si>
  <si>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</si>
  <si>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</si>
  <si>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</si>
  <si>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</si>
  <si>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</si>
  <si>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</si>
  <si>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</si>
  <si>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</si>
  <si>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</si>
  <si>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</si>
  <si>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</si>
  <si>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</si>
  <si>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</si>
  <si>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</si>
  <si>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</si>
  <si>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</si>
  <si>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</si>
  <si>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</si>
  <si>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</si>
  <si>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</si>
  <si>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</si>
  <si>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</si>
  <si>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</si>
  <si>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</si>
  <si>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</si>
  <si>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</si>
  <si>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</si>
  <si>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</si>
  <si>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</si>
  <si>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</si>
  <si>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</si>
  <si>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</si>
  <si>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</si>
  <si>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</si>
  <si>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</si>
  <si>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</si>
  <si>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</si>
  <si>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</si>
  <si>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</si>
  <si>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</si>
  <si>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</si>
  <si>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</si>
  <si>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</si>
  <si>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</si>
  <si>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</si>
  <si>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programado $</t>
  </si>
  <si>
    <t>Ejecutado $</t>
  </si>
  <si>
    <t>Responsables</t>
  </si>
  <si>
    <t>OBSERVACIONES</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</si>
  <si>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</si>
  <si>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</si>
  <si>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</si>
  <si>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</si>
  <si>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</si>
  <si>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</si>
  <si>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</si>
  <si>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</si>
  <si>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</si>
  <si>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</si>
  <si>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</si>
  <si>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</si>
  <si>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</si>
  <si>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</si>
  <si>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</si>
  <si>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</si>
  <si>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</si>
  <si>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</si>
  <si>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</si>
  <si>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</si>
  <si>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</si>
  <si>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 xml:space="preserve">EJECUTADO </t>
  </si>
  <si>
    <t xml:space="preserve">PORCENTAJE DE AVANCE </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</si>
  <si>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</si>
  <si>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</si>
  <si>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</si>
  <si>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</si>
  <si>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</si>
  <si>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</si>
  <si>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</si>
  <si>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</si>
  <si>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Programa Presupuestal</t>
  </si>
  <si>
    <t>Producto</t>
  </si>
  <si>
    <t>Indicador Producto</t>
  </si>
  <si>
    <t>Meta Cuatrenio</t>
  </si>
  <si>
    <t>Armonizacion de Plan de desarollo 2020-2023 "Tu y yo somos Quindio"</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</si>
  <si>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</si>
  <si>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</si>
  <si>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</si>
  <si>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</si>
  <si>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</si>
  <si>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</si>
  <si>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</si>
  <si>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</si>
  <si>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</si>
  <si>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</si>
  <si>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</si>
  <si>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</si>
  <si>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</si>
  <si>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</si>
  <si>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</si>
  <si>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</si>
  <si>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</si>
  <si>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</si>
  <si>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</si>
  <si>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</si>
  <si>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</si>
  <si>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</si>
  <si>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</si>
  <si>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</si>
  <si>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</si>
  <si>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</si>
  <si>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</si>
  <si>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</si>
  <si>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</si>
  <si>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</si>
  <si>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</si>
  <si>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</si>
  <si>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</si>
  <si>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</si>
  <si>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</si>
  <si>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</si>
  <si>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</si>
  <si>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</si>
  <si>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</si>
  <si>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</si>
  <si>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</si>
  <si>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</si>
  <si>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</si>
  <si>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</si>
  <si>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</si>
  <si>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</si>
  <si>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</si>
  <si>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</si>
  <si>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</si>
  <si>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</si>
  <si>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</si>
  <si>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</si>
  <si>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</si>
  <si>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</si>
  <si>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</si>
  <si>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</si>
  <si>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</si>
  <si>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</si>
  <si>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</si>
  <si>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</si>
  <si>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</si>
  <si>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</si>
  <si>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</si>
  <si>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</si>
  <si>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</si>
  <si>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</si>
  <si>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</si>
  <si>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</si>
  <si>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</si>
  <si>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</si>
  <si>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</si>
  <si>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</si>
  <si>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</si>
  <si>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</si>
  <si>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</si>
  <si>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</si>
  <si>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</si>
  <si>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</si>
  <si>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</si>
  <si>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</si>
  <si>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</si>
  <si>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</si>
  <si>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</si>
  <si>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</si>
  <si>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</si>
  <si>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</si>
  <si>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</si>
  <si>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</si>
  <si>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</si>
  <si>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</si>
  <si>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</si>
  <si>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</si>
  <si>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</si>
  <si>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</si>
  <si>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</si>
  <si>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</si>
  <si>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</si>
  <si>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</si>
  <si>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</si>
  <si>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</si>
  <si>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</si>
  <si>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</si>
  <si>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</si>
  <si>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</si>
  <si>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</si>
  <si>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</si>
  <si>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</si>
  <si>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</si>
  <si>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</si>
  <si>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</si>
  <si>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4.64%%</t>
  </si>
  <si>
    <t>1</t>
  </si>
  <si>
    <t>16.5%</t>
  </si>
  <si>
    <t>CRITICO</t>
  </si>
  <si>
    <t>BAJO</t>
  </si>
  <si>
    <t>MEDIO</t>
  </si>
  <si>
    <t>SATISFACTORIO</t>
  </si>
  <si>
    <t>SOBRESALIENTE</t>
  </si>
  <si>
    <t>TOTAL</t>
  </si>
  <si>
    <t>PARTICIPCION Y MOVIIZACION</t>
  </si>
  <si>
    <t>CRÍTICO</t>
  </si>
  <si>
    <t>5.3%</t>
  </si>
  <si>
    <t>LINEAS</t>
  </si>
  <si>
    <t>EJES ESTRATÉGICOS</t>
  </si>
  <si>
    <t>TOTAL, INDICADORES</t>
  </si>
  <si>
    <t>por debajo de la tasa nacional ( 5,81 %)</t>
  </si>
  <si>
    <t>por debajo de la tasa nacional (13,94)</t>
  </si>
  <si>
    <t>por debajo de la tasa nacional ( 24,05%)</t>
  </si>
  <si>
    <t>por debajo de la prevalencia nacional (3,6 %)</t>
  </si>
  <si>
    <t>por debajo de la prevalencia nacional (473647/ 32 dptos = 14801)</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</si>
  <si>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</si>
  <si>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</si>
  <si>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</si>
  <si>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</si>
  <si>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</si>
  <si>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</si>
  <si>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</si>
  <si>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</si>
  <si>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</si>
  <si>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</si>
  <si>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Línea Estratégica</t>
  </si>
  <si>
    <t>Código Producto</t>
  </si>
  <si>
    <t>Código Indicador de Producto</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</si>
  <si>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</si>
  <si>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</si>
  <si>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</si>
  <si>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</si>
  <si>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</si>
  <si>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</si>
  <si>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</si>
  <si>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</si>
  <si>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</si>
  <si>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</si>
  <si>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</si>
  <si>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</si>
  <si>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</si>
  <si>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</si>
  <si>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Número de alianzas para la promoción del turismo establecidas para Jóvenes</t>
  </si>
  <si>
    <t>Número de proyectos artísticos y culturales apoyados y ejecutados.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</si>
  <si>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</si>
  <si>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</si>
  <si>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</si>
  <si>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</si>
  <si>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</si>
  <si>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Ejecución del Plan Departamental para la Reducción del Consumo de Sustancias Sicoactivas</t>
  </si>
  <si>
    <t>Participación de  las y los Jóvenes ante la  Red Departamental de Emprendimiento.</t>
  </si>
  <si>
    <t>1,1,1</t>
  </si>
  <si>
    <t>Responsable: SENA
Meta 31/ Responsable: Secretaría de Agricultura</t>
  </si>
  <si>
    <t>$ 382,688,000</t>
  </si>
  <si>
    <t>$ 11.540.000
$ 8.655.000</t>
  </si>
  <si>
    <t>$ 0
$ 11.540.000</t>
  </si>
  <si>
    <t>PROGRAMADO 
(Meta al 2022)</t>
  </si>
  <si>
    <t>20.3%</t>
  </si>
  <si>
    <r>
      <t xml:space="preserve">
</t>
    </r>
    <r>
      <rPr>
        <b/>
        <sz val="10"/>
        <rFont val="Calibri"/>
        <family val="2"/>
        <scheme val="minor"/>
      </rPr>
      <t xml:space="preserve">Alcaldía de Buenavista: </t>
    </r>
    <r>
      <rPr>
        <sz val="10"/>
        <rFont val="Calibri"/>
        <family val="2"/>
        <scheme val="minor"/>
      </rPr>
      <t xml:space="preserve">1 Asamblea juvenil realizada en el mes de junio. En la cual quedó pendiente la convocatoria para la creación de la comisión de concertación y decisión.
</t>
    </r>
    <r>
      <rPr>
        <b/>
        <sz val="10"/>
        <rFont val="Calibri"/>
        <family val="2"/>
        <scheme val="minor"/>
      </rPr>
      <t>Alcaldía de Salento:</t>
    </r>
    <r>
      <rPr>
        <sz val="10"/>
        <rFont val="Calibri"/>
        <family val="2"/>
        <scheme val="minor"/>
      </rPr>
      <t xml:space="preserve"> Hasta la fecha se ha realizada la Asamblea Municipal de Juventud, realizada el pasado 11 de Febrero
</t>
    </r>
    <r>
      <rPr>
        <b/>
        <sz val="10"/>
        <rFont val="Calibri"/>
        <family val="2"/>
        <scheme val="minor"/>
      </rPr>
      <t>Alcaldía de Montenegro:</t>
    </r>
    <r>
      <rPr>
        <sz val="10"/>
        <rFont val="Calibri"/>
        <family val="2"/>
        <scheme val="minor"/>
      </rPr>
      <t xml:space="preserve"> Se cumple con la realización de las dos asambleas juveniles anuales establecidas en el estatuto de ciudadanía juvenil no obstante, en el primer trimestre 2022 no se ha realizado ya que se tiene planteado hacer la primera asamblea el próximo 26 de abril del año en curso. 
</t>
    </r>
    <r>
      <rPr>
        <b/>
        <sz val="10"/>
        <rFont val="Calibri"/>
        <family val="2"/>
        <scheme val="minor"/>
      </rPr>
      <t>Alcaldía de Córdoba:</t>
    </r>
    <r>
      <rPr>
        <sz val="10"/>
        <rFont val="Calibri"/>
        <family val="2"/>
        <scheme val="minor"/>
      </rPr>
      <t xml:space="preserve"> La realización de las asambleas juveniles está programada para realizar en el primer semestre del 2022. 
</t>
    </r>
    <r>
      <rPr>
        <b/>
        <sz val="10"/>
        <rFont val="Calibri"/>
        <family val="2"/>
        <scheme val="minor"/>
      </rPr>
      <t>Alcaldía de Calarcá:</t>
    </r>
    <r>
      <rPr>
        <sz val="10"/>
        <rFont val="Calibri"/>
        <family val="2"/>
        <scheme val="minor"/>
      </rPr>
      <t xml:space="preserve"> Desde la Secretaría de Servicios sociales y  Salud se  realizó la primera Asambleas de Juventudes el 18 de febrero de 2022. </t>
    </r>
    <r>
      <rPr>
        <b/>
        <sz val="10"/>
        <rFont val="Calibri"/>
        <family val="2"/>
        <scheme val="minor"/>
      </rPr>
      <t xml:space="preserve">
Alcaldía de la Tebaida: </t>
    </r>
    <r>
      <rPr>
        <sz val="10"/>
        <rFont val="Calibri"/>
        <family val="2"/>
        <scheme val="minor"/>
      </rPr>
      <t xml:space="preserve">el 17 de marzo se realizó la primera asamblea de juventud dándole cumplimiento a la ley 1622 en donde se construyó con los asistentes la agenda de juventud para la vigencia 2022
</t>
    </r>
    <r>
      <rPr>
        <b/>
        <sz val="10"/>
        <rFont val="Calibri"/>
        <family val="2"/>
        <scheme val="minor"/>
      </rPr>
      <t>Alcaldía Armenia:</t>
    </r>
    <r>
      <rPr>
        <sz val="10"/>
        <rFont val="Calibri"/>
        <family val="2"/>
        <scheme val="minor"/>
      </rPr>
      <t xml:space="preserve"> 1 asamblea juvenil realizada en el mes de marzo, pero se realizan dos al año la próxima será el día 27 de julio de 2022 
</t>
    </r>
    <r>
      <rPr>
        <b/>
        <sz val="10"/>
        <rFont val="Calibri"/>
        <family val="2"/>
        <scheme val="minor"/>
      </rPr>
      <t xml:space="preserve">Alcaldía de Filandia: </t>
    </r>
    <r>
      <rPr>
        <sz val="10"/>
        <rFont val="Calibri"/>
        <family val="2"/>
        <scheme val="minor"/>
      </rPr>
      <t xml:space="preserve">para este trimestre no se ha realizado asamblea. </t>
    </r>
    <r>
      <rPr>
        <b/>
        <sz val="10"/>
        <rFont val="Calibri"/>
        <family val="2"/>
        <scheme val="minor"/>
      </rPr>
      <t xml:space="preserve">
Alcaldía Quimbaya:</t>
    </r>
    <r>
      <rPr>
        <sz val="10"/>
        <rFont val="Calibri"/>
        <family val="2"/>
        <scheme val="minor"/>
      </rPr>
      <t xml:space="preserve"> Actualmente no se han convocado asamblea de juventud convocadas por el CMJ
</t>
    </r>
    <r>
      <rPr>
        <b/>
        <sz val="10"/>
        <rFont val="Calibri"/>
        <family val="2"/>
        <scheme val="minor"/>
      </rPr>
      <t>Alcaldía de Génova:</t>
    </r>
    <r>
      <rPr>
        <sz val="10"/>
        <rFont val="Calibri"/>
        <family val="2"/>
        <scheme val="minor"/>
      </rPr>
      <t xml:space="preserve"> 1 asamblea realizada.
</t>
    </r>
    <r>
      <rPr>
        <b/>
        <sz val="10"/>
        <rFont val="Calibri"/>
        <family val="2"/>
        <scheme val="minor"/>
      </rPr>
      <t>Alcaldía de Circasia:</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 xml:space="preserve">Secretaría de Familia: </t>
    </r>
    <r>
      <rPr>
        <sz val="10"/>
        <rFont val="Calibri"/>
        <family val="2"/>
        <scheme val="minor"/>
      </rPr>
      <t xml:space="preserve">Reporta que diez de los doce municipios del Quindío, han realizado las asambleas juveniles en el primer semestre 2022, a excepción de los municipios de Quimbaya y Filandia. </t>
    </r>
  </si>
  <si>
    <t>$8.900.000
$29.095.000</t>
  </si>
  <si>
    <t>6675000
$14.670.000</t>
  </si>
  <si>
    <t xml:space="preserve">130,000,000
</t>
  </si>
  <si>
    <t xml:space="preserve">
$ 183,000,000
$214.688.145</t>
  </si>
  <si>
    <t xml:space="preserve"> 
$ 183,000,000
$0</t>
  </si>
  <si>
    <t>$ 1,121,944
$ 147.152.160</t>
  </si>
  <si>
    <t>1012000000
$ 1.500.000
$ 9.993.786
$ 11,540,000</t>
  </si>
  <si>
    <t>$ 2. 885.000
$ 1.500.000
$ 9.993.786</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</si>
  <si>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</si>
  <si>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$ 139.800.000
$ 50.000.000
$ 59,993,786</t>
  </si>
  <si>
    <t>$ 39.975.000
$ 50.000.000</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</si>
  <si>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</si>
  <si>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$ 54.000.000
$ 7.600.000
$ 11,540,000</t>
  </si>
  <si>
    <t>$ 6.850.000
$ 7.600.000</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</si>
  <si>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</si>
  <si>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</si>
  <si>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</si>
  <si>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</si>
  <si>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</si>
  <si>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</si>
  <si>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</si>
  <si>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</si>
  <si>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</si>
  <si>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r>
      <rPr>
        <sz val="10"/>
        <rFont val="Calibri"/>
        <family val="2"/>
        <scheme val="minor"/>
      </rPr>
      <t>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t>
    </r>
    <r>
      <rPr>
        <sz val="10"/>
        <color rgb="FFFF0000"/>
        <rFont val="Calibri"/>
        <family val="2"/>
        <scheme val="minor"/>
      </rPr>
      <t xml:space="preserve">       </t>
    </r>
  </si>
  <si>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</si>
  <si>
    <t xml:space="preserve">
$ 28,850,000</t>
  </si>
  <si>
    <t xml:space="preserve">
$ 34,620,000</t>
  </si>
  <si>
    <t>INFORMACIÓN MATRIZ PPJ</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</si>
  <si>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</si>
  <si>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</si>
  <si>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</si>
  <si>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</si>
  <si>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</si>
  <si>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</si>
  <si>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</si>
  <si>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Proyecto 47: 89,951,168</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</si>
  <si>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</si>
  <si>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PROGRAMADO 
(Meta al 2020)</t>
  </si>
  <si>
    <t xml:space="preserve">
$6.400.000
</t>
  </si>
  <si>
    <r>
      <rPr>
        <b/>
        <sz val="10"/>
        <color theme="1"/>
        <rFont val="Calibri"/>
        <family val="2"/>
        <scheme val="minor"/>
      </rPr>
      <t xml:space="preserve">Alcaldía de Circasia : </t>
    </r>
    <r>
      <rPr>
        <sz val="10"/>
        <color theme="1"/>
        <rFont val="Calibri"/>
        <family val="2"/>
        <scheme val="minor"/>
      </rPr>
      <t xml:space="preserve"> Cuenta con el Acuerdo Municipal 011 del 29 de mayo de 2015, que expide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expide la Política Pública de Juventud Municipal "Salento para la Juventud" 2017-2027
</t>
    </r>
    <r>
      <rPr>
        <b/>
        <sz val="10"/>
        <color theme="1"/>
        <rFont val="Calibri"/>
        <family val="2"/>
        <scheme val="minor"/>
      </rPr>
      <t xml:space="preserve">Alcadía de Quimbaya: </t>
    </r>
    <r>
      <rPr>
        <sz val="10"/>
        <color theme="1"/>
        <rFont val="Calibri"/>
        <family val="2"/>
        <scheme val="minor"/>
      </rPr>
      <t>Socializacion y difucion de la politica publica municipal de quimbaya, capacitacion de jovenes en prevencion de embarazos y ruta de atencion de violencia de genero, Capacitacion en relacion familiar y comunicacion asertiva entre padres e hijos. y apoyo como enlace a jovenes en accion.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La Tebaida: </t>
    </r>
    <r>
      <rPr>
        <sz val="10"/>
        <color theme="1"/>
        <rFont val="Calibri"/>
        <family val="2"/>
        <scheme val="minor"/>
      </rPr>
      <t xml:space="preserve">Politica publica formalada desde el 2019, actualmente se encuentra en ejecucion
</t>
    </r>
    <r>
      <rPr>
        <b/>
        <sz val="10"/>
        <color theme="1"/>
        <rFont val="Calibri"/>
        <family val="2"/>
        <scheme val="minor"/>
      </rPr>
      <t xml:space="preserve">Alcaldía de Armenia: </t>
    </r>
    <r>
      <rPr>
        <sz val="10"/>
        <color theme="1"/>
        <rFont val="Calibri"/>
        <family val="2"/>
        <scheme val="minor"/>
      </rPr>
      <t xml:space="preserve"> Revisión de la Política Publica de Juventud para la creación del plan de acción  del cuatrienio. (Secretaria de Desarrollo Social-Enlaces de Juventud Alcaldía Municipal Armenia)
1.   Realización del plan de acción de la Política Publica (cuatrenio) en concertación con la Plataforma Municipal de Juventudes.                               
</t>
    </r>
    <r>
      <rPr>
        <b/>
        <sz val="10"/>
        <color theme="1"/>
        <rFont val="Calibri"/>
        <family val="2"/>
        <scheme val="minor"/>
      </rPr>
      <t xml:space="preserve">Alcaldía de Montenegro: </t>
    </r>
    <r>
      <rPr>
        <sz val="10"/>
        <color theme="1"/>
        <rFont val="Calibri"/>
        <family val="2"/>
        <scheme val="minor"/>
      </rPr>
      <t xml:space="preserve">Se incluyo en el plan de Desarrollo "ACTIVOS POR MONTENEGRO" la formulacion e implementacion de la politica publica de juventud del municipio como linea estartegica del mismo. Tambien se realizan alianzas estrategicas con el semillero de investigacion de la universidad la gran colombia para la formulacion de la misma.
</t>
    </r>
    <r>
      <rPr>
        <b/>
        <sz val="10"/>
        <color theme="1"/>
        <rFont val="Calibri"/>
        <family val="2"/>
        <scheme val="minor"/>
      </rPr>
      <t>Alcaldia de Filandia</t>
    </r>
    <r>
      <rPr>
        <sz val="10"/>
        <color theme="1"/>
        <rFont val="Calibri"/>
        <family val="2"/>
        <scheme val="minor"/>
      </rPr>
      <t xml:space="preserve">:  Se obtuvo la primera asistencia técnica el día viernes 12 de marzo  por parte de la contratista de la Gobernación del Quindío, María Camila Moncada Herrera. La segunda asistencia por parte de la misma representante de la Gobernación no se ha establecido fecha. 
</t>
    </r>
    <r>
      <rPr>
        <b/>
        <sz val="10"/>
        <color theme="1"/>
        <rFont val="Calibri"/>
        <family val="2"/>
        <scheme val="minor"/>
      </rPr>
      <t>Alcaldia de Pijao:</t>
    </r>
    <r>
      <rPr>
        <sz val="10"/>
        <color theme="1"/>
        <rFont val="Calibri"/>
        <family val="2"/>
        <scheme val="minor"/>
      </rPr>
      <t xml:space="preserve"> la politica se encuentra en formulacion
Existe el acuerdo 007 de 2009 que crea el consejo municipal de juventud
</t>
    </r>
    <r>
      <rPr>
        <b/>
        <sz val="10"/>
        <color theme="1"/>
        <rFont val="Calibri"/>
        <family val="2"/>
        <scheme val="minor"/>
      </rPr>
      <t>Alcaldía de Córdoba:</t>
    </r>
    <r>
      <rPr>
        <sz val="10"/>
        <color theme="1"/>
        <rFont val="Calibri"/>
        <family val="2"/>
        <scheme val="minor"/>
      </rPr>
      <t xml:space="preserve"> la politica publica de Juventud no se encuentra adoptada por el momento, esta en proceso de formulacion, el municipio se encuentra en el proceso de la formulacion e implementacion de la Politica Pública de Juventud..
</t>
    </r>
    <r>
      <rPr>
        <b/>
        <sz val="10"/>
        <color theme="1"/>
        <rFont val="Calibri"/>
        <family val="2"/>
        <scheme val="minor"/>
      </rPr>
      <t>Alcaldía Calarcá:</t>
    </r>
    <r>
      <rPr>
        <sz val="10"/>
        <color theme="1"/>
        <rFont val="Calibri"/>
        <family val="2"/>
        <scheme val="minor"/>
      </rPr>
      <t xml:space="preserve"> Se Cuenta con una politica publica la cual ya esta siendo implmentada desde enero de 2020,la politica se consolido durante los años de 2017 y 2018 ,siendo aprobada por el acuerdo 019 del 26 de septiembre de 2018,dicha politica cuenta con la participacion en su ejecucion de diferentes de la administracion y en articulacion con otras instituciones con el fin de dar respuesta oportunia e incluyente a las diverdsas necesidades de la poblacion,interes que se tuvo desde su constitucion la cual conto con el acompañamiento de la gobernacion en mesas tematicas que recogieran diversas necesidades en los diferente sectores.
</t>
    </r>
    <r>
      <rPr>
        <b/>
        <sz val="10"/>
        <color theme="1"/>
        <rFont val="Calibri"/>
        <family val="2"/>
        <scheme val="minor"/>
      </rPr>
      <t xml:space="preserve">Secretaría de familia: </t>
    </r>
    <r>
      <rPr>
        <sz val="10"/>
        <color theme="1"/>
        <rFont val="Calibri"/>
        <family val="2"/>
        <scheme val="minor"/>
      </rPr>
      <t xml:space="preserve"> se cuenta con la politica pública de juventud departamental aprobada mediante ordenanza 036 del 2014. </t>
    </r>
  </si>
  <si>
    <r>
      <t xml:space="preserve">$3,600,600
</t>
    </r>
    <r>
      <rPr>
        <b/>
        <sz val="10"/>
        <color theme="1"/>
        <rFont val="Calibri"/>
        <family val="2"/>
        <scheme val="minor"/>
      </rPr>
      <t/>
    </r>
  </si>
  <si>
    <r>
      <rPr>
        <b/>
        <sz val="10"/>
        <color theme="1"/>
        <rFont val="Calibri"/>
        <family val="2"/>
        <scheme val="minor"/>
      </rPr>
      <t xml:space="preserve">$ </t>
    </r>
    <r>
      <rPr>
        <sz val="10"/>
        <color theme="1"/>
        <rFont val="Calibri"/>
        <family val="2"/>
        <scheme val="minor"/>
      </rPr>
      <t>3,600,600</t>
    </r>
  </si>
  <si>
    <r>
      <rPr>
        <b/>
        <sz val="10"/>
        <color theme="1"/>
        <rFont val="Calibri"/>
        <family val="2"/>
        <scheme val="minor"/>
      </rPr>
      <t xml:space="preserve">Alcaldía de Salento: </t>
    </r>
    <r>
      <rPr>
        <sz val="10"/>
        <color theme="1"/>
        <rFont val="Calibri"/>
        <family val="2"/>
        <scheme val="minor"/>
      </rPr>
      <t>En el municipio de Salento, la dependencia responsable del sistema municipal de juventud es la Subsecretaría de Cultura y Deporte. Acompaña el proceso las Secretarías de Gobierno, Administrativa y TICs y la Secretaría de Turismo y Desarrollo Económico, en asuntos de su competencia y con relación en los temas de juventud</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Calarcá:</t>
    </r>
    <r>
      <rPr>
        <sz val="10"/>
        <color theme="1"/>
        <rFont val="Calibri"/>
        <family val="2"/>
        <scheme val="minor"/>
      </rPr>
      <t xml:space="preserve"> Se cuenta con un programa que cobija la poblacion juvenil el programa es el de Primera infancia, infancia, adolescencia y juventud,adscrito a la secretaria de servicios sociales y salud de la alcaldia municipal,alli se llevan a cabo las acciones que dan cumplimiento a la politica publica de juventud,asi como los espacios,democraticos y participativos como la mesa de comicion y concertacion,las asambleas de juventud municipal,apoyo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formulacion de la politica publica de juventud 
</t>
    </r>
    <r>
      <rPr>
        <b/>
        <sz val="10"/>
        <color theme="1"/>
        <rFont val="Calibri"/>
        <family val="2"/>
        <scheme val="minor"/>
      </rPr>
      <t xml:space="preserve">Alcaldía de La Tebaida: </t>
    </r>
    <r>
      <rPr>
        <sz val="10"/>
        <color theme="1"/>
        <rFont val="Calibri"/>
        <family val="2"/>
        <scheme val="minor"/>
      </rPr>
      <t xml:space="preserve">Se  encuentra la dirección administrativa de servicios sociales la cual cuenta con una profesional de población vulnerable la cual se encarga del sistema de juventud de acuerdo a la ley 1622 del 2013 y la 1885 del 2018. Cuenta con rubro para juventud.
</t>
    </r>
    <r>
      <rPr>
        <b/>
        <sz val="10"/>
        <color theme="1"/>
        <rFont val="Calibri"/>
        <family val="2"/>
        <scheme val="minor"/>
      </rPr>
      <t>Alcaldía de Pijao:</t>
    </r>
    <r>
      <rPr>
        <sz val="10"/>
        <color theme="1"/>
        <rFont val="Calibri"/>
        <family val="2"/>
        <scheme val="minor"/>
      </rPr>
      <t xml:space="preserve"> Cuenta con la plataforma de juventud, se actualiza el 03 de diciembre de 2020
</t>
    </r>
    <r>
      <rPr>
        <b/>
        <sz val="10"/>
        <color theme="1"/>
        <rFont val="Calibri"/>
        <family val="2"/>
        <scheme val="minor"/>
      </rPr>
      <t xml:space="preserve">Alcaldia de Filandía: </t>
    </r>
    <r>
      <rPr>
        <sz val="10"/>
        <color theme="1"/>
        <rFont val="Calibri"/>
        <family val="2"/>
        <scheme val="minor"/>
      </rPr>
      <t xml:space="preserve">Contratación por prestación de servicios de la Trabajadora Social, Luz Angela Castro Arias, quien desde el 05de abril y hasta el 04 de junio se desempeñará como Enlace Municipal de Juventud de la Alcaldía de Filandia
</t>
    </r>
    <r>
      <rPr>
        <b/>
        <sz val="10"/>
        <color theme="1"/>
        <rFont val="Calibri"/>
        <family val="2"/>
        <scheme val="minor"/>
      </rPr>
      <t xml:space="preserve">Alcaldía de Armenia: </t>
    </r>
    <r>
      <rPr>
        <sz val="10"/>
        <color theme="1"/>
        <rFont val="Calibri"/>
        <family val="2"/>
        <scheme val="minor"/>
      </rPr>
      <t xml:space="preserve">Se tiene previsto la creación de la oficina de secretaria de familia para el año 2021 donde se tiene establecido la oficina correspondiente de juventudes.
</t>
    </r>
    <r>
      <rPr>
        <b/>
        <sz val="10"/>
        <color theme="1"/>
        <rFont val="Calibri"/>
        <family val="2"/>
        <scheme val="minor"/>
      </rPr>
      <t xml:space="preserve">Secretaría de familia:  </t>
    </r>
    <r>
      <rPr>
        <sz val="10"/>
        <color theme="1"/>
        <rFont val="Calibri"/>
        <family val="2"/>
        <scheme val="minor"/>
      </rPr>
      <t>La administracion departamental cuenta con una jefatura de juventud  adscrita a la Secretaría de Familia con capacidad técnica y financiera</t>
    </r>
  </si>
  <si>
    <r>
      <t xml:space="preserve">
</t>
    </r>
    <r>
      <rPr>
        <b/>
        <sz val="10"/>
        <color theme="1"/>
        <rFont val="Calibri"/>
        <family val="2"/>
        <scheme val="minor"/>
      </rPr>
      <t xml:space="preserve">Alcaldía de Circasia: </t>
    </r>
    <r>
      <rPr>
        <sz val="10"/>
        <color theme="1"/>
        <rFont val="Calibri"/>
        <family val="2"/>
        <scheme val="minor"/>
      </rPr>
      <t xml:space="preserve">La Política Pública de Juventud Municipal está articulada con la Política de Juventud Departamental, en este trimestre se encunetra en actulaizacion la PPJM Circasia cuales se contextulizo los planes de accion de cada poblacion, se esta realizando el acto administrativo para dar valides a estas reunion segun la ley 1622 del 2013
</t>
    </r>
    <r>
      <rPr>
        <b/>
        <sz val="10"/>
        <color theme="1"/>
        <rFont val="Calibri"/>
        <family val="2"/>
        <scheme val="minor"/>
      </rPr>
      <t xml:space="preserve">Alcaldía de Salento: </t>
    </r>
    <r>
      <rPr>
        <sz val="10"/>
        <color theme="1"/>
        <rFont val="Calibri"/>
        <family val="2"/>
        <scheme val="minor"/>
      </rPr>
      <t xml:space="preserve">La Política Pública de Juventud Municipal está articulada con la Política de Juventud Departamental y con la normativa juvenil vigente.
</t>
    </r>
    <r>
      <rPr>
        <b/>
        <sz val="10"/>
        <color theme="1"/>
        <rFont val="Calibri"/>
        <family val="2"/>
        <scheme val="minor"/>
      </rPr>
      <t xml:space="preserve">Alcaldía de La Tebaida: </t>
    </r>
    <r>
      <rPr>
        <sz val="10"/>
        <color theme="1"/>
        <rFont val="Calibri"/>
        <family val="2"/>
        <scheme val="minor"/>
      </rPr>
      <t xml:space="preserve">En este trimestre se realizo un consejo de politica social y un consejo extraordinario en los cuales se contextulizo los planes de accion de cada poblacion, la matriz de seguimiento de la politica publica de juventud.  
</t>
    </r>
    <r>
      <rPr>
        <b/>
        <sz val="10"/>
        <color theme="1"/>
        <rFont val="Calibri"/>
        <family val="2"/>
        <scheme val="minor"/>
      </rPr>
      <t xml:space="preserve">Alcaldía de Armenia: </t>
    </r>
    <r>
      <rPr>
        <sz val="10"/>
        <color theme="1"/>
        <rFont val="Calibri"/>
        <family val="2"/>
        <scheme val="minor"/>
      </rPr>
      <t xml:space="preserve">DEBIDO A LA CONTIGENCIA PRESENTADA POR EL COVID-19 NO SE PUDO PROGRAMAR REUNION DE CONSEJO DE POLITICA SOCIAL.
</t>
    </r>
    <r>
      <rPr>
        <b/>
        <sz val="10"/>
        <color theme="1"/>
        <rFont val="Calibri"/>
        <family val="2"/>
        <scheme val="minor"/>
      </rPr>
      <t>Alcaldía Montenegro:</t>
    </r>
    <r>
      <rPr>
        <sz val="10"/>
        <color theme="1"/>
        <rFont val="Calibri"/>
        <family val="2"/>
        <scheme val="minor"/>
      </rPr>
      <t xml:space="preserve"> se esta trabajando en la formulacion de la PPJ la cual se esta armonizando con la PPJ departamental 
</t>
    </r>
    <r>
      <rPr>
        <b/>
        <sz val="10"/>
        <color theme="1"/>
        <rFont val="Calibri"/>
        <family val="2"/>
        <scheme val="minor"/>
      </rPr>
      <t>Alcaldía Calarcá:</t>
    </r>
    <r>
      <rPr>
        <sz val="10"/>
        <color theme="1"/>
        <rFont val="Calibri"/>
        <family val="2"/>
        <scheme val="minor"/>
      </rPr>
      <t xml:space="preserve"> El municipio de calarca cuenta a la fecha con un plan de trabajo de politica publica en el cual se rrelacioan los ejes estrategicos,lineas de accion y las acciones y dependencias desde sus programas que daran cumplimiento a la politica de juventud,al plan de accion se le realiza seguimiento trimestral o cuatrimeestral y cuenta con acciones articuladas y claras segun lo consolidado en la politica publica.
</t>
    </r>
    <r>
      <rPr>
        <b/>
        <sz val="10"/>
        <color theme="1"/>
        <rFont val="Calibri"/>
        <family val="2"/>
        <scheme val="minor"/>
      </rPr>
      <t xml:space="preserve">Secretaría de familia: </t>
    </r>
    <r>
      <rPr>
        <sz val="10"/>
        <color theme="1"/>
        <rFont val="Calibri"/>
        <family val="2"/>
        <scheme val="minor"/>
      </rPr>
      <t>la politica pública de juventud departamental se encuentra armonizada.</t>
    </r>
  </si>
  <si>
    <r>
      <rPr>
        <b/>
        <sz val="10"/>
        <color theme="1"/>
        <rFont val="Calibri"/>
        <family val="2"/>
        <scheme val="minor"/>
      </rPr>
      <t xml:space="preserve">Alcaldía dePijao: </t>
    </r>
    <r>
      <rPr>
        <sz val="10"/>
        <color theme="1"/>
        <rFont val="Calibri"/>
        <family val="2"/>
        <scheme val="minor"/>
      </rPr>
      <t xml:space="preserve">El Municipio de pijao, cuenta con plataforma de Juventudes. Por reacctivarla, en la conformacion del 2020 se vincularon 16 jovenes
</t>
    </r>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realizacion de las asambleas juveniles, se tiene CCYD reglamentada resolucion 1548 del 2018
</t>
    </r>
    <r>
      <rPr>
        <b/>
        <sz val="10"/>
        <color theme="1"/>
        <rFont val="Calibri"/>
        <family val="2"/>
        <scheme val="minor"/>
      </rPr>
      <t xml:space="preserve">Alcaldia de Circasia: </t>
    </r>
    <r>
      <rPr>
        <sz val="10"/>
        <color theme="1"/>
        <rFont val="Calibri"/>
        <family val="2"/>
        <scheme val="minor"/>
      </rPr>
      <t xml:space="preserve">Esta en proceso el acto administrativo para las  Comisión de Concertación y Decisión Juvenil que canaliza la gestión municipal en materia de juventud, platafroma de juvnentud y asambleas
</t>
    </r>
    <r>
      <rPr>
        <b/>
        <sz val="10"/>
        <color theme="1"/>
        <rFont val="Calibri"/>
        <family val="2"/>
        <scheme val="minor"/>
      </rPr>
      <t xml:space="preserve">Alcaldía La Tebaida: </t>
    </r>
    <r>
      <rPr>
        <sz val="10"/>
        <color theme="1"/>
        <rFont val="Calibri"/>
        <family val="2"/>
        <scheme val="minor"/>
      </rPr>
      <t xml:space="preserve">se encuentra en funcionamiento la platafortma municpal de juventud. Se activo el comité de concertacion y decisión Y se aprobó la agenda de juventud. 
</t>
    </r>
    <r>
      <rPr>
        <b/>
        <sz val="10"/>
        <color theme="1"/>
        <rFont val="Calibri"/>
        <family val="2"/>
        <scheme val="minor"/>
      </rPr>
      <t xml:space="preserve">Alcaldía de Armenia: </t>
    </r>
    <r>
      <rPr>
        <sz val="10"/>
        <color theme="1"/>
        <rFont val="Calibri"/>
        <family val="2"/>
        <scheme val="minor"/>
      </rPr>
      <t xml:space="preserve">Se realizó el decreto para la creación del sistema municipal de juventudes. fase de creación el decreto está en proceso de revisión desde el área jurídica de la secretaria de desarrollo social y posteriormente a la aprobación y firma del alcalde.
</t>
    </r>
    <r>
      <rPr>
        <b/>
        <sz val="10"/>
        <color theme="1"/>
        <rFont val="Calibri"/>
        <family val="2"/>
        <scheme val="minor"/>
      </rPr>
      <t xml:space="preserve">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 xml:space="preserve">Secretaría defamilia: </t>
    </r>
    <r>
      <rPr>
        <sz val="10"/>
        <color theme="1"/>
        <rFont val="Calibri"/>
        <family val="2"/>
        <scheme val="minor"/>
      </rPr>
      <t xml:space="preserve"> Se cuenta con un sistema departamental de juventud conformado y operando.</t>
    </r>
  </si>
  <si>
    <r>
      <rPr>
        <b/>
        <sz val="10"/>
        <color theme="1"/>
        <rFont val="Calibri"/>
        <family val="2"/>
        <scheme val="minor"/>
      </rPr>
      <t xml:space="preserve">SecretarÍa de Turismo Industria y Comercio: </t>
    </r>
    <r>
      <rPr>
        <sz val="10"/>
        <color theme="1"/>
        <rFont val="Calibri"/>
        <family val="2"/>
        <scheme val="minor"/>
      </rPr>
      <t xml:space="preserve">No Reportó información.
</t>
    </r>
    <r>
      <rPr>
        <b/>
        <sz val="10"/>
        <color theme="1"/>
        <rFont val="Calibri"/>
        <family val="2"/>
        <scheme val="minor"/>
      </rPr>
      <t xml:space="preserve">
Secretaría TICS:</t>
    </r>
    <r>
      <rPr>
        <sz val="10"/>
        <color theme="1"/>
        <rFont val="Calibri"/>
        <family val="2"/>
        <scheme val="minor"/>
      </rPr>
      <t xml:space="preserve"> No Reportó información.
</t>
    </r>
    <r>
      <rPr>
        <b/>
        <sz val="10"/>
        <color theme="1"/>
        <rFont val="Calibri"/>
        <family val="2"/>
        <scheme val="minor"/>
      </rPr>
      <t xml:space="preserve">SENA:  </t>
    </r>
    <r>
      <rPr>
        <sz val="10"/>
        <color theme="1"/>
        <rFont val="Calibri"/>
        <family val="2"/>
        <scheme val="minor"/>
      </rPr>
      <t>No Reportó información.</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</si>
  <si>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Cámara de Comercio de Armenia y del Quindío: </t>
    </r>
    <r>
      <rPr>
        <sz val="10"/>
        <color theme="1"/>
        <rFont val="Calibri"/>
        <family val="2"/>
        <scheme val="minor"/>
      </rPr>
      <t xml:space="preserve"> La Cámara a través del área de INNOVACION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SecretarÍa de Turismo Industria y Comercio:</t>
    </r>
    <r>
      <rPr>
        <sz val="10"/>
        <color theme="1"/>
        <rFont val="Calibri"/>
        <family val="2"/>
        <scheme val="minor"/>
      </rPr>
      <t xml:space="preserve"> No Reportó información.</t>
    </r>
  </si>
  <si>
    <r>
      <rPr>
        <b/>
        <sz val="10"/>
        <color theme="1"/>
        <rFont val="Calibri"/>
        <family val="2"/>
        <scheme val="minor"/>
      </rPr>
      <t>Sena</t>
    </r>
    <r>
      <rPr>
        <sz val="10"/>
        <color theme="1"/>
        <rFont val="Calibri"/>
        <family val="2"/>
        <scheme val="minor"/>
      </rPr>
      <t xml:space="preserve">: En este punto el Sena apoya y asesora proyectos productivos a la Población Vulnerable, por medio del programa de atención a POBLACIÓN VICTIMA Y VULNERABLE; con un gestor de emprendimiento el cual atendió 9 proyectos, en diferentes áreas económicas.
</t>
    </r>
    <r>
      <rPr>
        <b/>
        <sz val="10"/>
        <color theme="1"/>
        <rFont val="Calibri"/>
        <family val="2"/>
        <scheme val="minor"/>
      </rPr>
      <t>SecretarÍa de Turismo Industria y Comercio</t>
    </r>
    <r>
      <rPr>
        <sz val="10"/>
        <color theme="1"/>
        <rFont val="Calibri"/>
        <family val="2"/>
        <scheme val="minor"/>
      </rPr>
      <t xml:space="preserve">: No Reportó información.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Secretaría de Agricultura :</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No Reportó información.</t>
    </r>
  </si>
  <si>
    <r>
      <t xml:space="preserve">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 xml:space="preserve">Secretaría Cultura:  </t>
    </r>
    <r>
      <rPr>
        <sz val="10"/>
        <color theme="1"/>
        <rFont val="Calibri"/>
        <family val="2"/>
        <scheme val="minor"/>
      </rPr>
      <t>No Reportó información.</t>
    </r>
  </si>
  <si>
    <t>Responsables: Cajas de compensación familiar/Mintrabajo/Alcaldías</t>
  </si>
  <si>
    <r>
      <rPr>
        <b/>
        <sz val="10"/>
        <color theme="1"/>
        <rFont val="Calibri"/>
        <family val="2"/>
        <scheme val="minor"/>
      </rPr>
      <t xml:space="preserve">
SecretarÍa de Turismo Industria y Comercio:</t>
    </r>
    <r>
      <rPr>
        <sz val="10"/>
        <color theme="1"/>
        <rFont val="Calibri"/>
        <family val="2"/>
        <scheme val="minor"/>
      </rPr>
      <t xml:space="preserve"> No Reportó información.</t>
    </r>
    <r>
      <rPr>
        <b/>
        <sz val="10"/>
        <color theme="1"/>
        <rFont val="Calibri"/>
        <family val="2"/>
        <scheme val="minor"/>
      </rPr>
      <t xml:space="preserve">
Cámara de Comercio de Armenia y del Quindío</t>
    </r>
    <r>
      <rPr>
        <sz val="10"/>
        <color theme="1"/>
        <rFont val="Calibri"/>
        <family val="2"/>
        <scheme val="minor"/>
      </rPr>
      <t xml:space="preserve">:  Este indicador no es pertinente predicarlo respecto de empresas públicas, ya que el beneficio de la ley 1780/2016 está encaminado a atender emprendimientos de índole PRIVADO. Para lo corrido del año 2020, se han registrado 1.741 empresas con beneficio de ley 1780, es decir, empresas que pagaron $0 pesos por concepto de matrícula de empresario en el registro mercantil. 
</t>
    </r>
  </si>
  <si>
    <t xml:space="preserve">
$1.980.000</t>
  </si>
  <si>
    <r>
      <t xml:space="preserve">OBSERVACIONES: </t>
    </r>
    <r>
      <rPr>
        <sz val="10"/>
        <color theme="1"/>
        <rFont val="Calibri"/>
        <family val="2"/>
        <scheme val="minor"/>
      </rPr>
      <t>El ultimo reportepor el SIRITI es del 2019 según lo reportado en el DANE, por lo cual la información reportada no corresponde al año 2020</t>
    </r>
  </si>
  <si>
    <t>Meta 31/ Responsable: Secretaría de Agricultura
Responsable: SENA</t>
  </si>
  <si>
    <r>
      <t xml:space="preserve">
</t>
    </r>
    <r>
      <rPr>
        <b/>
        <sz val="10"/>
        <color theme="1"/>
        <rFont val="Calibri"/>
        <family val="2"/>
        <scheme val="minor"/>
      </rPr>
      <t xml:space="preserve">Sena: </t>
    </r>
    <r>
      <rPr>
        <sz val="10"/>
        <color theme="1"/>
        <rFont val="Calibri"/>
        <family val="2"/>
        <scheme val="minor"/>
      </rPr>
      <t xml:space="preserve">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t>
    </r>
    <r>
      <rPr>
        <sz val="10"/>
        <color theme="1"/>
        <rFont val="Calibri"/>
        <family val="2"/>
        <scheme val="minor"/>
      </rPr>
      <t xml:space="preserve">Las acciones desarrolladas durante el segundo semestre fueron: 
- Legalización de 6 alianzas productivas para el departamento del Quindío con el MADR. 
- Convocatoria para la segunda fase de Alianzas para la vida, con enfoque preferencial hacia jóvenes (51%), máximo 40 personas. - en la convocatoria se presentaron 10 Jovenes los cuales fueron beneficiados.
- Socialización, vinculación y capacitación de los beneficiarios del proyecto de regalías denominado "Fortalecimiento de un centro de innovación y productividad agraria, adecuando una infraestructura tecnológica para sofisticar el negocio cafetero del Quindío", brindando el servicio de apoyo para la transferencia de conocimiento y tecnología.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
</t>
    </r>
    <r>
      <rPr>
        <b/>
        <sz val="10"/>
        <color theme="1"/>
        <rFont val="Calibri"/>
        <family val="2"/>
        <scheme val="minor"/>
      </rPr>
      <t xml:space="preserve">
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reporta información de la secretaría de agricultura por que en la propuesta de ajuste se le asigno competencia en el indicador asociado.</t>
    </r>
  </si>
  <si>
    <r>
      <rPr>
        <b/>
        <sz val="10"/>
        <color theme="1"/>
        <rFont val="Calibri"/>
        <family val="2"/>
        <scheme val="minor"/>
      </rPr>
      <t>Sena:</t>
    </r>
    <r>
      <rPr>
        <sz val="10"/>
        <color theme="1"/>
        <rFont val="Calibri"/>
        <family val="2"/>
        <scheme val="minor"/>
      </rPr>
      <t xml:space="preserve"> EL FONDO EMPRENDER esta constituido como una cuenta independiente y especial adscrita al Servicio Nacional de Aprendizaje, SENA, y cuyo objeto exclusivo será financiar iniciativas empresariales, en este sentido se están apoyando 36 proyectos juveniles para la consecución de recursos.
</t>
    </r>
    <r>
      <rPr>
        <b/>
        <sz val="10"/>
        <color theme="1"/>
        <rFont val="Calibri"/>
        <family val="2"/>
        <scheme val="minor"/>
      </rPr>
      <t xml:space="preserve">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No Reportó información.</t>
    </r>
  </si>
  <si>
    <r>
      <t>SecretarÍa de Turismo Industria y Comercio:</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</si>
  <si>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</si>
  <si>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No Reportó información.</t>
    </r>
  </si>
  <si>
    <r>
      <t>Observación:</t>
    </r>
    <r>
      <rPr>
        <sz val="10"/>
        <color theme="1"/>
        <rFont val="Calibri"/>
        <family val="2"/>
        <scheme val="minor"/>
      </rPr>
      <t xml:space="preserve"> Se verifica en la pagina del ministerio de educación nacional 8 metodologías flexibles.</t>
    </r>
    <r>
      <rPr>
        <b/>
        <sz val="10"/>
        <color theme="1"/>
        <rFont val="Calibri"/>
        <family val="2"/>
        <scheme val="minor"/>
      </rPr>
      <t xml:space="preserve">
SecretarÍa de Educación:</t>
    </r>
    <r>
      <rPr>
        <sz val="10"/>
        <color theme="1"/>
        <rFont val="Calibri"/>
        <family val="2"/>
        <scheme val="minor"/>
      </rPr>
      <t xml:space="preserve"> No Reportó información.</t>
    </r>
  </si>
  <si>
    <t xml:space="preserve">
183,000,000</t>
  </si>
  <si>
    <t xml:space="preserve"> 183,000,000</t>
  </si>
  <si>
    <r>
      <t xml:space="preserve">Universidad San Buenaventura: </t>
    </r>
    <r>
      <rPr>
        <sz val="10"/>
        <color theme="1"/>
        <rFont val="Calibri"/>
        <family val="2"/>
        <scheme val="minor"/>
      </rPr>
      <t>Programa de Becas y/o descuentos: La Universidad de San Buenaventura cuenta con el programa de Becas y/o descuentos donde se otorga descuentos a estudiantes de bachillerato que cumplen con los requisitos exigidos por la Resolución de Rectoria 129 del 6 de dicembre de 2019. Además se cuenta con convenios especifico de descuento para algunas instituciones. 
La Universidad de San Buenaventura cuenta con el programa de Plan de acompañamiento y orientación estudiantil, En el programa de acompañamiento y éxito estudiantil liderado por Bienestar Institucional, se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t>
    </r>
    <r>
      <rPr>
        <b/>
        <sz val="10"/>
        <color theme="1"/>
        <rFont val="Calibri"/>
        <family val="2"/>
        <scheme val="minor"/>
      </rPr>
      <t xml:space="preserve">
EAM: </t>
    </r>
    <r>
      <rPr>
        <sz val="10"/>
        <color theme="1"/>
        <rFont val="Calibri"/>
        <family val="2"/>
        <scheme val="minor"/>
      </rPr>
      <t>Para el cuato trimestre del 2020 la EAM otorgo incentivo del 30% en la matricula para estudiantes nuevos.</t>
    </r>
  </si>
  <si>
    <r>
      <rPr>
        <b/>
        <sz val="10"/>
        <color theme="1"/>
        <rFont val="Calibri"/>
        <family val="2"/>
        <scheme val="minor"/>
      </rPr>
      <t>Observación</t>
    </r>
    <r>
      <rPr>
        <sz val="10"/>
        <color theme="1"/>
        <rFont val="Calibri"/>
        <family val="2"/>
        <scheme val="minor"/>
      </rPr>
      <t xml:space="preserve">: Se verifica en la pagina del ministerio de educación y se encuentran datos correspondeintes al año 2009 los cuales estan por encima de la meta establecida.
</t>
    </r>
    <r>
      <rPr>
        <b/>
        <sz val="10"/>
        <color theme="1"/>
        <rFont val="Calibri"/>
        <family val="2"/>
        <scheme val="minor"/>
      </rPr>
      <t xml:space="preserve">SecretarÍa de Educación: </t>
    </r>
    <r>
      <rPr>
        <sz val="10"/>
        <color theme="1"/>
        <rFont val="Calibri"/>
        <family val="2"/>
        <scheme val="minor"/>
      </rPr>
      <t xml:space="preserve">No Reportó información.
</t>
    </r>
  </si>
  <si>
    <t>6,700,000</t>
  </si>
  <si>
    <r>
      <rPr>
        <b/>
        <sz val="10"/>
        <color theme="1"/>
        <rFont val="Calibri"/>
        <family val="2"/>
        <scheme val="minor"/>
      </rPr>
      <t>EAM:</t>
    </r>
    <r>
      <rPr>
        <sz val="10"/>
        <color theme="1"/>
        <rFont val="Calibri"/>
        <family val="2"/>
        <scheme val="minor"/>
      </rPr>
      <t xml:space="preserve"> 6.3%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</si>
  <si>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Escuela de Administración y mercadotecnia del Quindío:</t>
    </r>
    <r>
      <rPr>
        <sz val="10"/>
        <color theme="1"/>
        <rFont val="Calibri"/>
        <family val="2"/>
        <scheme val="minor"/>
      </rPr>
      <t xml:space="preserve"> Actulmente no se cuenta con la informacion solicitada ya que no se maneja directamente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</si>
  <si>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t xml:space="preserve">
$900,000</t>
  </si>
  <si>
    <r>
      <rPr>
        <b/>
        <sz val="10"/>
        <color theme="1"/>
        <rFont val="Calibri"/>
        <family val="2"/>
        <scheme val="minor"/>
      </rPr>
      <t>Alcaldía de Cordoba:</t>
    </r>
    <r>
      <rPr>
        <sz val="10"/>
        <color theme="1"/>
        <rFont val="Calibri"/>
        <family val="2"/>
        <scheme val="minor"/>
      </rPr>
      <t xml:space="preserve"> El hospital san roque e.s.e. cuenta con el programa de Control del Joven y la Planificación Familiar para la etención a los jovenes del municipio; la Administracion municipal cuenta con los servicios amigables para los jovenes encuanto al Plan de Accion de Salud, equipo interdisciplinario de la comisaria de familia y por parte del E.S.E hospital san roque con el programa de Control del Joven y la Planificación Familiar.
</t>
    </r>
    <r>
      <rPr>
        <b/>
        <sz val="10"/>
        <color theme="1"/>
        <rFont val="Calibri"/>
        <family val="2"/>
        <scheme val="minor"/>
      </rPr>
      <t>Alcaldía de Salento:</t>
    </r>
    <r>
      <rPr>
        <sz val="10"/>
        <color theme="1"/>
        <rFont val="Calibri"/>
        <family val="2"/>
        <scheme val="minor"/>
      </rPr>
      <t xml:space="preserve"> El Hospital San Vicente de Paul continua con el proceso de atención a los jóvenes, a través del programa de Servicios Amigables.</t>
    </r>
    <r>
      <rPr>
        <b/>
        <sz val="10"/>
        <color theme="1"/>
        <rFont val="Calibri"/>
        <family val="2"/>
        <scheme val="minor"/>
      </rPr>
      <t xml:space="preserve">
Alcaldía de Quimbaya: </t>
    </r>
    <r>
      <rPr>
        <sz val="10"/>
        <color theme="1"/>
        <rFont val="Calibri"/>
        <family val="2"/>
        <scheme val="minor"/>
      </rPr>
      <t>HOSPITAL SAGRADO CORAZON DE JESUS: Proceso atencion  a los jovenesdel programa programa de adulto joven, y planificaccion familiar A traves del programa Servicios Amigables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Alcaldia de Montenegro:</t>
    </r>
    <r>
      <rPr>
        <sz val="10"/>
        <color theme="1"/>
        <rFont val="Calibri"/>
        <family val="2"/>
        <scheme val="minor"/>
      </rPr>
      <t xml:space="preserve"> no se presta este servicio en el municipio 
</t>
    </r>
    <r>
      <rPr>
        <b/>
        <sz val="10"/>
        <color theme="1"/>
        <rFont val="Calibri"/>
        <family val="2"/>
        <scheme val="minor"/>
      </rPr>
      <t>Alcaldía Calarcá:</t>
    </r>
    <r>
      <rPr>
        <sz val="10"/>
        <color theme="1"/>
        <rFont val="Calibri"/>
        <family val="2"/>
        <scheme val="minor"/>
      </rPr>
      <t xml:space="preserve">  Los servicios amigables se implementan desde el hospital la misericordia como oficina,desde la secretaria de salud se ejercen acciones y estrategias para la salud sexual y reproductiva,se cuenta a la fecha con estrategia de prevencion del embrazo. Se promueve el aseguramiento en salud de la población juvenil en el Municipio mediante 2 jornadas al año de afiliación a salud y sensibilización de deberes y derechos en salud. ademas de li anterior, se han realizado 2751 planificacion familiar; 8 examen de mama-578 toma de citologias-257 valoracion por psioclogia y 492 de valoracion integral ( el valor depende la contratcion por la EAPB ).
</t>
    </r>
    <r>
      <rPr>
        <b/>
        <sz val="10"/>
        <color theme="1"/>
        <rFont val="Calibri"/>
        <family val="2"/>
        <scheme val="minor"/>
      </rPr>
      <t xml:space="preserve">Secretaría de Salud: </t>
    </r>
    <r>
      <rPr>
        <sz val="10"/>
        <color theme="1"/>
        <rFont val="Calibri"/>
        <family val="2"/>
        <scheme val="minor"/>
      </rPr>
      <t>No reportó información.</t>
    </r>
  </si>
  <si>
    <r>
      <rPr>
        <b/>
        <sz val="10"/>
        <color theme="1"/>
        <rFont val="Calibri"/>
        <family val="2"/>
        <scheme val="minor"/>
      </rPr>
      <t xml:space="preserve">Alcaldíade Salento: </t>
    </r>
    <r>
      <rPr>
        <sz val="10"/>
        <color theme="1"/>
        <rFont val="Calibri"/>
        <family val="2"/>
        <scheme val="minor"/>
      </rPr>
      <t xml:space="preserve">SEGUIMIENTO A LAS POLÍTICAS DE SALUD DADAS POR EL CONSEJO MUNICIPAL DE POLÍTICA SOCIAL (COMPOS)
</t>
    </r>
    <r>
      <rPr>
        <b/>
        <sz val="10"/>
        <color theme="1"/>
        <rFont val="Calibri"/>
        <family val="2"/>
        <scheme val="minor"/>
      </rPr>
      <t>Alcaldia de Montenegro:</t>
    </r>
    <r>
      <rPr>
        <sz val="10"/>
        <color theme="1"/>
        <rFont val="Calibri"/>
        <family val="2"/>
        <scheme val="minor"/>
      </rPr>
      <t xml:space="preserve"> No se cuenta con la informacion solicitada
</t>
    </r>
    <r>
      <rPr>
        <b/>
        <sz val="10"/>
        <color theme="1"/>
        <rFont val="Calibri"/>
        <family val="2"/>
        <scheme val="minor"/>
      </rPr>
      <t xml:space="preserve">
Alcaldia de Pijao: </t>
    </r>
    <r>
      <rPr>
        <sz val="10"/>
        <color theme="1"/>
        <rFont val="Calibri"/>
        <family val="2"/>
        <scheme val="minor"/>
      </rPr>
      <t xml:space="preserve">Los representantes de los jovenes son miembros activos y participan en el comitè de salud municipal.
</t>
    </r>
    <r>
      <rPr>
        <b/>
        <sz val="10"/>
        <color theme="1"/>
        <rFont val="Calibri"/>
        <family val="2"/>
        <scheme val="minor"/>
      </rPr>
      <t>Alcaldía Calarcá</t>
    </r>
    <r>
      <rPr>
        <sz val="10"/>
        <color theme="1"/>
        <rFont val="Calibri"/>
        <family val="2"/>
        <scheme val="minor"/>
      </rPr>
      <t xml:space="preserve">: SE REFIERE AL ASEGURAMIENTO EN REGIMEN SUBSIDIADO D ELOS JÓVENES QUE CUMPLEN CON LOS REQUISITOS.  Cada tres meses se deben realizar encuestas a los jóvenes en calidad del servicio, cabe mencionar que de forma mensual se realizan 150 encuentras en la poblacion calarqueña.
</t>
    </r>
    <r>
      <rPr>
        <b/>
        <sz val="10"/>
        <color theme="1"/>
        <rFont val="Calibri"/>
        <family val="2"/>
        <scheme val="minor"/>
      </rPr>
      <t>Observación:</t>
    </r>
    <r>
      <rPr>
        <sz val="10"/>
        <color theme="1"/>
        <rFont val="Calibri"/>
        <family val="2"/>
        <scheme val="minor"/>
      </rPr>
      <t xml:space="preserve"> No se cuenta con información para verificar el cumplimineto de indcador, por consiguiente se conservaigual a reporte de trimestres anteriores.
</t>
    </r>
    <r>
      <rPr>
        <b/>
        <sz val="10"/>
        <color theme="1"/>
        <rFont val="Calibri"/>
        <family val="2"/>
        <scheme val="minor"/>
      </rPr>
      <t>Secretaría de Salud:</t>
    </r>
    <r>
      <rPr>
        <sz val="10"/>
        <color theme="1"/>
        <rFont val="Calibri"/>
        <family val="2"/>
        <scheme val="minor"/>
      </rPr>
      <t xml:space="preserve"> No reportó información</t>
    </r>
  </si>
  <si>
    <t xml:space="preserve">
$5.400.000</t>
  </si>
  <si>
    <r>
      <rPr>
        <sz val="10"/>
        <color theme="1"/>
        <rFont val="Calibri"/>
        <family val="2"/>
        <scheme val="minor"/>
      </rPr>
      <t>$37.600.000</t>
    </r>
    <r>
      <rPr>
        <b/>
        <sz val="10"/>
        <color theme="1"/>
        <rFont val="Calibri"/>
        <family val="2"/>
        <scheme val="minor"/>
      </rPr>
      <t xml:space="preserve">
$ </t>
    </r>
    <r>
      <rPr>
        <sz val="10"/>
        <color theme="1"/>
        <rFont val="Calibri"/>
        <family val="2"/>
        <scheme val="minor"/>
      </rPr>
      <t>5.400.000</t>
    </r>
  </si>
  <si>
    <r>
      <rPr>
        <b/>
        <sz val="10"/>
        <color theme="1"/>
        <rFont val="Calibri"/>
        <family val="2"/>
        <scheme val="minor"/>
      </rPr>
      <t xml:space="preserve">Alcaldía Filandia: </t>
    </r>
    <r>
      <rPr>
        <sz val="10"/>
        <color theme="1"/>
        <rFont val="Calibri"/>
        <family val="2"/>
        <scheme val="minor"/>
      </rPr>
      <t xml:space="preserve">Fomento del uso del Centro de Integración Ciudadana, en el cual un instructor de deportes realiza una clase de actividad física dirigida musicalizada
</t>
    </r>
    <r>
      <rPr>
        <b/>
        <sz val="10"/>
        <color theme="1"/>
        <rFont val="Calibri"/>
        <family val="2"/>
        <scheme val="minor"/>
      </rPr>
      <t>Alcaldía Circasia:</t>
    </r>
    <r>
      <rPr>
        <sz val="10"/>
        <color theme="1"/>
        <rFont val="Calibri"/>
        <family val="2"/>
        <scheme val="minor"/>
      </rPr>
      <t xml:space="preserve"> En la secretaria de gobierno y desarrollo social,con el coordinador de deportes se atendieron 900 mil jovenes, durante estos dos ultimos tres meses en los siguientes progremas: Voleibol-fulbol, torneo de voleibol, ciclimo y fulbol de salon garantizando los espacios de recreacion para la juventud.
</t>
    </r>
    <r>
      <rPr>
        <b/>
        <sz val="10"/>
        <color theme="1"/>
        <rFont val="Calibri"/>
        <family val="2"/>
        <scheme val="minor"/>
      </rPr>
      <t>Alcaldía Salento</t>
    </r>
    <r>
      <rPr>
        <sz val="10"/>
        <color theme="1"/>
        <rFont val="Calibri"/>
        <family val="2"/>
        <scheme val="minor"/>
      </rPr>
      <t xml:space="preserve">: La Subsecretaría de Cultura y Deporte reactivo las Escuelas de Formación Culturales y Deportivas a partir del mes de Septiembre de 2020.
</t>
    </r>
    <r>
      <rPr>
        <b/>
        <sz val="10"/>
        <color theme="1"/>
        <rFont val="Calibri"/>
        <family val="2"/>
        <scheme val="minor"/>
      </rPr>
      <t xml:space="preserve">Alcaldia de cordoba: </t>
    </r>
    <r>
      <rPr>
        <sz val="10"/>
        <color theme="1"/>
        <rFont val="Calibri"/>
        <family val="2"/>
        <scheme val="minor"/>
      </rPr>
      <t xml:space="preserve">se encuentran participando 20 jovenes en la modalidad de patinaje y 110 que participan en actividades fisicas como son: rumba terapia, musculación, aerobicos, gimnasia aeróbica,  participaron 33 jovenes en la modalidad de actividad fisica; ejecutando ejercicios aerobicos, musculacion, cardio y funcionales y 276 jovenes participaron en la modalidad de patinaje, ciclismo, natacion, microfutbol y futbol. 
</t>
    </r>
    <r>
      <rPr>
        <b/>
        <sz val="10"/>
        <color theme="1"/>
        <rFont val="Calibri"/>
        <family val="2"/>
        <scheme val="minor"/>
      </rPr>
      <t>Alcaldía de La Tebaida:</t>
    </r>
    <r>
      <rPr>
        <sz val="10"/>
        <color theme="1"/>
        <rFont val="Calibri"/>
        <family val="2"/>
        <scheme val="minor"/>
      </rPr>
      <t xml:space="preserve"> Para habitos de vida saludable se realizo talleres de motivacion en 5 barrios del municipio, tambiense realizaron presentaciones en danza y musica en el tetro y recorrido en los barrios. 
</t>
    </r>
    <r>
      <rPr>
        <b/>
        <sz val="10"/>
        <color theme="1"/>
        <rFont val="Calibri"/>
        <family val="2"/>
        <scheme val="minor"/>
      </rPr>
      <t>Alcaldía Quimbaya:</t>
    </r>
    <r>
      <rPr>
        <sz val="10"/>
        <color theme="1"/>
        <rFont val="Calibri"/>
        <family val="2"/>
        <scheme val="minor"/>
      </rPr>
      <t xml:space="preserve"> MONITORIA DE ACTIVIDAD FISICA PARA JOVENES Y MONITORIA DE RECREACION PARA JOVENES.
</t>
    </r>
    <r>
      <rPr>
        <b/>
        <sz val="10"/>
        <color theme="1"/>
        <rFont val="Calibri"/>
        <family val="2"/>
        <scheme val="minor"/>
      </rPr>
      <t>Alcaldía Montenegro</t>
    </r>
    <r>
      <rPr>
        <sz val="10"/>
        <color theme="1"/>
        <rFont val="Calibri"/>
        <family val="2"/>
        <scheme val="minor"/>
      </rPr>
      <t xml:space="preserve">: Se implementa por temas de pandemia la estrategia cuadras activas fortaleciendo los hevs.
</t>
    </r>
    <r>
      <rPr>
        <b/>
        <sz val="10"/>
        <color theme="1"/>
        <rFont val="Calibri"/>
        <family val="2"/>
        <scheme val="minor"/>
      </rPr>
      <t>Alcaldia de Pijao:</t>
    </r>
    <r>
      <rPr>
        <sz val="10"/>
        <color theme="1"/>
        <rFont val="Calibri"/>
        <family val="2"/>
        <scheme val="minor"/>
      </rPr>
      <t xml:space="preserve">  Implementacion y desarrollo del proyecto HABITOS Y ESTILOS DE VIDA SALUDABLES PARA EL BUEN USO DEL TIEMPO LIBRE con el acompañamiento del equipo interdisciplinario, con escuelas o clases de formacion, en Patinaje, futbol, basquetball, natacion.
</t>
    </r>
    <r>
      <rPr>
        <b/>
        <sz val="10"/>
        <color theme="1"/>
        <rFont val="Calibri"/>
        <family val="2"/>
        <scheme val="minor"/>
      </rPr>
      <t>Alcaldía Calarcá:</t>
    </r>
    <r>
      <rPr>
        <sz val="10"/>
        <color theme="1"/>
        <rFont val="Calibri"/>
        <family val="2"/>
        <scheme val="minor"/>
      </rPr>
      <t xml:space="preserve">  lo anterior se realiza mediante el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 xml:space="preserve">
Indeprotes</t>
    </r>
    <r>
      <rPr>
        <sz val="10"/>
        <color theme="1"/>
        <rFont val="Calibri"/>
        <family val="2"/>
        <scheme val="minor"/>
      </rPr>
      <t xml:space="preserve">: No Reportó información información asociada.
</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</si>
  <si>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
</t>
    </r>
    <r>
      <rPr>
        <b/>
        <sz val="10"/>
        <color theme="1"/>
        <rFont val="Calibri"/>
        <family val="2"/>
        <scheme val="minor"/>
      </rPr>
      <t xml:space="preserve">Secretaría deFamilia: </t>
    </r>
    <r>
      <rPr>
        <sz val="10"/>
        <color theme="1"/>
        <rFont val="Calibri"/>
        <family val="2"/>
        <scheme val="minor"/>
      </rPr>
      <t>No reportó información.</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</si>
  <si>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t>
    </r>
  </si>
  <si>
    <r>
      <t xml:space="preserve">
</t>
    </r>
    <r>
      <rPr>
        <b/>
        <sz val="10"/>
        <color theme="1"/>
        <rFont val="Calibri"/>
        <family val="2"/>
        <scheme val="minor"/>
      </rPr>
      <t xml:space="preserve">Secretaría del Interior: </t>
    </r>
    <r>
      <rPr>
        <sz val="10"/>
        <color theme="1"/>
        <rFont val="Calibri"/>
        <family val="2"/>
        <scheme val="minor"/>
      </rPr>
      <t xml:space="preserve">Se actualizó e implementó el Plan Integral de Seguridad y Convivencia Ciudadana (PISCC).
 </t>
    </r>
  </si>
  <si>
    <r>
      <rPr>
        <b/>
        <sz val="10"/>
        <color theme="1"/>
        <rFont val="Calibri"/>
        <family val="2"/>
        <scheme val="minor"/>
      </rPr>
      <t xml:space="preserve">Secretaría del Interior: </t>
    </r>
    <r>
      <rPr>
        <sz val="10"/>
        <color theme="1"/>
        <rFont val="Calibri"/>
        <family val="2"/>
        <scheme val="minor"/>
      </rPr>
      <t>Se brindó Asistencia a las Instituciones del orden municipal, como Inspecciones Municipales y comisarías de Familia (Operadores de Servicios de Justicia), en total fueron ocho (08) Municipios asistidos (Calarcá, Quimbaya, Filandia, Tebaida, Génova, Pijao, Córdoba y Buenavista).</t>
    </r>
  </si>
  <si>
    <r>
      <rPr>
        <b/>
        <sz val="10"/>
        <color theme="1"/>
        <rFont val="Calibri"/>
        <family val="2"/>
        <scheme val="minor"/>
      </rPr>
      <t>Secretaría del Interior:</t>
    </r>
    <r>
      <rPr>
        <sz val="10"/>
        <color theme="1"/>
        <rFont val="Calibri"/>
        <family val="2"/>
        <scheme val="minor"/>
      </rPr>
      <t xml:space="preserve">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t>
    </r>
    <r>
      <rPr>
        <b/>
        <sz val="10"/>
        <color theme="1"/>
        <rFont val="Calibri"/>
        <family val="2"/>
        <scheme val="minor"/>
      </rPr>
      <t>Observación</t>
    </r>
    <r>
      <rPr>
        <sz val="10"/>
        <color theme="1"/>
        <rFont val="Calibri"/>
        <family val="2"/>
        <scheme val="minor"/>
      </rPr>
      <t>: en la pagina de Forensis de medicina legal se reportan datos solamente hasta el 2019. SE PONE EL INDICADOR EN CERO POR QUE LA TASA ESTA POR ENCIMA DE LA MEDIA NACIONAL</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</si>
  <si>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Se formuló un programa de señalización y demarcación en la vigencia 2020 basado en un diagnostico y aforo de la demarcacion y señalizacion en el departamento en las vias de jurisdiccion del IDTQ con el ánimo de reducir la siniestralidad de tránsito y las muertes de jóvenes por esta causa. Asi mismo se adelantaron acciones de demarcación, control del transito y educación vial.
</t>
    </r>
    <r>
      <rPr>
        <b/>
        <sz val="10"/>
        <color theme="1"/>
        <rFont val="Calibri"/>
        <family val="2"/>
        <scheme val="minor"/>
      </rPr>
      <t>Secretaria de Transito  y Transporte de Armenia "SETTA"</t>
    </r>
    <r>
      <rPr>
        <sz val="10"/>
        <color theme="1"/>
        <rFont val="Calibri"/>
        <family val="2"/>
        <scheme val="minor"/>
      </rPr>
      <t xml:space="preserve">:  en contribucion a  disminuir la accidentalidad en el Municipio de Armenia ha desarrollado las siguientes actividadesentre el 1 de enero y el 31 de Diciembre de 2020  (se anexa informe detallado) . En su programa de cultura vial y Educacion Ciudadana ha realizado 245 intervenciones que han beneficiado a 45063 personas (peatones, motociclistas, conductores de vehiculos,, ciclistas, estudiantes y pasajeros) del Municipio de Armenia..  En su programa de Operativos realizados por los Agentes de Transito se han realizado 477 operativos relacionados con documentos, piques ilegales, transporte informal, estacionamiento, servicio publico escolar y fuera de horario. En cuanto al programa de señalizacion se han señalizado  aproximadamente 1610 metros cuadrados  en : Barrio Galan, calle 50 desde la glorieta puerto espejo hasta la fachada, Sector Parque Valencia, Sector Fudanza, entre otros.  En todas las actividades se recomiendan las medidas de bioseguridad que se deben tener en cuenta para  contrarestar la expansion del COVID-19.   Cabe anotar que estas mismas actividades contribuyen  a la Potica Publica Publica Juventud de Armenia "jovenes construyendo ciudad 2014-2023" del Municipio de Armenia.
</t>
    </r>
    <r>
      <rPr>
        <b/>
        <sz val="10"/>
        <color theme="1"/>
        <rFont val="Calibri"/>
        <family val="2"/>
        <scheme val="minor"/>
      </rPr>
      <t xml:space="preserve">
Observación: </t>
    </r>
    <r>
      <rPr>
        <sz val="10"/>
        <color theme="1"/>
        <rFont val="Calibri"/>
        <family val="2"/>
        <scheme val="minor"/>
      </rPr>
      <t xml:space="preserve">en la pagina de Forensis de medicina legal se reportan datos solamente hasta el 2019. SE PONE EL INDICADOR EN CERO POR QUE LA TASA ESTA POR ENCIMA DE LA MEDIA NACIONAL
</t>
    </r>
  </si>
  <si>
    <r>
      <rPr>
        <b/>
        <sz val="10"/>
        <color theme="1"/>
        <rFont val="Calibri"/>
        <family val="2"/>
        <scheme val="minor"/>
      </rPr>
      <t>Secretaría del Interior:</t>
    </r>
    <r>
      <rPr>
        <sz val="10"/>
        <color theme="1"/>
        <rFont val="Calibri"/>
        <family val="2"/>
        <scheme val="minor"/>
      </rPr>
      <t xml:space="preserve"> No Reportó información.
Observación: en la pagina de Forensis de medicina legal se reportan datos solamente hasta el 2019. SE PONE EL INDICADOR EN CERO POR QUE LA TASA ESTA POR ENCIMA DE LA MEDIA NACIONAL</t>
    </r>
  </si>
  <si>
    <t>0 %</t>
  </si>
  <si>
    <r>
      <rPr>
        <b/>
        <sz val="10"/>
        <color theme="1"/>
        <rFont val="Calibri"/>
        <family val="2"/>
        <scheme val="minor"/>
      </rPr>
      <t xml:space="preserve">Observación: </t>
    </r>
    <r>
      <rPr>
        <sz val="10"/>
        <color theme="1"/>
        <rFont val="Calibri"/>
        <family val="2"/>
        <scheme val="minor"/>
      </rPr>
      <t xml:space="preserve">La secretaria de familia no reporto información al respecto, ademas la política HAZ PAZ ya no esta vigente.
</t>
    </r>
    <r>
      <rPr>
        <b/>
        <sz val="10"/>
        <color theme="1"/>
        <rFont val="Calibri"/>
        <family val="2"/>
        <scheme val="minor"/>
      </rPr>
      <t>Secretaría deFamilia:</t>
    </r>
    <r>
      <rPr>
        <sz val="10"/>
        <color theme="1"/>
        <rFont val="Calibri"/>
        <family val="2"/>
        <scheme val="minor"/>
      </rPr>
      <t xml:space="preserve"> No reportó información.</t>
    </r>
  </si>
  <si>
    <r>
      <rPr>
        <b/>
        <sz val="10"/>
        <color theme="1"/>
        <rFont val="Calibri"/>
        <family val="2"/>
        <scheme val="minor"/>
      </rPr>
      <t xml:space="preserve">Secretaría del Interior: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verfica en Forensis que el indicador esta por debajo de la media nacional, por tanto el indicador se cumple.</t>
    </r>
  </si>
  <si>
    <r>
      <rPr>
        <b/>
        <sz val="10"/>
        <color theme="1"/>
        <rFont val="Calibri"/>
        <family val="2"/>
        <scheme val="minor"/>
      </rPr>
      <t xml:space="preserve">Secretaría de Salud: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La secretaría de educación no entrego el reporte correspondiente al segundo semestre de 2020</t>
    </r>
  </si>
  <si>
    <r>
      <rPr>
        <b/>
        <sz val="10"/>
        <color theme="1"/>
        <rFont val="Calibri"/>
        <family val="2"/>
        <scheme val="minor"/>
      </rPr>
      <t>Observación:</t>
    </r>
    <r>
      <rPr>
        <sz val="10"/>
        <color theme="1"/>
        <rFont val="Calibri"/>
        <family val="2"/>
        <scheme val="minor"/>
      </rPr>
      <t xml:space="preserve"> Según el observatorio de Drogas los ultimos datos corresponden al año 2013 y el quindio se situa por encima de la media nacional.
</t>
    </r>
    <r>
      <rPr>
        <b/>
        <sz val="10"/>
        <color theme="1"/>
        <rFont val="Calibri"/>
        <family val="2"/>
        <scheme val="minor"/>
      </rPr>
      <t xml:space="preserve">
Secretaría del Familia:</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xml:space="preserve"> No Reportó información.</t>
    </r>
  </si>
  <si>
    <r>
      <t xml:space="preserve">Secretaría de Salud: </t>
    </r>
    <r>
      <rPr>
        <sz val="10"/>
        <color theme="1"/>
        <rFont val="Calibri"/>
        <family val="2"/>
        <scheme val="minor"/>
      </rPr>
      <t>No Reportó información.</t>
    </r>
    <r>
      <rPr>
        <b/>
        <sz val="10"/>
        <color theme="1"/>
        <rFont val="Calibri"/>
        <family val="2"/>
        <scheme val="minor"/>
      </rPr>
      <t xml:space="preserve">
Secretaría Familia: </t>
    </r>
    <r>
      <rPr>
        <sz val="10"/>
        <color theme="1"/>
        <rFont val="Calibri"/>
        <family val="2"/>
        <scheme val="minor"/>
      </rPr>
      <t>No Reportó información.</t>
    </r>
    <r>
      <rPr>
        <b/>
        <sz val="10"/>
        <color theme="1"/>
        <rFont val="Calibri"/>
        <family val="2"/>
        <scheme val="minor"/>
      </rPr>
      <t xml:space="preserve">
Observación: </t>
    </r>
    <r>
      <rPr>
        <sz val="10"/>
        <color theme="1"/>
        <rFont val="Calibri"/>
        <family val="2"/>
        <scheme val="minor"/>
      </rPr>
      <t>Se verifica en la plataforma JUACO los datos correspondientes al año 2017 y se observa al quindio por debajo de la media nacional.</t>
    </r>
  </si>
  <si>
    <t xml:space="preserve">
$17.050.000
 $4.000.000
$87.000.000
</t>
  </si>
  <si>
    <t xml:space="preserve">
 $10.125.000
 $87.000.000</t>
  </si>
  <si>
    <r>
      <rPr>
        <b/>
        <sz val="10"/>
        <color theme="1"/>
        <rFont val="Calibri"/>
        <family val="2"/>
        <scheme val="minor"/>
      </rPr>
      <t xml:space="preserve">Alcaldía de La Tebaida: </t>
    </r>
    <r>
      <rPr>
        <sz val="10"/>
        <color theme="1"/>
        <rFont val="Calibri"/>
        <family val="2"/>
        <scheme val="minor"/>
      </rPr>
      <t xml:space="preserve">Teniendo en cuenta la emergencia sanitaria que se registró en todo el país por el COVID-19 no se realizaron para este trimestre encuentros deportivos teniendo en cuenta que no se puede realizar a conglomeraciones. 
</t>
    </r>
    <r>
      <rPr>
        <b/>
        <sz val="10"/>
        <color theme="1"/>
        <rFont val="Calibri"/>
        <family val="2"/>
        <scheme val="minor"/>
      </rPr>
      <t>Alcaldía Salento:</t>
    </r>
    <r>
      <rPr>
        <sz val="10"/>
        <color theme="1"/>
        <rFont val="Calibri"/>
        <family val="2"/>
        <scheme val="minor"/>
      </rPr>
      <t xml:space="preserve"> Están suspendidos por emergencia sanitaria COVID-19.
</t>
    </r>
    <r>
      <rPr>
        <b/>
        <sz val="10"/>
        <color theme="1"/>
        <rFont val="Calibri"/>
        <family val="2"/>
        <scheme val="minor"/>
      </rPr>
      <t>Alcaldia de Montenegro:</t>
    </r>
    <r>
      <rPr>
        <sz val="10"/>
        <color theme="1"/>
        <rFont val="Calibri"/>
        <family val="2"/>
        <scheme val="minor"/>
      </rPr>
      <t xml:space="preserve"> se han realizado campeonatos de futbol sala, baloncesto y patinaje 
</t>
    </r>
    <r>
      <rPr>
        <b/>
        <sz val="10"/>
        <color theme="1"/>
        <rFont val="Calibri"/>
        <family val="2"/>
        <scheme val="minor"/>
      </rPr>
      <t xml:space="preserve">
Alcaldía de Circasia:</t>
    </r>
    <r>
      <rPr>
        <sz val="10"/>
        <color theme="1"/>
        <rFont val="Calibri"/>
        <family val="2"/>
        <scheme val="minor"/>
      </rPr>
      <t xml:space="preserve"> En el momento en la administracion Municipal se encuentra en procesos de planificacion y armonizacion del plan de desarrollo 
</t>
    </r>
    <r>
      <rPr>
        <b/>
        <sz val="10"/>
        <color theme="1"/>
        <rFont val="Calibri"/>
        <family val="2"/>
        <scheme val="minor"/>
      </rPr>
      <t xml:space="preserve">
Alcaldía de Pijao: </t>
    </r>
    <r>
      <rPr>
        <sz val="10"/>
        <color theme="1"/>
        <rFont val="Calibri"/>
        <family val="2"/>
        <scheme val="minor"/>
      </rPr>
      <t xml:space="preserve">al momento por temas de cuidados y protocolos, no se tiene torneos, pero se programan según el tiempo (torneos)
</t>
    </r>
    <r>
      <rPr>
        <b/>
        <sz val="10"/>
        <color theme="1"/>
        <rFont val="Calibri"/>
        <family val="2"/>
        <scheme val="minor"/>
      </rPr>
      <t xml:space="preserve">
Alcaldía Filandia: </t>
    </r>
    <r>
      <rPr>
        <sz val="10"/>
        <color theme="1"/>
        <rFont val="Calibri"/>
        <family val="2"/>
        <scheme val="minor"/>
      </rPr>
      <t xml:space="preserve">Realización de torneos deportivos que iniciaron en el mes de marzo pero que, debido a la emergencia sanitaria, debieron ser postergados
</t>
    </r>
    <r>
      <rPr>
        <b/>
        <sz val="10"/>
        <color theme="1"/>
        <rFont val="Calibri"/>
        <family val="2"/>
        <scheme val="minor"/>
      </rPr>
      <t xml:space="preserve">Alcaldía Quimbaya: </t>
    </r>
    <r>
      <rPr>
        <sz val="10"/>
        <color theme="1"/>
        <rFont val="Calibri"/>
        <family val="2"/>
        <scheme val="minor"/>
      </rPr>
      <t xml:space="preserve">MONITORIA DE ACTIVIDAD FISICA Y MONITORIA ATLETISMO AL IGUAL QUE EL ACOMPAÑAMIENTO DE LA GOBERNACION POR CAMPAMENTOS JUVENILES 
</t>
    </r>
    <r>
      <rPr>
        <b/>
        <sz val="10"/>
        <color theme="1"/>
        <rFont val="Calibri"/>
        <family val="2"/>
        <scheme val="minor"/>
      </rPr>
      <t xml:space="preserve">Alcaldía de Armenia: </t>
    </r>
    <r>
      <rPr>
        <sz val="10"/>
        <color theme="1"/>
        <rFont val="Calibri"/>
        <family val="2"/>
        <scheme val="minor"/>
      </rPr>
      <t xml:space="preserve">EN RELACION A LOS JUEGOS INTERCOLEGIADOS SE REALIZO DE MANERA VIRTUAL LA FASE MUNICIPAL TENIENDO UNA PARTICIPACION DE 387 JOVENES .  EN CUANTO A LOS JUEGOS COMUNALES COMUNITARIOS Y VEREDALES SE LLEVARON A CABO EN LOS BARRIOS DE LAS DIFERENTES COMUNAS DE ARMENIA EN CADA CASA DONDE LAS PERSONAS DESDE EL JARDIN PARTICIPARON DE LAS ACTIVIDADES RECREODEPORTIVAS Y DESDE EL MES DE NOVIEMBRE SE REALIZARON ADEMAS EN LAS PLACAS DEPORTIVAS, PRUEBAS DE HABILIDADES DEPORTIVAS EN BALONCESTO, VOLEIBOL Y FUTBOL CON LAS MEDIDAS DE BIOSEGURIDAD, SE  ATENDIERON 522 JOVENES.
SE OBSERVA QUE NO HAY UNA COHERENCIA ENTRE LAS COLUMNAS DENOMINADAS: ACCIONES RECOMENDADAS - INDICADORES Y LA META PUES NO CORRESPONDE EL UNO CON EL OTRO, SUGERIMOS DESDE EL IMDERA QUE SE DEBE REESTRUCTURAR ESTE PLAN DE ACCION PARA QUE SE DE LA CORRELACION ENTRE LAS COLUMNAS MENCIONADAS.  SIN EMBARGO LES ENVIAMOS LA INFORMACION QUE DESDE EL INSTITUTO TENEMOS PARA ESAS ACCIONES.
</t>
    </r>
    <r>
      <rPr>
        <b/>
        <sz val="10"/>
        <color theme="1"/>
        <rFont val="Calibri"/>
        <family val="2"/>
        <scheme val="minor"/>
      </rPr>
      <t xml:space="preserve">Alcaldia de Córdoba: </t>
    </r>
    <r>
      <rPr>
        <sz val="10"/>
        <color theme="1"/>
        <rFont val="Calibri"/>
        <family val="2"/>
        <scheme val="minor"/>
      </rPr>
      <t xml:space="preserve">no realizo eventos deportivos o festivales debido a la actual pandemia que sobrepasa el mundo y el pais el virus COVID-1;  La Administracion municipal no realizo torneos, olimpiadas y encuentros deportivos con los jovenes debido a la emergencia sanirtaria COVID-19. Mas sinembargo se realizaron entrenamientos y practica deportiva mediante las escuelas de formacion.  
</t>
    </r>
    <r>
      <rPr>
        <b/>
        <sz val="10"/>
        <color theme="1"/>
        <rFont val="Calibri"/>
        <family val="2"/>
        <scheme val="minor"/>
      </rPr>
      <t xml:space="preserve">
Indeportes: </t>
    </r>
    <r>
      <rPr>
        <sz val="10"/>
        <color theme="1"/>
        <rFont val="Calibri"/>
        <family val="2"/>
        <scheme val="minor"/>
      </rPr>
      <t>No Reportó información.</t>
    </r>
    <r>
      <rPr>
        <b/>
        <sz val="10"/>
        <color theme="1"/>
        <rFont val="Calibri"/>
        <family val="2"/>
        <scheme val="minor"/>
      </rPr>
      <t xml:space="preserve">
Observación:</t>
    </r>
    <r>
      <rPr>
        <sz val="10"/>
        <color theme="1"/>
        <rFont val="Calibri"/>
        <family val="2"/>
        <scheme val="minor"/>
      </rPr>
      <t xml:space="preserve"> No se puede determinar el porcentaje de avance del indicador por que no tiene meta para el 2020.</t>
    </r>
  </si>
  <si>
    <t xml:space="preserve">
 $80.000.000
</t>
  </si>
  <si>
    <t>$1,817,200</t>
  </si>
  <si>
    <r>
      <rPr>
        <b/>
        <sz val="10"/>
        <color theme="1"/>
        <rFont val="Calibri"/>
        <family val="2"/>
        <scheme val="minor"/>
      </rPr>
      <t>Alcaldía de La Tebaida:</t>
    </r>
    <r>
      <rPr>
        <sz val="10"/>
        <color theme="1"/>
        <rFont val="Calibri"/>
        <family val="2"/>
        <scheme val="minor"/>
      </rPr>
      <t xml:space="preserve"> Alcaldía de La Tebaida: se contó con dos representantes en  zonal Nacional en simultanea virtual de pesas en categoría pre juvenil. Se han apoyado 35 deportistas entre nadadores, tenis de campo, levantamiento de pesas, bádminton y hapquido. Con apoyo en infraestructura deportiva.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Alcaldia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elaboracion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 xml:space="preserve">Alcaldía Filandia: </t>
    </r>
    <r>
      <rPr>
        <sz val="10"/>
        <color theme="1"/>
        <rFont val="Calibri"/>
        <family val="2"/>
        <scheme val="minor"/>
      </rPr>
      <t xml:space="preserve">Se ha promovido el apoyo con transporte a deportistas de alto renndimiento
</t>
    </r>
    <r>
      <rPr>
        <b/>
        <sz val="10"/>
        <color theme="1"/>
        <rFont val="Calibri"/>
        <family val="2"/>
        <scheme val="minor"/>
      </rPr>
      <t>Alcaldía Quimbaya:</t>
    </r>
    <r>
      <rPr>
        <sz val="10"/>
        <color theme="1"/>
        <rFont val="Calibri"/>
        <family val="2"/>
        <scheme val="minor"/>
      </rPr>
      <t xml:space="preserve"> ESTA EN PROCESO DE COMPRA DE IMPLEMENTOS PARA DEPORTISTAS DE ALTO RENDIMIENTO QUE SE ENCUENTRAN PREPARANDOSE PARA ENCUENTROS NACIONALES 2023
</t>
    </r>
    <r>
      <rPr>
        <b/>
        <sz val="10"/>
        <color theme="1"/>
        <rFont val="Calibri"/>
        <family val="2"/>
        <scheme val="minor"/>
      </rPr>
      <t>Alcaldía de Armenia:</t>
    </r>
    <r>
      <rPr>
        <sz val="10"/>
        <color theme="1"/>
        <rFont val="Calibri"/>
        <family val="2"/>
        <scheme val="minor"/>
      </rPr>
      <t xml:space="preserve"> EL IMDERA HA REALIZADO CONVENIOS DE ASOCIACION CON LA LIGA DE FUTBOL DEL QUINDIO, ACORD Y LA LIGA DE VOLEIBOL DEL QUINDIO PARA APOYOS ECONOMICOS, CON LO CUAL SE HAN BENEFICIADO APROXIMADAMENTEV90 DEPORTISTAS  DE ESTOS ENTES PARA LA PARTICIPACION EN DIFERENTES TORNEOS Y COMPETENCIAS Y EVENTOS.  Este año ha sido complejo el apoyo a los clubes deportivos por la situacion de salud que vive el pais, ya que el deporte competitivo aun no se ha reactivado completamente.
</t>
    </r>
    <r>
      <rPr>
        <b/>
        <sz val="10"/>
        <color theme="1"/>
        <rFont val="Calibri"/>
        <family val="2"/>
        <scheme val="minor"/>
      </rPr>
      <t>Indeportes:</t>
    </r>
    <r>
      <rPr>
        <sz val="10"/>
        <color theme="1"/>
        <rFont val="Calibri"/>
        <family val="2"/>
        <scheme val="minor"/>
      </rPr>
      <t xml:space="preserve"> No Reportó información.</t>
    </r>
  </si>
  <si>
    <r>
      <rPr>
        <b/>
        <sz val="10"/>
        <color theme="1"/>
        <rFont val="Calibri"/>
        <family val="2"/>
        <scheme val="minor"/>
      </rPr>
      <t xml:space="preserve">Indeportes: </t>
    </r>
    <r>
      <rPr>
        <sz val="10"/>
        <color theme="1"/>
        <rFont val="Calibri"/>
        <family val="2"/>
        <scheme val="minor"/>
      </rPr>
      <t>No Reportó información.</t>
    </r>
  </si>
  <si>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
</t>
    </r>
    <r>
      <rPr>
        <b/>
        <sz val="10"/>
        <color theme="1"/>
        <rFont val="Calibri"/>
        <family val="2"/>
        <scheme val="minor"/>
      </rPr>
      <t xml:space="preserve">
Alcaldía Salento: </t>
    </r>
    <r>
      <rPr>
        <sz val="10"/>
        <color theme="1"/>
        <rFont val="Calibri"/>
        <family val="2"/>
        <scheme val="minor"/>
      </rPr>
      <t xml:space="preserve">La subsecretaría de cultura y deporte ha reactivado, en el mes de septiembre, las Escuelas de Formación Culturales y Deportivas.
</t>
    </r>
    <r>
      <rPr>
        <b/>
        <sz val="10"/>
        <color theme="1"/>
        <rFont val="Calibri"/>
        <family val="2"/>
        <scheme val="minor"/>
      </rPr>
      <t>Alcaldía de Pijao:</t>
    </r>
    <r>
      <rPr>
        <sz val="10"/>
        <color theme="1"/>
        <rFont val="Calibri"/>
        <family val="2"/>
        <scheme val="minor"/>
      </rPr>
      <t xml:space="preserve"> 110 NNA que desarrollaron minimo 60 minutos de actividad fisica con el acompañamiento de monitor deportivo
</t>
    </r>
    <r>
      <rPr>
        <b/>
        <sz val="10"/>
        <color theme="1"/>
        <rFont val="Calibri"/>
        <family val="2"/>
        <scheme val="minor"/>
      </rPr>
      <t>Alcaldía de La Tebaida:</t>
    </r>
    <r>
      <rPr>
        <sz val="10"/>
        <color theme="1"/>
        <rFont val="Calibri"/>
        <family val="2"/>
        <scheme val="minor"/>
      </rPr>
      <t xml:space="preserve"> La administración municipal para este trimestre conto con 3  contratistas delos cuales realizan baloncesto, patinaje y aeróbicos en los barrios nueva tebiada, Anapoima, cantarito, pisamos coliseo. Impactando a la población infantil y juvenil de estas áreas. Además, se articuló con Indeportes Quindío se llevó a sectores como la Silvia, nueva tebaida segunda etapa y al sector rural.
</t>
    </r>
    <r>
      <rPr>
        <b/>
        <sz val="10"/>
        <color theme="1"/>
        <rFont val="Calibri"/>
        <family val="2"/>
        <scheme val="minor"/>
      </rPr>
      <t xml:space="preserve">Alcaldía Quimbaya: </t>
    </r>
    <r>
      <rPr>
        <sz val="10"/>
        <color theme="1"/>
        <rFont val="Calibri"/>
        <family val="2"/>
        <scheme val="minor"/>
      </rPr>
      <t xml:space="preserve"> CONTAMOS CON APOYO DE LA GOBERNACION CON EL PROGRAMA DEPORTE SOCIAL COMUNITARIO . CON UN MONITOR QUE REALIZA LAS ACTIVIDADES.
</t>
    </r>
    <r>
      <rPr>
        <b/>
        <sz val="10"/>
        <color theme="1"/>
        <rFont val="Calibri"/>
        <family val="2"/>
        <scheme val="minor"/>
      </rPr>
      <t xml:space="preserve">Alcaldía Córdoba: </t>
    </r>
    <r>
      <rPr>
        <sz val="10"/>
        <color theme="1"/>
        <rFont val="Calibri"/>
        <family val="2"/>
        <scheme val="minor"/>
      </rPr>
      <t xml:space="preserve">se reporta 60 niños menores de edad que intervienen como minimo 60 minutos diarios de actividad fisica de intensidad moderada a vigorosa; participaron 276 niños que practican actividad fisica y deporte en el municipio mediante las escuelas de formacion.  
</t>
    </r>
    <r>
      <rPr>
        <b/>
        <sz val="10"/>
        <color theme="1"/>
        <rFont val="Calibri"/>
        <family val="2"/>
        <scheme val="minor"/>
      </rPr>
      <t xml:space="preserve">
Alcaldía de Calarca:</t>
    </r>
    <r>
      <rPr>
        <sz val="10"/>
        <color theme="1"/>
        <rFont val="Calibri"/>
        <family val="2"/>
        <scheme val="minor"/>
      </rPr>
      <t xml:space="preserve">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</si>
  <si>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Alcaldía de La Tebaida</t>
    </r>
    <r>
      <rPr>
        <sz val="10"/>
        <color theme="1"/>
        <rFont val="Calibri"/>
        <family val="2"/>
        <scheme val="minor"/>
      </rPr>
      <t xml:space="preserve">: Se realizo atencion comuntaria con una participacion de 139 personas y escuelas depòrtivas con 115 personas. 
</t>
    </r>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ciclismo y futbol de salon garantizando los espacios de recreacion para la juventud,domingo activo.
</t>
    </r>
    <r>
      <rPr>
        <b/>
        <sz val="10"/>
        <color theme="1"/>
        <rFont val="Calibri"/>
        <family val="2"/>
        <scheme val="minor"/>
      </rPr>
      <t>Alcaldía de Armenia:</t>
    </r>
    <r>
      <rPr>
        <sz val="10"/>
        <color theme="1"/>
        <rFont val="Calibri"/>
        <family val="2"/>
        <scheme val="minor"/>
      </rPr>
      <t xml:space="preserve"> EN CUANTO A LA EJECUCION DE LAS ACCIONES, HASTA EL MES DE AGOSTO LAS ACCIONES SE LLEVARON A CABO DE MANERA VIRTUAL EN DONDE LOS ENTRENADORES DE CADA DISCIPLINA ENVIABAN VIDEOS O HACIAN CLASES EN VIVO CON LAS ACTIVIDADES A LOS GRUPOS QUE SE TIENEN CONSOLIDADOS POR MEDIO DE WHATSAPP Y ASI MISMO SE  PUBLICARON SEMANALMENTE VIDEOS CON ACTIVIDADES DEPORTIVAS EN EL FACEBOOK DEL IMDERA.  LO ANTERIOR DEBIDO A LA SITUACION DE SALUD QUE HA VIVIDO EL PAIS,  TAN PRONTO EL GOBIERNO HA AUTORIZADO LA PRACTICA DEPORTIVA, SE HAN IDO MODIFICANDO LAS ACCIONES CONTINUANDO SOLO EN LO VIRTUAL PARA LOS DEPORTISTAS EN SITUACION EN DISCAPACIDAD, LO CONVENCIONAL YA SE ESTA  DESARROLLANDO  DE MANERA PRESENCIAL CON LOS PARAMETROS ESTABLECIDOS, EN ESTE CASO YA DESDE EL MES DE SEPTIEMBRE SE RETOMARON LAS CLASES PRESENCIALES CON TODAS LAS MEDIDAS DE BIOSEGURIDAD Y SIGUIENDO LOS PROTOCOLOS DETERMINADOS POR EL GOBIERNO.  HASTA EL MES DE DICIEMBRE EL IMDERA ATENDIO 700  JOVENES EN ESCUELAS DEPORTIVAS CONTANDO CON 18 DISCIPLINAS DEPORTIVAS.
31 entrenadores contratados
</t>
    </r>
    <r>
      <rPr>
        <b/>
        <sz val="10"/>
        <color theme="1"/>
        <rFont val="Calibri"/>
        <family val="2"/>
        <scheme val="minor"/>
      </rPr>
      <t>Alcaldía Pijao:</t>
    </r>
    <r>
      <rPr>
        <sz val="10"/>
        <color theme="1"/>
        <rFont val="Calibri"/>
        <family val="2"/>
        <scheme val="minor"/>
      </rPr>
      <t xml:space="preserve"> 25  practican juegos no convencionales con el acompañamiento monitorial.
</t>
    </r>
    <r>
      <rPr>
        <b/>
        <sz val="10"/>
        <color theme="1"/>
        <rFont val="Calibri"/>
        <family val="2"/>
        <scheme val="minor"/>
      </rPr>
      <t xml:space="preserve">Alcaldía Quimbaya: </t>
    </r>
    <r>
      <rPr>
        <sz val="10"/>
        <color theme="1"/>
        <rFont val="Calibri"/>
        <family val="2"/>
        <scheme val="minor"/>
      </rPr>
      <t xml:space="preserve">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están realizando actividades enmarcadas en apoyar los deportes no convencionales, en la cuales se trabaja en el mantenimiento preventivo del "Skate Park".
</t>
    </r>
    <r>
      <rPr>
        <b/>
        <sz val="10"/>
        <color theme="1"/>
        <rFont val="Calibri"/>
        <family val="2"/>
        <scheme val="minor"/>
      </rPr>
      <t>Alcaldia de Córdoba:</t>
    </r>
    <r>
      <rPr>
        <sz val="10"/>
        <color theme="1"/>
        <rFont val="Calibri"/>
        <family val="2"/>
        <scheme val="minor"/>
      </rPr>
      <t xml:space="preserve"> tiene como deporte no convencional el patinaje el cual se encarga de atender 30 niños que realizan dicha disciplina; se continua con como deporte no convencional el patinaje el cual se encarga de atender 30 niños que realizan dicha disciplina.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Indeportes: </t>
    </r>
    <r>
      <rPr>
        <sz val="10"/>
        <color theme="1"/>
        <rFont val="Calibri"/>
        <family val="2"/>
        <scheme val="minor"/>
      </rPr>
      <t>No Reportó información.</t>
    </r>
  </si>
  <si>
    <r>
      <t xml:space="preserve">Secretaria de turismo, industria y comercio: </t>
    </r>
    <r>
      <rPr>
        <sz val="10"/>
        <color theme="1"/>
        <rFont val="Calibri"/>
        <family val="2"/>
        <scheme val="minor"/>
      </rPr>
      <t>No Reportó información</t>
    </r>
  </si>
  <si>
    <r>
      <t xml:space="preserve">Secretaría de Cultura: </t>
    </r>
    <r>
      <rPr>
        <sz val="10"/>
        <color theme="1"/>
        <rFont val="Calibri"/>
        <family val="2"/>
        <scheme val="minor"/>
      </rPr>
      <t xml:space="preserve"> Se realizo la convocatoria de estimulos 2020, en cual se logro entregar dos estimulos a jovenes y se logro impactar  5 jovenes. 
</t>
    </r>
    <r>
      <rPr>
        <b/>
        <sz val="10"/>
        <color theme="1"/>
        <rFont val="Calibri"/>
        <family val="2"/>
        <scheme val="minor"/>
      </rPr>
      <t xml:space="preserve">
</t>
    </r>
  </si>
  <si>
    <r>
      <t xml:space="preserve">Secretaría de Cultura:  </t>
    </r>
    <r>
      <rPr>
        <sz val="10"/>
        <color theme="1"/>
        <rFont val="Calibri"/>
        <family val="2"/>
        <scheme val="minor"/>
      </rPr>
      <t xml:space="preserve">54 Organizaciónes participaron y desarrollaron susu proyectos dentro de la convocaoria de concertacion departamental 2020, de los cuales, el  porcetaje total de participacion de jovenes  fue de un 27%    </t>
    </r>
  </si>
  <si>
    <r>
      <t xml:space="preserve">Secretaría de Cultura: * </t>
    </r>
    <r>
      <rPr>
        <sz val="10"/>
        <color theme="1"/>
        <rFont val="Calibri"/>
        <family val="2"/>
        <scheme val="minor"/>
      </rPr>
      <t>Se elimino ese indicador</t>
    </r>
    <r>
      <rPr>
        <b/>
        <sz val="10"/>
        <color theme="1"/>
        <rFont val="Calibri"/>
        <family val="2"/>
        <scheme val="minor"/>
      </rPr>
      <t xml:space="preserve">
</t>
    </r>
  </si>
  <si>
    <r>
      <t xml:space="preserve">Secretaría de Cultura:  </t>
    </r>
    <r>
      <rPr>
        <sz val="10"/>
        <color theme="1"/>
        <rFont val="Calibri"/>
        <family val="2"/>
        <scheme val="minor"/>
      </rPr>
      <t xml:space="preserve">Se apoyo la ONG semillitas para el fortalecimiento de la poblacion infantil  diferencial con un impacto a 300 jovenes  con el  "Festival 12 concetados con el arte especial   en condicion especial" </t>
    </r>
  </si>
  <si>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 xml:space="preserve">Secretaría de Comunicaciones: </t>
    </r>
    <r>
      <rPr>
        <sz val="10"/>
        <color theme="1"/>
        <rFont val="Calibri"/>
        <family val="2"/>
        <scheme val="minor"/>
      </rPr>
      <t xml:space="preserve">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</si>
  <si>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rPr>
        <b/>
        <sz val="10"/>
        <color theme="1"/>
        <rFont val="Calibri"/>
        <family val="2"/>
        <scheme val="minor"/>
      </rPr>
      <t>EAM:</t>
    </r>
    <r>
      <rPr>
        <sz val="10"/>
        <color theme="1"/>
        <rFont val="Calibri"/>
        <family val="2"/>
        <scheme val="minor"/>
      </rPr>
      <t xml:space="preserve"> actualmente no se hay semilleros que manejen la tematica de juventudes.
</t>
    </r>
    <r>
      <rPr>
        <b/>
        <sz val="10"/>
        <color theme="1"/>
        <rFont val="Calibri"/>
        <family val="2"/>
        <scheme val="minor"/>
      </rPr>
      <t>Secretaría Educación</t>
    </r>
    <r>
      <rPr>
        <sz val="10"/>
        <color theme="1"/>
        <rFont val="Calibri"/>
        <family val="2"/>
        <scheme val="minor"/>
      </rPr>
      <t xml:space="preserve">: No Reportó información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</si>
  <si>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t xml:space="preserve">EAM: </t>
    </r>
    <r>
      <rPr>
        <sz val="10"/>
        <color theme="1"/>
        <rFont val="Calibri"/>
        <family val="2"/>
        <scheme val="minor"/>
      </rPr>
      <t xml:space="preserve">hay una profesionalizacion en software y se ofrece una maestria en planeacion estrategica </t>
    </r>
    <r>
      <rPr>
        <b/>
        <sz val="10"/>
        <color theme="1"/>
        <rFont val="Calibri"/>
        <family val="2"/>
        <scheme val="minor"/>
      </rPr>
      <t xml:space="preserve">
Secretaría Educación: </t>
    </r>
    <r>
      <rPr>
        <sz val="10"/>
        <color theme="1"/>
        <rFont val="Calibri"/>
        <family val="2"/>
        <scheme val="minor"/>
      </rPr>
      <t xml:space="preserve">No Reportó información
</t>
    </r>
  </si>
  <si>
    <t>0</t>
  </si>
  <si>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
</t>
    </r>
  </si>
  <si>
    <r>
      <rPr>
        <b/>
        <sz val="10"/>
        <color theme="1"/>
        <rFont val="Calibri"/>
        <family val="2"/>
        <scheme val="minor"/>
      </rPr>
      <t>Secretaría de Familia:</t>
    </r>
    <r>
      <rPr>
        <sz val="10"/>
        <color theme="1"/>
        <rFont val="Calibri"/>
        <family val="2"/>
        <scheme val="minor"/>
      </rPr>
      <t xml:space="preserve"> No Reportó información.</t>
    </r>
  </si>
  <si>
    <r>
      <rPr>
        <b/>
        <sz val="10"/>
        <color theme="1"/>
        <rFont val="Calibri"/>
        <family val="2"/>
        <scheme val="minor"/>
      </rPr>
      <t xml:space="preserve">Alcaldía de Circasia: </t>
    </r>
    <r>
      <rPr>
        <sz val="10"/>
        <color theme="1"/>
        <rFont val="Calibri"/>
        <family val="2"/>
        <scheme val="minor"/>
      </rPr>
      <t>Desde la administracion municipal se implementa la politica publica de juventud del municipio de Circasia,y estamos en porceso de actualizacion con apoyo d ela gobernacion del Quindio,la secretaria de Familia y Colombia Joven.</t>
    </r>
    <r>
      <rPr>
        <b/>
        <sz val="10"/>
        <color theme="1"/>
        <rFont val="Calibri"/>
        <family val="2"/>
        <scheme val="minor"/>
      </rPr>
      <t xml:space="preserve">
Alcaldía de Quimbaya: S</t>
    </r>
    <r>
      <rPr>
        <sz val="10"/>
        <color theme="1"/>
        <rFont val="Calibri"/>
        <family val="2"/>
        <scheme val="minor"/>
      </rPr>
      <t xml:space="preserve">e encuetra ejecutando e inplementando acciones de politica y no se han realizado procesos de rendicion publica de cuentas de ejecucion de la plotica publica municipal de juventud . </t>
    </r>
    <r>
      <rPr>
        <b/>
        <sz val="10"/>
        <color theme="1"/>
        <rFont val="Calibri"/>
        <family val="2"/>
        <scheme val="minor"/>
      </rPr>
      <t xml:space="preserve">
Alcaldía Pijao:</t>
    </r>
    <r>
      <rPr>
        <sz val="10"/>
        <color theme="1"/>
        <rFont val="Calibri"/>
        <family val="2"/>
        <scheme val="minor"/>
      </rPr>
      <t xml:space="preserve"> Aun no tiene rendición pública.
</t>
    </r>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dePlaneación: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No se cuenta con información para determinar el procentaje de avance del indicador.</t>
    </r>
    <r>
      <rPr>
        <b/>
        <sz val="10"/>
        <color theme="1"/>
        <rFont val="Calibri"/>
        <family val="2"/>
        <scheme val="minor"/>
      </rPr>
      <t xml:space="preserve">
</t>
    </r>
  </si>
  <si>
    <r>
      <rPr>
        <b/>
        <sz val="10"/>
        <color theme="1"/>
        <rFont val="Calibri"/>
        <family val="2"/>
        <scheme val="minor"/>
      </rPr>
      <t xml:space="preserve">Alcaldía de Salento: </t>
    </r>
    <r>
      <rPr>
        <sz val="10"/>
        <color theme="1"/>
        <rFont val="Calibri"/>
        <family val="2"/>
        <scheme val="minor"/>
      </rPr>
      <t xml:space="preserve">Actualmente la Casa de la Juventud se encuentra la oficina de la Plataforma Municipal de Juventud y del grupo juvenil Re Evolución Salento. Se utiliza para eventos y actividades educativas, deportivas y culturales. Se espera que durante el cuatremio 2020-2023 se realicen inversiones en adecuación y dotación de la Casa de la Juventud, con el fin de optimizar su funcionamiento.
</t>
    </r>
    <r>
      <rPr>
        <b/>
        <sz val="10"/>
        <color theme="1"/>
        <rFont val="Calibri"/>
        <family val="2"/>
        <scheme val="minor"/>
      </rPr>
      <t xml:space="preserve">Alcaldía de La Tebaida: </t>
    </r>
    <r>
      <rPr>
        <sz val="10"/>
        <color theme="1"/>
        <rFont val="Calibri"/>
        <family val="2"/>
        <scheme val="minor"/>
      </rPr>
      <t xml:space="preserve">se cambio todo el cabliado para una mayort cobertura de internet dentro de la casa, la cual se pondra en uso una vez levantada la pandemia.
</t>
    </r>
    <r>
      <rPr>
        <b/>
        <sz val="10"/>
        <color theme="1"/>
        <rFont val="Calibri"/>
        <family val="2"/>
        <scheme val="minor"/>
      </rPr>
      <t xml:space="preserve">
Alcaldía Quimbaya</t>
    </r>
    <r>
      <rPr>
        <sz val="10"/>
        <color theme="1"/>
        <rFont val="Calibri"/>
        <family val="2"/>
        <scheme val="minor"/>
      </rPr>
      <t xml:space="preserve">: NO CUENTA CON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Calarcá:</t>
    </r>
    <r>
      <rPr>
        <sz val="10"/>
        <color theme="1"/>
        <rFont val="Calibri"/>
        <family val="2"/>
        <scheme val="minor"/>
      </rPr>
      <t xml:space="preserve"> se realiza actualizacion de politica publica .
</t>
    </r>
    <r>
      <rPr>
        <b/>
        <sz val="10"/>
        <color theme="1"/>
        <rFont val="Calibri"/>
        <family val="2"/>
        <scheme val="minor"/>
      </rPr>
      <t xml:space="preserve">Alcaldía de Armenia: </t>
    </r>
    <r>
      <rPr>
        <sz val="10"/>
        <color theme="1"/>
        <rFont val="Calibri"/>
        <family val="2"/>
        <scheme val="minor"/>
      </rPr>
      <t xml:space="preserve">se viene adelantando a traves d ela consejeria presidencial para la juventud la adecuacion d ela casa de la juventud para convertirse en centro sacudete.
</t>
    </r>
    <r>
      <rPr>
        <b/>
        <sz val="10"/>
        <color theme="1"/>
        <rFont val="Calibri"/>
        <family val="2"/>
        <scheme val="minor"/>
      </rPr>
      <t xml:space="preserve">
Alcaldía Montenegro:</t>
    </r>
    <r>
      <rPr>
        <sz val="10"/>
        <color theme="1"/>
        <rFont val="Calibri"/>
        <family val="2"/>
        <scheme val="minor"/>
      </rPr>
      <t xml:space="preserve"> la casa de la juventud actualmente esta articulada con el proyecto cultivarte.
</t>
    </r>
    <r>
      <rPr>
        <b/>
        <sz val="10"/>
        <color theme="1"/>
        <rFont val="Calibri"/>
        <family val="2"/>
        <scheme val="minor"/>
      </rPr>
      <t xml:space="preserve">
Alcaldía de Córdoba: </t>
    </r>
    <r>
      <rPr>
        <sz val="10"/>
        <color theme="1"/>
        <rFont val="Calibri"/>
        <family val="2"/>
        <scheme val="minor"/>
      </rPr>
      <t>Actualmento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  Actualmente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municipio, Gimnasio y en las escuelas de formacion del municipio.</t>
    </r>
  </si>
  <si>
    <r>
      <t xml:space="preserve">$1,400,000.
</t>
    </r>
    <r>
      <rPr>
        <b/>
        <sz val="10"/>
        <color theme="1"/>
        <rFont val="Calibri"/>
        <family val="2"/>
        <scheme val="minor"/>
      </rPr>
      <t/>
    </r>
  </si>
  <si>
    <t>$1,400,000</t>
  </si>
  <si>
    <r>
      <rPr>
        <b/>
        <sz val="10"/>
        <color theme="1"/>
        <rFont val="Calibri"/>
        <family val="2"/>
        <scheme val="minor"/>
      </rPr>
      <t xml:space="preserve">Alcaldía de Filandía: </t>
    </r>
    <r>
      <rPr>
        <sz val="10"/>
        <color theme="1"/>
        <rFont val="Calibri"/>
        <family val="2"/>
        <scheme val="minor"/>
      </rPr>
      <t xml:space="preserve">Realización de curso virtual “Participación Política de Jóvenes” con énfasis en “Estatuto de Ciudadanía Juvenil” del Ministerio del Interior con jóvenes del Municipio de Filandia; Reactivacion del Programa Ángeles Guardianes
</t>
    </r>
    <r>
      <rPr>
        <b/>
        <sz val="10"/>
        <color theme="1"/>
        <rFont val="Calibri"/>
        <family val="2"/>
        <scheme val="minor"/>
      </rPr>
      <t>Alcaldía Circasia:</t>
    </r>
    <r>
      <rPr>
        <sz val="10"/>
        <color theme="1"/>
        <rFont val="Calibri"/>
        <family val="2"/>
        <scheme val="minor"/>
      </rPr>
      <t xml:space="preserve">  Gracias a la gestion  de la secretaria de gobierno y desarrollo social se getsiono un poryecto para la platafoma juvenil  se ejecuto un diplomado en el que se dotaron a los jovenes de herramientas de mecanimos de participacion ciudada y la ley 1622 del 2013 y la importancia de los espacioss de partcipancion en su territorio  donde se capacitaron 16 y se le entragaron los reconocientos a los jovenes que termieron el proceso.Proyecto Sensibilizacion de los mecanismo de participacion ciudada.</t>
    </r>
    <r>
      <rPr>
        <b/>
        <sz val="10"/>
        <color theme="1"/>
        <rFont val="Calibri"/>
        <family val="2"/>
        <scheme val="minor"/>
      </rPr>
      <t xml:space="preserve">
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LIDERACION DE LIDERAZGO E INSIDENCIA A CONCEJEROS DE JUVENTUD.
</t>
    </r>
    <r>
      <rPr>
        <b/>
        <sz val="10"/>
        <color theme="1"/>
        <rFont val="Calibri"/>
        <family val="2"/>
        <scheme val="minor"/>
      </rPr>
      <t xml:space="preserve">Alcaldía Calarcá: </t>
    </r>
    <r>
      <rPr>
        <sz val="10"/>
        <color theme="1"/>
        <rFont val="Calibri"/>
        <family val="2"/>
        <scheme val="minor"/>
      </rPr>
      <t xml:space="preserve">14 Talleres de socializacion de la ley estatutaria de juventudes con las modificaciones del año 2018, para promover la participacion de los jovenes en las instancias del sistema de juventudes, incluido entidades.
</t>
    </r>
    <r>
      <rPr>
        <b/>
        <sz val="10"/>
        <color theme="1"/>
        <rFont val="Calibri"/>
        <family val="2"/>
        <scheme val="minor"/>
      </rPr>
      <t>Alcaldía Pijao:</t>
    </r>
    <r>
      <rPr>
        <sz val="10"/>
        <color theme="1"/>
        <rFont val="Calibri"/>
        <family val="2"/>
        <scheme val="minor"/>
      </rPr>
      <t xml:space="preserve"> Mesas de socializacion y concertacion para la creaciòn de l Consejo Municipal de Juventud.
</t>
    </r>
    <r>
      <rPr>
        <b/>
        <sz val="10"/>
        <color theme="1"/>
        <rFont val="Calibri"/>
        <family val="2"/>
        <scheme val="minor"/>
      </rPr>
      <t xml:space="preserve">Alcaldía de La Tebaida: </t>
    </r>
    <r>
      <rPr>
        <sz val="10"/>
        <color theme="1"/>
        <rFont val="Calibri"/>
        <family val="2"/>
        <scheme val="minor"/>
      </rPr>
      <t xml:space="preserve"> Consejo de juventud:
o Se realizó el 13 de agosto grabación de entrevista  video informativo de consejo de juventud.
o Se realizaron videos de información sobre los consejos de juventud con el fin de publicarlo en redes sociales.  https://www.facebook.com/103073824395836/videos/318679292516814/?__so__=channel_tab&amp;__rv__=all_videos_card
o Se realizó el 27 de agosto entrevista y socialización en la emisora municipal sobre los consejos juveniles.
</t>
    </r>
    <r>
      <rPr>
        <b/>
        <sz val="10"/>
        <color theme="1"/>
        <rFont val="Calibri"/>
        <family val="2"/>
        <scheme val="minor"/>
      </rPr>
      <t xml:space="preserve">
Alcaldía Montenegro:</t>
    </r>
    <r>
      <rPr>
        <sz val="10"/>
        <color theme="1"/>
        <rFont val="Calibri"/>
        <family val="2"/>
        <scheme val="minor"/>
      </rPr>
      <t xml:space="preserve"> no se han realizado las eleccione por pandemia.
</t>
    </r>
    <r>
      <rPr>
        <b/>
        <sz val="10"/>
        <color theme="1"/>
        <rFont val="Calibri"/>
        <family val="2"/>
        <scheme val="minor"/>
      </rPr>
      <t>Alcaldía de Córdoba</t>
    </r>
    <r>
      <rPr>
        <sz val="10"/>
        <color theme="1"/>
        <rFont val="Calibri"/>
        <family val="2"/>
        <scheme val="minor"/>
      </rPr>
      <t xml:space="preserve">: no se realizarón debido a la calamidada que presenta el pais por causa del virus COVID-19, la cual quedo aplasada y esta en espera.
</t>
    </r>
    <r>
      <rPr>
        <b/>
        <sz val="10"/>
        <color theme="1"/>
        <rFont val="Calibri"/>
        <family val="2"/>
        <scheme val="minor"/>
      </rPr>
      <t xml:space="preserve">Registraduria Nacional del Estado Civil: </t>
    </r>
    <r>
      <rPr>
        <sz val="10"/>
        <color theme="1"/>
        <rFont val="Calibri"/>
        <family val="2"/>
        <scheme val="minor"/>
      </rPr>
      <t xml:space="preserve">Registraduria Nacional del Estado Civil: La Registraduria Nacional del Estado Civil, en vigencia de la Resolucion N° 1074 del 04/02/2020 por medio de la cual se estableció la fecha de realización de las elecciones de Consejos Municipales y Locales  de Juventud , modificada por la Resolución N° 2031 del 27/02/2020 y por la 2563 del del 11/03/2020, adelanto varias de las actividades  descritas en el calendario electoral como certificacion de Divipole, certificacion poblacional, expedida por cada uno de los Alcaldes municipales y la creacion en cada uno de los municipios de los Comites Organizadores de las Elecciones de los Consejos de Juventud. Teniendo en cuenta que la Organización Mundial de la Salud OMS, declaró la enfermedad por Coronavirus COVID 19 como pandemia, por consecuente el Ministro de Salud y Protección Social mediante resolucion N° 385 del 12/03/2020 declara el estado de emergencia sanitaria en todo el territorio nacional. Como Consecuencia de lo anteriormente expuesto,  el Registrador Nacional del Estado Civil, doctor Alexander Vega Rocha , expide la Resolucion N° 4008 del 03/06/2020, por medio de la cual deja sin efectos la resolución N° 3473 de 2020, teniéndose que la realización de la elección de Consejos Municipales y Locales de Juventud, se remomará una vez se tenga la certeza de la normalización de las condiciones de salud publica en todo el país.
</t>
    </r>
    <r>
      <rPr>
        <b/>
        <sz val="10"/>
        <color theme="1"/>
        <rFont val="Calibri"/>
        <family val="2"/>
        <scheme val="minor"/>
      </rPr>
      <t>Secretaría de Familia:</t>
    </r>
    <r>
      <rPr>
        <sz val="10"/>
        <color theme="1"/>
        <rFont val="Calibri"/>
        <family val="2"/>
        <scheme val="minor"/>
      </rPr>
      <t xml:space="preserve"> No Reportó información.</t>
    </r>
  </si>
  <si>
    <t xml:space="preserve">$1,700,000
</t>
  </si>
  <si>
    <t>$ 1,700,000</t>
  </si>
  <si>
    <r>
      <rPr>
        <b/>
        <sz val="10"/>
        <color theme="1"/>
        <rFont val="Calibri"/>
        <family val="2"/>
        <scheme val="minor"/>
      </rPr>
      <t xml:space="preserve">Alcaldía Filandia:  </t>
    </r>
    <r>
      <rPr>
        <sz val="10"/>
        <color theme="1"/>
        <rFont val="Calibri"/>
        <family val="2"/>
        <scheme val="minor"/>
      </rPr>
      <t>Consulta de información de grupos, expresiones y organizaciones juveniles activos del Municipio de Filandia</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Actualmente está en funcionamiento la Plataforma Municipal de Juventud, en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esta reacctivando.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oprenado.          
</t>
    </r>
    <r>
      <rPr>
        <b/>
        <sz val="10"/>
        <color theme="1"/>
        <rFont val="Calibri"/>
        <family val="2"/>
        <scheme val="minor"/>
      </rPr>
      <t xml:space="preserve">
Alcaldía Calarcá:</t>
    </r>
    <r>
      <rPr>
        <sz val="10"/>
        <color theme="1"/>
        <rFont val="Calibri"/>
        <family val="2"/>
        <scheme val="minor"/>
      </rPr>
      <t xml:space="preserve"> acompañamiento a la elaboracion del plan de trabajo de la plataforma de juventudes,  acompañamiento a las sesiones o actividades de la plataforma de juventud, acompañamiento y apoyo en la organización  a la plataforma de juventud en actividades del plan de trabajo, Estimulos de reconocimiento en el marco de la semana de la juventud(Agenda, lapicero, usb), Realización de comisión concertación y decisión de juventudes( invitaciones, presentación, acta de reunión)
</t>
    </r>
    <r>
      <rPr>
        <b/>
        <sz val="10"/>
        <color theme="1"/>
        <rFont val="Calibri"/>
        <family val="2"/>
        <scheme val="minor"/>
      </rPr>
      <t xml:space="preserve">Alcaldía de La Tebaida: • </t>
    </r>
    <r>
      <rPr>
        <sz val="10"/>
        <color theme="1"/>
        <rFont val="Calibri"/>
        <family val="2"/>
        <scheme val="minor"/>
      </rPr>
      <t>Apoyo a plataforma municipal en las sessiones y prestamo de la casa de la juventud para llevar a cabo sus reuniones.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REUNIONES DE ACOMPAÑAMIENTO A LAS REUNIONES DE LA PLATAFORMA JUVENIL,                                                      
 2. ACOMPAÑAMIENTO Y APOYO AL PLAN DE ACCIÓN DE LA PLATAFORMA EN EL TERCER  TRISMETRE DEL AÑO 2020       
</t>
    </r>
    <r>
      <rPr>
        <b/>
        <sz val="10"/>
        <color theme="1"/>
        <rFont val="Calibri"/>
        <family val="2"/>
        <scheme val="minor"/>
      </rPr>
      <t>Secretaría de Familia:</t>
    </r>
    <r>
      <rPr>
        <sz val="10"/>
        <color theme="1"/>
        <rFont val="Calibri"/>
        <family val="2"/>
        <scheme val="minor"/>
      </rPr>
      <t xml:space="preserve"> No Reportó información.
</t>
    </r>
  </si>
  <si>
    <t xml:space="preserve">$ 400,000
</t>
  </si>
  <si>
    <r>
      <rPr>
        <b/>
        <sz val="10"/>
        <color theme="1"/>
        <rFont val="Calibri"/>
        <family val="2"/>
        <scheme val="minor"/>
      </rPr>
      <t xml:space="preserve">Alcaldía de Salento: </t>
    </r>
    <r>
      <rPr>
        <sz val="10"/>
        <color theme="1"/>
        <rFont val="Calibri"/>
        <family val="2"/>
        <scheme val="minor"/>
      </rPr>
      <t xml:space="preserve">Hasta el momento se ha realizado el 13 de Febrero de 2020 la primera Asamblea Municipal de Juventud en el municipio de Salento.
</t>
    </r>
    <r>
      <rPr>
        <b/>
        <sz val="10"/>
        <color theme="1"/>
        <rFont val="Calibri"/>
        <family val="2"/>
        <scheme val="minor"/>
      </rPr>
      <t>Alcaldía Circasia:</t>
    </r>
    <r>
      <rPr>
        <sz val="10"/>
        <color theme="1"/>
        <rFont val="Calibri"/>
        <family val="2"/>
        <scheme val="minor"/>
      </rPr>
      <t xml:space="preserve"> A la fecha se han realizado 2 asambleas juveniles con una asistencia de las linea sbases y jovenes d ela comunidad 
</t>
    </r>
    <r>
      <rPr>
        <b/>
        <sz val="10"/>
        <color theme="1"/>
        <rFont val="Calibri"/>
        <family val="2"/>
        <scheme val="minor"/>
      </rPr>
      <t xml:space="preserve">Alcaldía de Montenegro: </t>
    </r>
    <r>
      <rPr>
        <sz val="10"/>
        <color theme="1"/>
        <rFont val="Calibri"/>
        <family val="2"/>
        <scheme val="minor"/>
      </rPr>
      <t xml:space="preserve">A la fecha  se cumple con las 2 asambleas anuales propuestas por la ley estatutaria  2020.
</t>
    </r>
    <r>
      <rPr>
        <b/>
        <sz val="10"/>
        <color theme="1"/>
        <rFont val="Calibri"/>
        <family val="2"/>
        <scheme val="minor"/>
      </rPr>
      <t xml:space="preserve">Alcaldía de La Tebaida: </t>
    </r>
    <r>
      <rPr>
        <sz val="10"/>
        <color theme="1"/>
        <rFont val="Calibri"/>
        <family val="2"/>
        <scheme val="minor"/>
      </rPr>
      <t xml:space="preserve">se realizo la segunda asamblea de juventud el dia 31 de julio por medio de facebook life con la intencion de darle cumplimiento a la ley.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REALIZACION DE 2 ASAMBLEAS JUVENILES, EL 29 DE ENERO DEL AÑO 2020 Y EL 6 DE AGOSTO DE 2020.
</t>
    </r>
    <r>
      <rPr>
        <b/>
        <sz val="10"/>
        <color theme="1"/>
        <rFont val="Calibri"/>
        <family val="2"/>
        <scheme val="minor"/>
      </rPr>
      <t xml:space="preserve">
Alcaldía Pijao:</t>
    </r>
    <r>
      <rPr>
        <sz val="10"/>
        <color theme="1"/>
        <rFont val="Calibri"/>
        <family val="2"/>
        <scheme val="minor"/>
      </rPr>
      <t xml:space="preserve"> No se ha convocado a asamblea.
</t>
    </r>
    <r>
      <rPr>
        <b/>
        <sz val="10"/>
        <color theme="1"/>
        <rFont val="Calibri"/>
        <family val="2"/>
        <scheme val="minor"/>
      </rPr>
      <t>Alcaldía Filandia:</t>
    </r>
    <r>
      <rPr>
        <sz val="10"/>
        <color theme="1"/>
        <rFont val="Calibri"/>
        <family val="2"/>
        <scheme val="minor"/>
      </rPr>
      <t xml:space="preserve">  La primera asamblea juvenil se realizará el día 05 mayo 2021  debido a que ha sido aplazada por temas de salud pública (Covid19).
</t>
    </r>
    <r>
      <rPr>
        <b/>
        <sz val="10"/>
        <color theme="1"/>
        <rFont val="Calibri"/>
        <family val="2"/>
        <scheme val="minor"/>
      </rPr>
      <t xml:space="preserve">Alcaldía Quimbaya: </t>
    </r>
    <r>
      <rPr>
        <sz val="10"/>
        <color theme="1"/>
        <rFont val="Calibri"/>
        <family val="2"/>
        <scheme val="minor"/>
      </rPr>
      <t xml:space="preserve">APOYO Y ACOMPAÑAMIENTO A LA PLATAFORMA MUNICIPAL DE JUVENTUD. SI, SE HA HECHO FORMACION DE LIDERAZGO , Y MOTIVACON PARA FORTALECER LA PLATAFORMA MUNICIPAL DE JUVENTUD.
</t>
    </r>
    <r>
      <rPr>
        <b/>
        <sz val="10"/>
        <color theme="1"/>
        <rFont val="Calibri"/>
        <family val="2"/>
        <scheme val="minor"/>
      </rPr>
      <t xml:space="preserve">Alcaldía de Córdoba: </t>
    </r>
    <r>
      <rPr>
        <sz val="10"/>
        <color theme="1"/>
        <rFont val="Calibri"/>
        <family val="2"/>
        <scheme val="minor"/>
      </rPr>
      <t xml:space="preserve">no se han realizado asambleas.           
</t>
    </r>
    <r>
      <rPr>
        <b/>
        <sz val="10"/>
        <color theme="1"/>
        <rFont val="Calibri"/>
        <family val="2"/>
        <scheme val="minor"/>
      </rPr>
      <t>Alcaldía Calarcá:</t>
    </r>
    <r>
      <rPr>
        <sz val="10"/>
        <color theme="1"/>
        <rFont val="Calibri"/>
        <family val="2"/>
        <scheme val="minor"/>
      </rPr>
      <t xml:space="preserve"> SE REALIZARON DOS ASAMBLEAS MUNICIPALES EN EL MES DE FEBRERO Y EN EL MES DE AGOSTO(DE MANERA VIRTUAL).
</t>
    </r>
    <r>
      <rPr>
        <b/>
        <sz val="10"/>
        <color theme="1"/>
        <rFont val="Calibri"/>
        <family val="2"/>
        <scheme val="minor"/>
      </rPr>
      <t xml:space="preserve">Secretaria de Familia: </t>
    </r>
    <r>
      <rPr>
        <sz val="10"/>
        <color theme="1"/>
        <rFont val="Calibri"/>
        <family val="2"/>
        <scheme val="minor"/>
      </rPr>
      <t>Se realizó una asamblea juvenil en el primer semestre 2020.</t>
    </r>
  </si>
  <si>
    <t>PROGRAMADO 
(Meta al 2021)</t>
  </si>
  <si>
    <r>
      <rPr>
        <b/>
        <sz val="10"/>
        <rFont val="Calibri"/>
        <family val="2"/>
        <scheme val="minor"/>
      </rPr>
      <t>Alcaldía de Circasia:</t>
    </r>
    <r>
      <rPr>
        <sz val="10"/>
        <rFont val="Calibri"/>
        <family val="2"/>
        <scheme val="minor"/>
      </rPr>
      <t xml:space="preserve"> Cuenta con el Acuerdo Municipal 011 del 29 de mayo de 2015, que adopta la Política Pública de Juventud Municipal "Circasia  para la Juventud" 2015-2024
</t>
    </r>
    <r>
      <rPr>
        <b/>
        <sz val="10"/>
        <rFont val="Calibri"/>
        <family val="2"/>
        <scheme val="minor"/>
      </rPr>
      <t>Alcaldía de Salento:</t>
    </r>
    <r>
      <rPr>
        <sz val="10"/>
        <rFont val="Calibri"/>
        <family val="2"/>
        <scheme val="minor"/>
      </rPr>
      <t xml:space="preserve"> Salento cuenta con el Acuerdo Municipal 013 del 15 de Noviembre de 2017, que adopta la Política Pública de Juventud Municipal "Salento para la Juventud" 2017-2027.
</t>
    </r>
    <r>
      <rPr>
        <b/>
        <sz val="10"/>
        <rFont val="Calibri"/>
        <family val="2"/>
        <scheme val="minor"/>
      </rPr>
      <t>Alcaldía de Quimbaya:</t>
    </r>
    <r>
      <rPr>
        <sz val="10"/>
        <rFont val="Calibri"/>
        <family val="2"/>
        <scheme val="minor"/>
      </rPr>
      <t xml:space="preserve"> La Política Pública Municipal de Juventud de Quimbaya, se encuentra adoptada y se está implementando.
</t>
    </r>
    <r>
      <rPr>
        <b/>
        <sz val="10"/>
        <rFont val="Calibri"/>
        <family val="2"/>
        <scheme val="minor"/>
      </rPr>
      <t xml:space="preserve">Alcaldía de Buenavista: </t>
    </r>
    <r>
      <rPr>
        <sz val="10"/>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rFont val="Calibri"/>
        <family val="2"/>
        <scheme val="minor"/>
      </rPr>
      <t>Alcaldía de La Tebaida:</t>
    </r>
    <r>
      <rPr>
        <sz val="10"/>
        <rFont val="Calibri"/>
        <family val="2"/>
        <scheme val="minor"/>
      </rPr>
      <t xml:space="preserve"> Política Pública formulada desde el 2019, actualmente se evaluó y se rindió informe en Asamblea de Juventud.
</t>
    </r>
    <r>
      <rPr>
        <b/>
        <sz val="10"/>
        <rFont val="Calibri"/>
        <family val="2"/>
        <scheme val="minor"/>
      </rPr>
      <t>Alcaldía de Armenia:</t>
    </r>
    <r>
      <rPr>
        <sz val="10"/>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rFont val="Calibri"/>
        <family val="2"/>
        <scheme val="minor"/>
      </rPr>
      <t>Alcaldía de Montenegro:</t>
    </r>
    <r>
      <rPr>
        <sz val="10"/>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rFont val="Calibri"/>
        <family val="2"/>
        <scheme val="minor"/>
      </rPr>
      <t>Alcaldía de Filandia:</t>
    </r>
    <r>
      <rPr>
        <sz val="10"/>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rFont val="Calibri"/>
        <family val="2"/>
        <scheme val="minor"/>
      </rPr>
      <t>Alcaldía de Pijao:</t>
    </r>
    <r>
      <rPr>
        <sz val="10"/>
        <rFont val="Calibri"/>
        <family val="2"/>
        <scheme val="minor"/>
      </rPr>
      <t xml:space="preserve"> La Política se encuentra en proceso de formulación, es importante resaltar que existe el acuerdo 007 de 2009 que crea el Consejo Municipal de Juventud.
</t>
    </r>
    <r>
      <rPr>
        <b/>
        <sz val="10"/>
        <rFont val="Calibri"/>
        <family val="2"/>
        <scheme val="minor"/>
      </rPr>
      <t>Alcaldía de Córdoba:</t>
    </r>
    <r>
      <rPr>
        <sz val="10"/>
        <rFont val="Calibri"/>
        <family val="2"/>
        <scheme val="minor"/>
      </rPr>
      <t xml:space="preserve"> No cuenta con la Politica publica de Juventud, sin embargo se esta programando la construcción de la misma.
</t>
    </r>
    <r>
      <rPr>
        <b/>
        <sz val="10"/>
        <rFont val="Calibri"/>
        <family val="2"/>
        <scheme val="minor"/>
      </rPr>
      <t>Alcaldía Calarcá:</t>
    </r>
    <r>
      <rPr>
        <sz val="10"/>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rFont val="Calibri"/>
        <family val="2"/>
        <scheme val="minor"/>
      </rPr>
      <t>Secretaría de Familia:</t>
    </r>
    <r>
      <rPr>
        <sz val="10"/>
        <rFont val="Calibri"/>
        <family val="2"/>
        <scheme val="minor"/>
      </rPr>
      <t xml:space="preserve"> Reporta que ocho de los doce municipios del Quindío, cuentan con Política Pública de Juventud formulada e implementada.</t>
    </r>
  </si>
  <si>
    <r>
      <t xml:space="preserve">Alcaldía de Salento: </t>
    </r>
    <r>
      <rPr>
        <sz val="10"/>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rFont val="Calibri"/>
        <family val="2"/>
        <scheme val="minor"/>
      </rPr>
      <t>Alcaldía Calarcá:</t>
    </r>
    <r>
      <rPr>
        <sz val="10"/>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rFont val="Calibri"/>
        <family val="2"/>
        <scheme val="minor"/>
      </rPr>
      <t xml:space="preserve">Alcaldía de Montenegro: </t>
    </r>
    <r>
      <rPr>
        <sz val="10"/>
        <rFont val="Calibri"/>
        <family val="2"/>
        <scheme val="minor"/>
      </rPr>
      <t xml:space="preserve">Se cuenta actualmente con un enlace de juventud y una contratista para la formulación de la Política Pública de Juventud y dinamización de los espacios de participación. 
</t>
    </r>
    <r>
      <rPr>
        <b/>
        <sz val="10"/>
        <rFont val="Calibri"/>
        <family val="2"/>
        <scheme val="minor"/>
      </rPr>
      <t>Alcaldía de La Tebaida:</t>
    </r>
    <r>
      <rPr>
        <sz val="10"/>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rFont val="Calibri"/>
        <family val="2"/>
        <scheme val="minor"/>
      </rPr>
      <t>Alcaldía de Filandia</t>
    </r>
    <r>
      <rPr>
        <sz val="10"/>
        <rFont val="Calibri"/>
        <family val="2"/>
        <scheme val="minor"/>
      </rPr>
      <t xml:space="preserve">: Contratación por prestación de servicios de una Trabajadora Social que se desempeña como Enlace Municipal de Juventud de la Alcaldía de Filandia.
</t>
    </r>
    <r>
      <rPr>
        <b/>
        <sz val="10"/>
        <rFont val="Calibri"/>
        <family val="2"/>
        <scheme val="minor"/>
      </rPr>
      <t>Alcaldía de Armenia</t>
    </r>
    <r>
      <rPr>
        <sz val="10"/>
        <rFont val="Calibri"/>
        <family val="2"/>
        <scheme val="minor"/>
      </rPr>
      <t xml:space="preserve">: Se tiene previsto la creación de la oficina de Secretaría de Familia para el año 2021 donde se tiene establecido la oficina correspondiente de juventudes.
</t>
    </r>
    <r>
      <rPr>
        <b/>
        <sz val="10"/>
        <rFont val="Calibri"/>
        <family val="2"/>
        <scheme val="minor"/>
      </rPr>
      <t>Secretaría de Familia: R</t>
    </r>
    <r>
      <rPr>
        <sz val="10"/>
        <rFont val="Calibri"/>
        <family val="2"/>
        <scheme val="minor"/>
      </rPr>
      <t xml:space="preserve">esponde que a la fecha, todos los entes territoriales cuentan con un enlace con funciones orientadas a la atención de juventud.
</t>
    </r>
    <r>
      <rPr>
        <b/>
        <sz val="10"/>
        <rFont val="Calibri"/>
        <family val="2"/>
        <scheme val="minor"/>
      </rPr>
      <t xml:space="preserve">Alcaldía de Buenavista: </t>
    </r>
    <r>
      <rPr>
        <sz val="10"/>
        <rFont val="Calibri"/>
        <family val="2"/>
        <scheme val="minor"/>
      </rPr>
      <t>Actualmente, se cuenta con un enlace de juventud para realizar el seguimiento a la Política Pública y dinamizar los espacios de participación</t>
    </r>
    <r>
      <rPr>
        <b/>
        <sz val="10"/>
        <rFont val="Calibri"/>
        <family val="2"/>
        <scheme val="minor"/>
      </rPr>
      <t xml:space="preserve">.
Alcaldía de Cordoba: </t>
    </r>
    <r>
      <rPr>
        <sz val="10"/>
        <rFont val="Calibri"/>
        <family val="2"/>
        <scheme val="minor"/>
      </rPr>
      <t>La Administración Municipal cuenta con el enlace de juventud mediante contrato de prestación de servicios.</t>
    </r>
  </si>
  <si>
    <r>
      <rPr>
        <b/>
        <sz val="10"/>
        <rFont val="Calibri"/>
        <family val="2"/>
        <scheme val="minor"/>
      </rPr>
      <t>Alcaldía de Circasia:</t>
    </r>
    <r>
      <rPr>
        <sz val="10"/>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rFont val="Calibri"/>
        <family val="2"/>
        <scheme val="minor"/>
      </rPr>
      <t xml:space="preserve">
Alcaldía de Salento</t>
    </r>
    <r>
      <rPr>
        <sz val="10"/>
        <rFont val="Calibri"/>
        <family val="2"/>
        <scheme val="minor"/>
      </rPr>
      <t xml:space="preserve">: La Política Pública de Juventud Municipal está articulada con la Política de Juventud Departamental y con la normativa juvenil vigente.
</t>
    </r>
    <r>
      <rPr>
        <b/>
        <sz val="10"/>
        <rFont val="Calibri"/>
        <family val="2"/>
        <scheme val="minor"/>
      </rPr>
      <t>Alcaldía de La Tebaida:</t>
    </r>
    <r>
      <rPr>
        <sz val="10"/>
        <rFont val="Calibri"/>
        <family val="2"/>
        <scheme val="minor"/>
      </rPr>
      <t xml:space="preserve"> En este trimestre se realizó la ultima sesion del Consejo de Política Social, en donde se rindió cuentas de la política pública de juventud.
</t>
    </r>
    <r>
      <rPr>
        <b/>
        <sz val="10"/>
        <rFont val="Calibri"/>
        <family val="2"/>
        <scheme val="minor"/>
      </rPr>
      <t>Alcaldía Montenegro</t>
    </r>
    <r>
      <rPr>
        <sz val="10"/>
        <rFont val="Calibri"/>
        <family val="2"/>
        <scheme val="minor"/>
      </rPr>
      <t xml:space="preserve">: Se está trabajando en la formulación de la Política Pública de Juventud,  la cual se estará armonizada con la Política Pública de Juventud Departamental. 
</t>
    </r>
    <r>
      <rPr>
        <b/>
        <sz val="10"/>
        <rFont val="Calibri"/>
        <family val="2"/>
        <scheme val="minor"/>
      </rPr>
      <t xml:space="preserve">Alcaldía Calarcá: </t>
    </r>
    <r>
      <rPr>
        <sz val="10"/>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rFont val="Calibri"/>
        <family val="2"/>
        <scheme val="minor"/>
      </rPr>
      <t>Alcaldía de Buenavista:</t>
    </r>
    <r>
      <rPr>
        <sz val="10"/>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rFont val="Calibri"/>
        <family val="2"/>
        <scheme val="minor"/>
      </rPr>
      <t xml:space="preserve">Alcaldía de Cordoba: </t>
    </r>
    <r>
      <rPr>
        <sz val="10"/>
        <rFont val="Calibri"/>
        <family val="2"/>
        <scheme val="minor"/>
      </rPr>
      <t xml:space="preserve">No cuenta con la Politica Pública de Juventud, sin embargo se esta programando la construcción de la misma.  
</t>
    </r>
    <r>
      <rPr>
        <b/>
        <sz val="10"/>
        <rFont val="Calibri"/>
        <family val="2"/>
        <scheme val="minor"/>
      </rPr>
      <t>Alcaldía de Filandia:</t>
    </r>
    <r>
      <rPr>
        <sz val="10"/>
        <rFont val="Calibri"/>
        <family val="2"/>
        <scheme val="minor"/>
      </rPr>
      <t xml:space="preserve">  La Política Pública de Juventud Municipal está articulada con la Política de Juventud Departamental, en este trimestre se encuentra en proceso de medición.
</t>
    </r>
    <r>
      <rPr>
        <b/>
        <sz val="10"/>
        <rFont val="Calibri"/>
        <family val="2"/>
        <scheme val="minor"/>
      </rPr>
      <t>Secretaría de Familia:</t>
    </r>
    <r>
      <rPr>
        <sz val="10"/>
        <rFont val="Calibri"/>
        <family val="2"/>
        <scheme val="minor"/>
      </rPr>
      <t xml:space="preserve"> Reporta que los planes y políticas públicas de juventud municipales se encuentran armonizados con la Política Pública Departamental. </t>
    </r>
  </si>
  <si>
    <r>
      <rPr>
        <b/>
        <sz val="10"/>
        <rFont val="Calibri"/>
        <family val="2"/>
        <scheme val="minor"/>
      </rPr>
      <t xml:space="preserve">Secretaría de Familia: </t>
    </r>
    <r>
      <rPr>
        <sz val="10"/>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</si>
  <si>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rFont val="Calibri"/>
        <family val="2"/>
        <scheme val="minor"/>
      </rPr>
      <t xml:space="preserve">Alcaldía de Montenegro: </t>
    </r>
    <r>
      <rPr>
        <sz val="10"/>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rFont val="Calibri"/>
        <family val="2"/>
        <scheme val="minor"/>
      </rPr>
      <t xml:space="preserve">
Alcaldía de Circasia:</t>
    </r>
    <r>
      <rPr>
        <sz val="10"/>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rFont val="Calibri"/>
        <family val="2"/>
        <scheme val="minor"/>
      </rPr>
      <t xml:space="preserve">Alcaldía de Salento: </t>
    </r>
    <r>
      <rPr>
        <sz val="10"/>
        <rFont val="Calibri"/>
        <family val="2"/>
        <scheme val="minor"/>
      </rPr>
      <t>Actualmente se cuenta con la Plataforma Juvenil conformada y funcionando, también la Comisión de Concertación y Decisión Juvenil.</t>
    </r>
    <r>
      <rPr>
        <b/>
        <sz val="10"/>
        <rFont val="Calibri"/>
        <family val="2"/>
        <scheme val="minor"/>
      </rPr>
      <t xml:space="preserve">
Alcaldía La Tebaida:</t>
    </r>
    <r>
      <rPr>
        <sz val="10"/>
        <rFont val="Calibri"/>
        <family val="2"/>
        <scheme val="minor"/>
      </rPr>
      <t xml:space="preserve"> se rindió la última sesión de la Comisión de Concertación y se rindió información sobre la agenda de juventud. </t>
    </r>
    <r>
      <rPr>
        <b/>
        <sz val="10"/>
        <rFont val="Calibri"/>
        <family val="2"/>
        <scheme val="minor"/>
      </rPr>
      <t xml:space="preserve">
Alcaldía de Armenia: </t>
    </r>
    <r>
      <rPr>
        <sz val="10"/>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rFont val="Calibri"/>
        <family val="2"/>
        <scheme val="minor"/>
      </rPr>
      <t xml:space="preserve">
Alcaldía de Filandia: </t>
    </r>
    <r>
      <rPr>
        <sz val="10"/>
        <rFont val="Calibri"/>
        <family val="2"/>
        <scheme val="minor"/>
      </rPr>
      <t xml:space="preserve">Este subsistema aún no se ha conformado pero se han contactado líderes juveniles para su conformación.
</t>
    </r>
    <r>
      <rPr>
        <b/>
        <sz val="10"/>
        <rFont val="Calibri"/>
        <family val="2"/>
        <scheme val="minor"/>
      </rPr>
      <t>Secretaría de Familia</t>
    </r>
    <r>
      <rPr>
        <sz val="10"/>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rFont val="Calibri"/>
        <family val="2"/>
        <scheme val="minor"/>
      </rPr>
      <t>Alcaldia de Calarcá</t>
    </r>
    <r>
      <rPr>
        <sz val="10"/>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rFont val="Calibri"/>
        <family val="2"/>
        <scheme val="minor"/>
      </rPr>
      <t xml:space="preserve">Alcaldía de Córdoba: </t>
    </r>
    <r>
      <rPr>
        <sz val="10"/>
        <rFont val="Calibri"/>
        <family val="2"/>
        <scheme val="minor"/>
      </rPr>
      <t xml:space="preserve">No cuenta con la plataforma juvenil activa.
</t>
    </r>
    <r>
      <rPr>
        <b/>
        <sz val="10"/>
        <rFont val="Calibri"/>
        <family val="2"/>
        <scheme val="minor"/>
      </rPr>
      <t xml:space="preserve">Alcaldía de Buenavista: </t>
    </r>
    <r>
      <rPr>
        <sz val="10"/>
        <rFont val="Calibri"/>
        <family val="2"/>
        <scheme val="minor"/>
      </rPr>
      <t>Se cuenta con la Plataforma Municipal de Juventud, recientemente actualizada. La Plataforma se encuentra en el proceso de creación de los estatutos.</t>
    </r>
  </si>
  <si>
    <t>$ 4,569,228
$ 12,800,000
$ 4,926,921</t>
  </si>
  <si>
    <t>$ 1,142,307
$ 3,284,614
$ 6,569,228</t>
  </si>
  <si>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rFont val="Calibri"/>
        <family val="2"/>
        <scheme val="minor"/>
      </rPr>
      <t>Secretaría TICS:</t>
    </r>
    <r>
      <rPr>
        <sz val="10"/>
        <rFont val="Calibri"/>
        <family val="2"/>
        <scheme val="minor"/>
      </rPr>
      <t xml:space="preserve"> No reportó información.
</t>
    </r>
    <r>
      <rPr>
        <b/>
        <sz val="10"/>
        <rFont val="Calibri"/>
        <family val="2"/>
        <scheme val="minor"/>
      </rPr>
      <t>SENA:</t>
    </r>
    <r>
      <rPr>
        <sz val="10"/>
        <rFont val="Calibri"/>
        <family val="2"/>
        <scheme val="minor"/>
      </rPr>
      <t xml:space="preserve"> Hasta la fecha se han formado 20.286 aprendices.</t>
    </r>
    <r>
      <rPr>
        <b/>
        <sz val="10"/>
        <rFont val="Calibri"/>
        <family val="2"/>
        <scheme val="minor"/>
      </rPr>
      <t xml:space="preserve">
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</si>
  <si>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t xml:space="preserve">
</t>
    </r>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rFont val="Calibri"/>
        <family val="2"/>
        <scheme val="minor"/>
      </rPr>
      <t xml:space="preserve">Secretaría de Agricultura: </t>
    </r>
    <r>
      <rPr>
        <sz val="10"/>
        <rFont val="Calibri"/>
        <family val="2"/>
        <scheme val="minor"/>
      </rPr>
      <t xml:space="preserve"> No reportó información.
</t>
    </r>
  </si>
  <si>
    <t>$ 8.655.000
$ 1.142.307
$ 3,284,614</t>
  </si>
  <si>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 xml:space="preserve">Secretaría de Agricultura: </t>
    </r>
    <r>
      <rPr>
        <sz val="10"/>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</si>
  <si>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t>$ 4.569.228
$ 4.926.921</t>
  </si>
  <si>
    <t>$ 1.142.307
$ 6.569.228</t>
  </si>
  <si>
    <r>
      <rPr>
        <b/>
        <sz val="10"/>
        <rFont val="Calibri"/>
        <family val="2"/>
        <scheme val="minor"/>
      </rPr>
      <t xml:space="preserve">
Secretaría de Agricultura: </t>
    </r>
    <r>
      <rPr>
        <sz val="10"/>
        <rFont val="Calibri"/>
        <family val="2"/>
        <scheme val="minor"/>
      </rPr>
      <t xml:space="preserve">No reportó información.
</t>
    </r>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</si>
  <si>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rPr>
        <b/>
        <sz val="10"/>
        <rFont val="Calibri"/>
        <family val="2"/>
        <scheme val="minor"/>
      </rPr>
      <t xml:space="preserve">
Secretaría de Turismo Industria y Comercio:</t>
    </r>
    <r>
      <rPr>
        <sz val="10"/>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rFont val="Calibri"/>
        <family val="2"/>
        <scheme val="minor"/>
      </rPr>
      <t>Cámara de Comercio de Armenia y del Quindío:</t>
    </r>
    <r>
      <rPr>
        <sz val="10"/>
        <rFont val="Calibri"/>
        <family val="2"/>
        <scheme val="minor"/>
      </rPr>
      <t xml:space="preserve"> En Cámara de Comercio en el trimestre Octubre, Noviembre y Diciembre se matricularon 1578 empresas,  de estas se beneficiaron 372 (23,6%) con la exención del pago de matrícula.
</t>
    </r>
  </si>
  <si>
    <r>
      <t>OBSERVACIONES:</t>
    </r>
    <r>
      <rPr>
        <sz val="10"/>
        <rFont val="Calibri"/>
        <family val="2"/>
        <scheme val="minor"/>
      </rPr>
      <t xml:space="preserve"> El último reporte por el SIRITI es del 2019 según lo reportado en el DANE, por lo cual la información reportada no corresponde al año 2021.
</t>
    </r>
    <r>
      <rPr>
        <b/>
        <sz val="10"/>
        <rFont val="Calibri"/>
        <family val="2"/>
        <scheme val="minor"/>
      </rPr>
      <t>Secretaría de Familia:</t>
    </r>
    <r>
      <rPr>
        <sz val="10"/>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</si>
  <si>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t xml:space="preserve">$ 8.655.000
$ 32,355,000
$ 52.735.000
$ 88.229.666
</t>
  </si>
  <si>
    <r>
      <t xml:space="preserve">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Secretaría de Agricultura, Desarrollo Rural y Medio Ambiente Departamental: </t>
    </r>
    <r>
      <rPr>
        <sz val="10"/>
        <rFont val="Calibri"/>
        <family val="2"/>
        <scheme val="minor"/>
      </rPr>
      <t xml:space="preserve">Se apoyó en la estructuración y acompañamiento de 16 perfiles de proyectos dentro de la convocatoria del MADR Alianzas Productivas, donde se benefician 45 jóvenes.
</t>
    </r>
    <r>
      <rPr>
        <sz val="10"/>
        <color rgb="FFFF0000"/>
        <rFont val="Calibri"/>
        <family val="2"/>
        <scheme val="minor"/>
      </rPr>
      <t xml:space="preserve">
</t>
    </r>
  </si>
  <si>
    <t xml:space="preserve">$ 226,000,000
$ 2,284,614
</t>
  </si>
  <si>
    <t>$ 85.655.000
$ 4,569,228</t>
  </si>
  <si>
    <r>
      <rPr>
        <b/>
        <sz val="10"/>
        <rFont val="Calibri"/>
        <family val="2"/>
        <scheme val="minor"/>
      </rPr>
      <t>Sena:</t>
    </r>
    <r>
      <rPr>
        <sz val="10"/>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rFont val="Calibri"/>
        <family val="2"/>
        <scheme val="minor"/>
      </rPr>
      <t xml:space="preserve">
Secretaría de Turismo Industria y Comercio:</t>
    </r>
    <r>
      <rPr>
        <sz val="10"/>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rFont val="Calibri"/>
        <family val="2"/>
        <scheme val="minor"/>
      </rPr>
      <t xml:space="preserve">
Secretaría de Agricultura:</t>
    </r>
    <r>
      <rPr>
        <sz val="10"/>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</si>
  <si>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t xml:space="preserve">Secretaría de Turismo Industria y Comercio: </t>
    </r>
    <r>
      <rPr>
        <sz val="10"/>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rFont val="Calibri"/>
        <family val="2"/>
        <scheme val="minor"/>
      </rPr>
      <t xml:space="preserve">
</t>
    </r>
  </si>
  <si>
    <r>
      <rPr>
        <b/>
        <sz val="10"/>
        <rFont val="Calibri"/>
        <family val="2"/>
        <scheme val="minor"/>
      </rPr>
      <t xml:space="preserve">Secretaría de Educación: </t>
    </r>
    <r>
      <rPr>
        <sz val="10"/>
        <rFont val="Calibri"/>
        <family val="2"/>
        <scheme val="minor"/>
      </rPr>
      <t>Para el cuarto trimestre del 2021  se alcanzó una tasa neta en básica secundaria del 76,09%</t>
    </r>
  </si>
  <si>
    <r>
      <t xml:space="preserve">
</t>
    </r>
    <r>
      <rPr>
        <b/>
        <sz val="10"/>
        <rFont val="Calibri"/>
        <family val="2"/>
        <scheme val="minor"/>
      </rPr>
      <t xml:space="preserve">Secretaría de Educación: </t>
    </r>
    <r>
      <rPr>
        <sz val="10"/>
        <rFont val="Calibri"/>
        <family val="2"/>
        <scheme val="minor"/>
      </rPr>
      <t xml:space="preserve">Para el cuarto trimestre del 2021  se alcanzó una tasa neta en el nivel de media del 41,54%
</t>
    </r>
  </si>
  <si>
    <r>
      <t>Observación:</t>
    </r>
    <r>
      <rPr>
        <sz val="10"/>
        <rFont val="Calibri"/>
        <family val="2"/>
        <scheme val="minor"/>
      </rPr>
      <t xml:space="preserve"> Se verifica en la página del Ministerio de Educación Nacional ocho (8) metodologías flexibles.  </t>
    </r>
  </si>
  <si>
    <r>
      <t xml:space="preserve">Universidad San Buenaventura: </t>
    </r>
    <r>
      <rPr>
        <sz val="10"/>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rFont val="Calibri"/>
        <family val="2"/>
        <scheme val="minor"/>
      </rPr>
      <t>EAM:</t>
    </r>
    <r>
      <rPr>
        <sz val="10"/>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rFont val="Calibri"/>
        <family val="2"/>
        <scheme val="minor"/>
      </rPr>
      <t>Universidad del Quindio:</t>
    </r>
    <r>
      <rPr>
        <sz val="10"/>
        <rFont val="Calibri"/>
        <family val="2"/>
        <scheme val="minor"/>
      </rPr>
      <t xml:space="preserve"> Datos correspondientes al año 2021 segundo semestre, ya que el II semestre del 2021 dió inicio finalizando el mes de agosto de 2021.
</t>
    </r>
    <r>
      <rPr>
        <b/>
        <sz val="10"/>
        <rFont val="Calibri"/>
        <family val="2"/>
        <scheme val="minor"/>
      </rPr>
      <t>Corporación Universitaria Alexander von Humboldt:</t>
    </r>
    <r>
      <rPr>
        <sz val="10"/>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</si>
  <si>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rFont val="Calibri"/>
        <family val="2"/>
        <scheme val="minor"/>
      </rPr>
      <t>Observación:</t>
    </r>
    <r>
      <rPr>
        <sz val="10"/>
        <rFont val="Calibri"/>
        <family val="2"/>
        <scheme val="minor"/>
      </rPr>
      <t xml:space="preserve"> Se verificó en la página del Ministerio de Educación y se encuentran datos correspondientes al año 2019, los cuales están por encima de la meta establecida.
</t>
    </r>
    <r>
      <rPr>
        <b/>
        <sz val="10"/>
        <rFont val="Calibri"/>
        <family val="2"/>
        <scheme val="minor"/>
      </rPr>
      <t xml:space="preserve">Institución Universitaria EAM: </t>
    </r>
    <r>
      <rPr>
        <sz val="10"/>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</si>
  <si>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rFont val="Calibri"/>
        <family val="2"/>
        <scheme val="minor"/>
      </rPr>
      <t xml:space="preserve">
Universidad San Buenaventura: </t>
    </r>
    <r>
      <rPr>
        <sz val="10"/>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rFont val="Calibri"/>
        <family val="2"/>
        <scheme val="minor"/>
      </rPr>
      <t xml:space="preserve">Institución Universitaria EAM: </t>
    </r>
    <r>
      <rPr>
        <sz val="10"/>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 xml:space="preserve">Universidad del Quindio: </t>
    </r>
    <r>
      <rPr>
        <sz val="10"/>
        <rFont val="Calibri"/>
        <family val="2"/>
        <scheme val="minor"/>
      </rPr>
      <t>Datos correspondiente al año 2021 segundo semestre, ya que el II semestre del 2021 dio inicio finalizando el mes de agosto de 2021.</t>
    </r>
  </si>
  <si>
    <r>
      <rPr>
        <b/>
        <sz val="10"/>
        <rFont val="Calibri"/>
        <family val="2"/>
        <scheme val="minor"/>
      </rPr>
      <t xml:space="preserve">Universidad San Buenaventura: </t>
    </r>
    <r>
      <rPr>
        <sz val="10"/>
        <rFont val="Calibri"/>
        <family val="2"/>
        <scheme val="minor"/>
      </rPr>
      <t>No reportó Información.</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Universidad del Quindio:</t>
    </r>
    <r>
      <rPr>
        <sz val="10"/>
        <rFont val="Calibri"/>
        <family val="2"/>
        <scheme val="minor"/>
      </rPr>
      <t xml:space="preserve"> Datos correspondientes al año 2021 segundo semestre, ya que el II semestre del 2021 dio inicio finalizando el mes de agosto de 2021.
</t>
    </r>
    <r>
      <rPr>
        <b/>
        <sz val="10"/>
        <rFont val="Calibri"/>
        <family val="2"/>
        <scheme val="minor"/>
      </rPr>
      <t>Observación</t>
    </r>
    <r>
      <rPr>
        <sz val="10"/>
        <rFont val="Calibri"/>
        <family val="2"/>
        <scheme val="minor"/>
      </rPr>
      <t xml:space="preserve">: Se verifica en la página SNIES y se encuentran datos correspondientes al 2019.  </t>
    </r>
    <r>
      <rPr>
        <b/>
        <sz val="10"/>
        <rFont val="Calibri"/>
        <family val="2"/>
        <scheme val="minor"/>
      </rPr>
      <t xml:space="preserve">
</t>
    </r>
  </si>
  <si>
    <r>
      <t>Alcaldía de Salento:</t>
    </r>
    <r>
      <rPr>
        <sz val="10"/>
        <rFont val="Calibri"/>
        <family val="2"/>
        <scheme val="minor"/>
      </rPr>
      <t xml:space="preserve"> El Hospital San Vicente de Paul continúa con el proceso de atención a los jóvenes, a través del programa de Servicios Amigables.
</t>
    </r>
    <r>
      <rPr>
        <b/>
        <sz val="10"/>
        <rFont val="Calibri"/>
        <family val="2"/>
        <scheme val="minor"/>
      </rPr>
      <t>Alcaldía de Quimbaya:</t>
    </r>
    <r>
      <rPr>
        <sz val="10"/>
        <rFont val="Calibri"/>
        <family val="2"/>
        <scheme val="minor"/>
      </rPr>
      <t xml:space="preserve"> Hospital Sagrado Corazón De Jesús: Proceso de atención  a los jóvenes del programa de adulto joven y planificación familiar a  través del programa Servicios Amigables
</t>
    </r>
    <r>
      <rPr>
        <b/>
        <sz val="10"/>
        <rFont val="Calibri"/>
        <family val="2"/>
        <scheme val="minor"/>
      </rPr>
      <t>Alcaldía de Montenegro:</t>
    </r>
    <r>
      <rPr>
        <sz val="10"/>
        <rFont val="Calibri"/>
        <family val="2"/>
        <scheme val="minor"/>
      </rPr>
      <t xml:space="preserve"> No se presta este servicio en el municipio, ya que la prestación de servicios amigables corresponde a ciudades capitales.
</t>
    </r>
    <r>
      <rPr>
        <b/>
        <sz val="10"/>
        <rFont val="Calibri"/>
        <family val="2"/>
        <scheme val="minor"/>
      </rPr>
      <t>Alcaldia de la Tebaida:</t>
    </r>
    <r>
      <rPr>
        <sz val="10"/>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rFont val="Calibri"/>
        <family val="2"/>
        <scheme val="minor"/>
      </rPr>
      <t xml:space="preserve">Alcaldía Calarcá: </t>
    </r>
    <r>
      <rPr>
        <sz val="10"/>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rFont val="Calibri"/>
        <family val="2"/>
        <scheme val="minor"/>
      </rPr>
      <t>Alcaldía Buenavista:</t>
    </r>
    <r>
      <rPr>
        <sz val="10"/>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rFont val="Calibri"/>
        <family val="2"/>
        <scheme val="minor"/>
      </rPr>
      <t xml:space="preserve">Alcaldía de Córdoba: </t>
    </r>
    <r>
      <rPr>
        <sz val="10"/>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rFont val="Calibri"/>
        <family val="2"/>
        <scheme val="minor"/>
      </rPr>
      <t>Alcaldía de Filandia:</t>
    </r>
    <r>
      <rPr>
        <sz val="10"/>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rFont val="Calibri"/>
        <family val="2"/>
        <scheme val="minor"/>
      </rPr>
      <t xml:space="preserve">Secretaría de Salud: </t>
    </r>
    <r>
      <rPr>
        <sz val="10"/>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</si>
  <si>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de Montenegro</t>
    </r>
    <r>
      <rPr>
        <sz val="10"/>
        <rFont val="Calibri"/>
        <family val="2"/>
        <scheme val="minor"/>
      </rPr>
      <t xml:space="preserve">: Se tiene un aseguramiento del 100% y se hace a través del Sistema de Afiliación Transaccional (SAT) o afiliación de oficio.
</t>
    </r>
    <r>
      <rPr>
        <b/>
        <sz val="10"/>
        <rFont val="Calibri"/>
        <family val="2"/>
        <scheme val="minor"/>
      </rPr>
      <t xml:space="preserve">Alcaldía de La Tebaida: </t>
    </r>
    <r>
      <rPr>
        <sz val="10"/>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rFont val="Calibri"/>
        <family val="2"/>
        <scheme val="minor"/>
      </rPr>
      <t xml:space="preserve">Nota: </t>
    </r>
    <r>
      <rPr>
        <sz val="10"/>
        <rFont val="Calibri"/>
        <family val="2"/>
        <scheme val="minor"/>
      </rPr>
      <t xml:space="preserve">total de </t>
    </r>
    <r>
      <rPr>
        <sz val="10"/>
        <color theme="1"/>
        <rFont val="Calibri"/>
        <family val="2"/>
        <scheme val="minor"/>
      </rPr>
      <t xml:space="preserve">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rFont val="Calibri"/>
        <family val="2"/>
        <scheme val="minor"/>
      </rPr>
      <t>Alcaldía de Pijao</t>
    </r>
    <r>
      <rPr>
        <sz val="10"/>
        <rFont val="Calibri"/>
        <family val="2"/>
        <scheme val="minor"/>
      </rPr>
      <t xml:space="preserve">: Los representantes de los jóvenes son miembros activos y participan en el Comité de Salud Municipal.
</t>
    </r>
    <r>
      <rPr>
        <b/>
        <sz val="10"/>
        <rFont val="Calibri"/>
        <family val="2"/>
        <scheme val="minor"/>
      </rPr>
      <t>Alcaldía Calarcá:</t>
    </r>
    <r>
      <rPr>
        <sz val="10"/>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t>
    </r>
    <r>
      <rPr>
        <sz val="10"/>
        <color theme="1"/>
        <rFont val="Calibri"/>
        <family val="2"/>
        <scheme val="minor"/>
      </rPr>
      <t xml:space="preserve">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</si>
  <si>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t xml:space="preserve">$ 18,555,000
$ 58,575,000
$77.410.300
$ 143.411.000
$ 150.000.000 </t>
  </si>
  <si>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</si>
  <si>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r>
      <rPr>
        <sz val="10"/>
        <color rgb="FFFF0000"/>
        <rFont val="Calibri"/>
        <family val="2"/>
        <scheme val="minor"/>
      </rPr>
      <t xml:space="preserve">
</t>
    </r>
  </si>
  <si>
    <t>$ 3,300,000
$ 13,200,000</t>
  </si>
  <si>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</si>
  <si>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t xml:space="preserve">$ 8,513,000
</t>
  </si>
  <si>
    <r>
      <rPr>
        <b/>
        <sz val="10"/>
        <rFont val="Calibri"/>
        <family val="2"/>
        <scheme val="minor"/>
      </rPr>
      <t>Secretaría del Interior:</t>
    </r>
    <r>
      <rPr>
        <sz val="10"/>
        <rFont val="Calibri"/>
        <family val="2"/>
        <scheme val="minor"/>
      </rPr>
      <t xml:space="preserve"> No reportó información correspondiente a este indicador en este trimestre.</t>
    </r>
  </si>
  <si>
    <r>
      <t xml:space="preserve">
</t>
    </r>
    <r>
      <rPr>
        <b/>
        <sz val="10"/>
        <rFont val="Calibri"/>
        <family val="2"/>
        <scheme val="minor"/>
      </rPr>
      <t xml:space="preserve">Instituto departamental de Tránsito Quindío "IDTQ":  </t>
    </r>
    <r>
      <rPr>
        <sz val="10"/>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sz val="10"/>
        <color theme="1"/>
        <rFont val="Calibri"/>
        <family val="2"/>
        <scheme val="minor"/>
      </rPr>
      <t xml:space="preserve">
</t>
    </r>
    <r>
      <rPr>
        <b/>
        <sz val="10"/>
        <color theme="1"/>
        <rFont val="Calibri"/>
        <family val="2"/>
        <scheme val="minor"/>
      </rPr>
      <t xml:space="preserve">Secretaría de Tránsito y Transporte de Armenia: </t>
    </r>
    <r>
      <rPr>
        <sz val="10"/>
        <color theme="1"/>
        <rFont val="Calibri"/>
        <family val="2"/>
        <scheme val="minor"/>
      </rPr>
      <t xml:space="preserve">No Reporta
</t>
    </r>
    <r>
      <rPr>
        <sz val="10"/>
        <rFont val="Calibri"/>
        <family val="2"/>
        <scheme val="minor"/>
      </rPr>
      <t xml:space="preserve">
</t>
    </r>
  </si>
  <si>
    <r>
      <rPr>
        <b/>
        <sz val="10"/>
        <rFont val="Calibri"/>
        <family val="2"/>
        <scheme val="minor"/>
      </rP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En la página de Forensis de medicina legal se reportan datos solamente hasta el 2019.  
</t>
    </r>
    <r>
      <rPr>
        <b/>
        <sz val="10"/>
        <rFont val="Calibri"/>
        <family val="2"/>
        <scheme val="minor"/>
      </rPr>
      <t>Secretaría de Familia:</t>
    </r>
    <r>
      <rPr>
        <sz val="10"/>
        <rFont val="Calibri"/>
        <family val="2"/>
        <scheme val="minor"/>
      </rPr>
      <t xml:space="preserve"> Reporta la realización de actividades dirigidas al fortalecimiento de los entornos protectores a través del aprovechamiento del tiempo libre y la promoción del Barrismo social.</t>
    </r>
    <r>
      <rPr>
        <b/>
        <sz val="10"/>
        <rFont val="Calibri"/>
        <family val="2"/>
        <scheme val="minor"/>
      </rPr>
      <t xml:space="preserve">
</t>
    </r>
  </si>
  <si>
    <r>
      <rPr>
        <b/>
        <sz val="10"/>
        <rFont val="Calibri"/>
        <family val="2"/>
        <scheme val="minor"/>
      </rPr>
      <t>Instituto Regional de Bienestar de Familiar regional Quindío (ICBF)</t>
    </r>
    <r>
      <rPr>
        <sz val="10"/>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</si>
  <si>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Se verifica en Forensis que el indicador está por debajo de la media nacional, por tanto el indicador se cumple.
</t>
    </r>
    <r>
      <rPr>
        <b/>
        <sz val="10"/>
        <rFont val="Calibri"/>
        <family val="2"/>
        <scheme val="minor"/>
      </rPr>
      <t>Secretaría Familia:</t>
    </r>
    <r>
      <rPr>
        <sz val="10"/>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</si>
  <si>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t>Secretaría del Interior:</t>
    </r>
    <r>
      <rPr>
        <sz val="10"/>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rFont val="Calibri"/>
        <family val="2"/>
        <scheme val="minor"/>
      </rPr>
      <t xml:space="preserve">
 </t>
    </r>
  </si>
  <si>
    <r>
      <rPr>
        <b/>
        <sz val="10"/>
        <rFont val="Calibri"/>
        <family val="2"/>
        <scheme val="minor"/>
      </rPr>
      <t xml:space="preserve">Secretaría de Educación: </t>
    </r>
    <r>
      <rPr>
        <sz val="10"/>
        <rFont val="Calibri"/>
        <family val="2"/>
        <scheme val="minor"/>
      </rPr>
      <t>Las instituciones educativas continúan ejecutando los proyectos  transversales de educación sexual y construcción de ciudadania dentro de los 5 macrotemas de enseñanza obligatoria.</t>
    </r>
    <r>
      <rPr>
        <b/>
        <sz val="10"/>
        <rFont val="Calibri"/>
        <family val="2"/>
        <scheme val="minor"/>
      </rPr>
      <t xml:space="preserve">
Secretaría de Salud: </t>
    </r>
    <r>
      <rPr>
        <sz val="10"/>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</si>
  <si>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rPr>
        <b/>
        <sz val="10"/>
        <rFont val="Calibri"/>
        <family val="2"/>
        <scheme val="minor"/>
      </rPr>
      <t>Observación:</t>
    </r>
    <r>
      <rPr>
        <sz val="10"/>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sz val="10"/>
        <color rgb="FFFF0000"/>
        <rFont val="Calibri"/>
        <family val="2"/>
        <scheme val="minor"/>
      </rPr>
      <t xml:space="preserve">
</t>
    </r>
    <r>
      <rPr>
        <sz val="10"/>
        <rFont val="Calibri"/>
        <family val="2"/>
        <scheme val="minor"/>
      </rPr>
      <t xml:space="preserve">
</t>
    </r>
  </si>
  <si>
    <r>
      <t xml:space="preserve">
Observación: </t>
    </r>
    <r>
      <rPr>
        <sz val="10"/>
        <rFont val="Calibri"/>
        <family val="2"/>
        <scheme val="minor"/>
      </rPr>
      <t>Se verifica en la plataforma JUACO los datos correspondientes al año 2017 y se observa al Quindío por debajo de la media nacional.</t>
    </r>
    <r>
      <rPr>
        <b/>
        <sz val="10"/>
        <rFont val="Calibri"/>
        <family val="2"/>
        <scheme val="minor"/>
      </rPr>
      <t xml:space="preserve">
Secretaría de Salud: </t>
    </r>
    <r>
      <rPr>
        <sz val="10"/>
        <rFont val="Calibri"/>
        <family val="2"/>
        <scheme val="minor"/>
      </rPr>
      <t>No Reporta</t>
    </r>
  </si>
  <si>
    <t xml:space="preserve">$ 19,494,000
$ 12,540,000
$27,950,000
$ 42.833.333
$ 150.000.000 </t>
  </si>
  <si>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sz val="10"/>
        <color rgb="FFFF0000"/>
        <rFont val="Calibri"/>
        <family val="2"/>
        <scheme val="minor"/>
      </rPr>
      <t xml:space="preserve">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</si>
  <si>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t xml:space="preserve">$ 540.000.00
$ 71.274.000
$ 132.200.000
$ 150.000.000 </t>
  </si>
  <si>
    <r>
      <rPr>
        <b/>
        <sz val="10"/>
        <rFont val="Calibri"/>
        <family val="2"/>
        <scheme val="minor"/>
      </rPr>
      <t>Alcaldía de Montenegro:</t>
    </r>
    <r>
      <rPr>
        <sz val="10"/>
        <rFont val="Calibri"/>
        <family val="2"/>
        <scheme val="minor"/>
      </rPr>
      <t xml:space="preserve"> Reporta 63 deportistas participantes en juegos nacionales. 
</t>
    </r>
    <r>
      <rPr>
        <b/>
        <sz val="10"/>
        <rFont val="Calibri"/>
        <family val="2"/>
        <scheme val="minor"/>
      </rPr>
      <t xml:space="preserve">Alcaldía de La Tebaida: </t>
    </r>
    <r>
      <rPr>
        <sz val="10"/>
        <rFont val="Calibri"/>
        <family val="2"/>
        <scheme val="minor"/>
      </rPr>
      <t xml:space="preserve"> torneo regional de baloncesto en el mes de fecbrero
</t>
    </r>
    <r>
      <rPr>
        <b/>
        <sz val="10"/>
        <rFont val="Calibri"/>
        <family val="2"/>
        <scheme val="minor"/>
      </rPr>
      <t>Alcaldía Buenavista:</t>
    </r>
    <r>
      <rPr>
        <sz val="10"/>
        <rFont val="Calibri"/>
        <family val="2"/>
        <scheme val="minor"/>
      </rPr>
      <t xml:space="preserve"> 6 deportistas destacados, 3 de ellos en participación nacional.
</t>
    </r>
    <r>
      <rPr>
        <b/>
        <sz val="10"/>
        <rFont val="Calibri"/>
        <family val="2"/>
        <scheme val="minor"/>
      </rPr>
      <t>Alcaldía Salento:</t>
    </r>
    <r>
      <rPr>
        <sz val="10"/>
        <rFont val="Calibri"/>
        <family val="2"/>
        <scheme val="minor"/>
      </rPr>
      <t xml:space="preserve"> Actividades realizadas por escuelas de formación deportiva del municipio.
</t>
    </r>
    <r>
      <rPr>
        <b/>
        <sz val="10"/>
        <rFont val="Calibri"/>
        <family val="2"/>
        <scheme val="minor"/>
      </rPr>
      <t>Alcaldía de Córdoba:</t>
    </r>
    <r>
      <rPr>
        <sz val="10"/>
        <rFont val="Calibri"/>
        <family val="2"/>
        <scheme val="minor"/>
      </rPr>
      <t xml:space="preserve"> por causa de la emergencia sanitaria COVID-19 se encuentran suspendidos y por lo tanto no hay participantes. 
</t>
    </r>
    <r>
      <rPr>
        <b/>
        <sz val="10"/>
        <rFont val="Calibri"/>
        <family val="2"/>
        <scheme val="minor"/>
      </rPr>
      <t>Alcaldía de Circasia:</t>
    </r>
    <r>
      <rPr>
        <sz val="10"/>
        <rFont val="Calibri"/>
        <family val="2"/>
        <scheme val="minor"/>
      </rPr>
      <t xml:space="preserve"> No aplica ya que en el municipio de encuentra en la elaboración del plan deportivo para  la comunidad.
</t>
    </r>
    <r>
      <rPr>
        <b/>
        <sz val="10"/>
        <rFont val="Calibri"/>
        <family val="2"/>
        <scheme val="minor"/>
      </rPr>
      <t>Alcaldía de Pijao:</t>
    </r>
    <r>
      <rPr>
        <sz val="10"/>
        <rFont val="Calibri"/>
        <family val="2"/>
        <scheme val="minor"/>
      </rPr>
      <t xml:space="preserve"> 2 deportistas de alto rendimiento apoyados.
</t>
    </r>
    <r>
      <rPr>
        <b/>
        <sz val="10"/>
        <rFont val="Calibri"/>
        <family val="2"/>
        <scheme val="minor"/>
      </rPr>
      <t>Alcaldía Filandia:</t>
    </r>
    <r>
      <rPr>
        <sz val="10"/>
        <rFont val="Calibri"/>
        <family val="2"/>
        <scheme val="minor"/>
      </rPr>
      <t xml:space="preserve"> Se ha promovido el apoyo con transporte a deportistas de alto rendimiento
</t>
    </r>
    <r>
      <rPr>
        <b/>
        <sz val="10"/>
        <rFont val="Calibri"/>
        <family val="2"/>
        <scheme val="minor"/>
      </rPr>
      <t>Alcaldía Quimbaya:</t>
    </r>
    <r>
      <rPr>
        <sz val="10"/>
        <rFont val="Calibri"/>
        <family val="2"/>
        <scheme val="minor"/>
      </rPr>
      <t xml:space="preserve"> Está en proceso de compra de implementos para deportistas de alto rendimiento que se encuentran preparándose para encuentro nacionales 2023 
</t>
    </r>
    <r>
      <rPr>
        <b/>
        <sz val="10"/>
        <rFont val="Calibri"/>
        <family val="2"/>
        <scheme val="minor"/>
      </rPr>
      <t>Alcaldía de Armenia:</t>
    </r>
    <r>
      <rPr>
        <sz val="10"/>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rFont val="Calibri"/>
        <family val="2"/>
        <scheme val="minor"/>
      </rPr>
      <t xml:space="preserve">Alcaldia de Calarcá: </t>
    </r>
    <r>
      <rPr>
        <sz val="10"/>
        <rFont val="Calibri"/>
        <family val="2"/>
        <scheme val="minor"/>
      </rPr>
      <t xml:space="preserve">Se premió a los deportistas de alto rendimiento más destacados </t>
    </r>
  </si>
  <si>
    <r>
      <rPr>
        <b/>
        <sz val="10"/>
        <rFont val="Calibri"/>
        <family val="2"/>
        <scheme val="minor"/>
      </rPr>
      <t>Indeportes:</t>
    </r>
    <r>
      <rPr>
        <sz val="10"/>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</si>
  <si>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t xml:space="preserve">$ 43,00,000
$ 99,224,000
$ 58,575,000
 $77.410.300
$ 382,688,000
$ 150.000.000 </t>
  </si>
  <si>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</si>
  <si>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t xml:space="preserve">$ 110,000,000
$ 319,965,000
$ 392. 186.440
$ 130.000.000
$ 150.000.000 </t>
  </si>
  <si>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</si>
  <si>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r>
      <rPr>
        <b/>
        <sz val="10"/>
        <color theme="1"/>
        <rFont val="Calibri"/>
        <family val="2"/>
        <scheme val="minor"/>
      </rP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sz val="10"/>
        <rFont val="Calibri"/>
        <family val="2"/>
        <scheme val="minor"/>
      </rPr>
      <t xml:space="preserve">
</t>
    </r>
    <r>
      <rPr>
        <b/>
        <sz val="10"/>
        <rFont val="Calibri"/>
        <family val="2"/>
        <scheme val="minor"/>
      </rPr>
      <t>Secretaría de Familia</t>
    </r>
    <r>
      <rPr>
        <sz val="10"/>
        <rFont val="Calibri"/>
        <family val="2"/>
        <scheme val="minor"/>
      </rPr>
      <t>: Informa la promoción del turismo de naturaleza de aventura a través de la participación de la feria ANATO.</t>
    </r>
  </si>
  <si>
    <t>1012000000
$ 1.500.000
$ 9.993.786</t>
  </si>
  <si>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</si>
  <si>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t>$ 139.800.000
$ 50.000.000</t>
  </si>
  <si>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</si>
  <si>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r>
      <rPr>
        <b/>
        <sz val="10"/>
        <color theme="1"/>
        <rFont val="Calibri"/>
        <family val="2"/>
        <scheme val="minor"/>
      </rPr>
      <t xml:space="preserve">Secretaría de Cultura: </t>
    </r>
    <r>
      <rPr>
        <sz val="10"/>
        <color theme="1"/>
        <rFont val="Calibri"/>
        <family val="2"/>
        <scheme val="minor"/>
      </rPr>
      <t>No reporta información en este indicador.</t>
    </r>
    <r>
      <rPr>
        <sz val="10"/>
        <color rgb="FFFF0000"/>
        <rFont val="Calibri"/>
        <family val="2"/>
        <scheme val="minor"/>
      </rPr>
      <t xml:space="preserve">
</t>
    </r>
  </si>
  <si>
    <t>$ 54.000.000
$ 7.600.000</t>
  </si>
  <si>
    <r>
      <rPr>
        <b/>
        <sz val="10"/>
        <color theme="1"/>
        <rFont val="Calibri"/>
        <family val="2"/>
        <scheme val="minor"/>
      </rPr>
      <t xml:space="preserve">Secretaría de Cultura: reporta </t>
    </r>
    <r>
      <rPr>
        <sz val="10"/>
        <color theme="1"/>
        <rFont val="Calibri"/>
        <family val="2"/>
        <scheme val="minor"/>
      </rPr>
      <t>La realización de seminarios en las áreas artísticas: música, teatro, artes plásticas y danza en las casas de la cultura, donde se dieron a jóvenes mas de 5000 seminarios en toda la vigencia 2021, en los 12 municipios del Departamento.</t>
    </r>
    <r>
      <rPr>
        <sz val="10"/>
        <rFont val="Calibri"/>
        <family val="2"/>
        <scheme val="minor"/>
      </rPr>
      <t xml:space="preserve">
</t>
    </r>
  </si>
  <si>
    <r>
      <rPr>
        <b/>
        <sz val="10"/>
        <rFont val="Calibri"/>
        <family val="2"/>
        <scheme val="minor"/>
      </rPr>
      <t xml:space="preserve">Secretaría de Familia: </t>
    </r>
    <r>
      <rPr>
        <sz val="10"/>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rFont val="Calibri"/>
        <family val="2"/>
        <scheme val="minor"/>
      </rPr>
      <t>Secretaría de Comunicaciones:</t>
    </r>
    <r>
      <rPr>
        <sz val="10"/>
        <rFont val="Calibri"/>
        <family val="2"/>
        <scheme val="minor"/>
      </rPr>
      <t xml:space="preserve"> No reportó información
</t>
    </r>
  </si>
  <si>
    <r>
      <rPr>
        <b/>
        <sz val="10"/>
        <rFont val="Calibri"/>
        <family val="2"/>
        <scheme val="minor"/>
      </rPr>
      <t xml:space="preserve">Universidad La Gran Colombia: </t>
    </r>
    <r>
      <rPr>
        <sz val="10"/>
        <rFont val="Calibri"/>
        <family val="2"/>
        <scheme val="minor"/>
      </rPr>
      <t xml:space="preserve">Modelo participativo de formulación de política pública de juventud del Departamento del Quindío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rFont val="Calibri"/>
        <family val="2"/>
        <scheme val="minor"/>
      </rPr>
      <t>EAM:</t>
    </r>
    <r>
      <rPr>
        <sz val="10"/>
        <rFont val="Calibri"/>
        <family val="2"/>
        <scheme val="minor"/>
      </rPr>
      <t xml:space="preserve"> actualmente no se hay semilleros que manejen la temática de juventudes.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rFont val="Calibri"/>
        <family val="2"/>
        <scheme val="minor"/>
      </rPr>
      <t>Secretaría TICS</t>
    </r>
    <r>
      <rPr>
        <sz val="10"/>
        <rFont val="Calibri"/>
        <family val="2"/>
        <scheme val="minor"/>
      </rPr>
      <t xml:space="preserve">: No reportó información
</t>
    </r>
  </si>
  <si>
    <r>
      <t>EAM:</t>
    </r>
    <r>
      <rPr>
        <sz val="10"/>
        <rFont val="Calibri"/>
        <family val="2"/>
        <scheme val="minor"/>
      </rPr>
      <t xml:space="preserve"> Hay una profesionalización en software y se ofrece una maestría en planeación estratégica 
</t>
    </r>
    <r>
      <rPr>
        <b/>
        <sz val="10"/>
        <rFont val="Calibri"/>
        <family val="2"/>
        <scheme val="minor"/>
      </rPr>
      <t>Universidad San Buenaventura:</t>
    </r>
    <r>
      <rPr>
        <sz val="10"/>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rFont val="Calibri"/>
        <family val="2"/>
        <scheme val="minor"/>
      </rPr>
      <t xml:space="preserve">
Secretaría de Familia: </t>
    </r>
    <r>
      <rPr>
        <sz val="10"/>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</si>
  <si>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r>
      <rPr>
        <b/>
        <sz val="10"/>
        <rFont val="Calibri"/>
        <family val="2"/>
        <scheme val="minor"/>
      </rPr>
      <t>Secretaría Planeación:</t>
    </r>
    <r>
      <rPr>
        <sz val="10"/>
        <rFont val="Calibri"/>
        <family val="2"/>
        <scheme val="minor"/>
      </rPr>
      <t xml:space="preserve"> No reportó información
</t>
    </r>
    <r>
      <rPr>
        <b/>
        <sz val="10"/>
        <rFont val="Calibri"/>
        <family val="2"/>
        <scheme val="minor"/>
      </rPr>
      <t>Dirección Privada:</t>
    </r>
    <r>
      <rPr>
        <sz val="10"/>
        <rFont val="Calibri"/>
        <family val="2"/>
        <scheme val="minor"/>
      </rPr>
      <t xml:space="preserve"> No reportó información
</t>
    </r>
    <r>
      <rPr>
        <b/>
        <sz val="10"/>
        <rFont val="Calibri"/>
        <family val="2"/>
        <scheme val="minor"/>
      </rPr>
      <t xml:space="preserve">
</t>
    </r>
  </si>
  <si>
    <r>
      <rPr>
        <b/>
        <sz val="10"/>
        <rFont val="Calibri"/>
        <family val="2"/>
        <scheme val="minor"/>
      </rPr>
      <t>Secretaría de Familia:</t>
    </r>
    <r>
      <rPr>
        <sz val="10"/>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</si>
  <si>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</si>
  <si>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rPr>
        <b/>
        <sz val="10"/>
        <color theme="1"/>
        <rFont val="Calibri"/>
        <family val="2"/>
        <scheme val="minor"/>
      </rP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rFont val="Calibri"/>
        <family val="2"/>
        <scheme val="minor"/>
      </rPr>
      <t xml:space="preserve">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</si>
  <si>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La Reg</t>
    </r>
    <r>
      <rPr>
        <sz val="10"/>
        <rFont val="Calibri"/>
        <family val="2"/>
        <scheme val="minor"/>
      </rPr>
      <t xml:space="preserve">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rFont val="Calibri"/>
        <family val="2"/>
        <scheme val="minor"/>
      </rPr>
      <t>Alcaldía Quimbaya</t>
    </r>
    <r>
      <rPr>
        <sz val="10"/>
        <rFont val="Calibri"/>
        <family val="2"/>
        <scheme val="minor"/>
      </rPr>
      <t xml:space="preserve">: No se han desarrollado procesos de liberación de liderazgo e incidencia a Consejeros de Juventud.   
</t>
    </r>
    <r>
      <rPr>
        <b/>
        <sz val="10"/>
        <rFont val="Calibri"/>
        <family val="2"/>
        <scheme val="minor"/>
      </rPr>
      <t>Alcaldía Calarcá:</t>
    </r>
    <r>
      <rPr>
        <sz val="10"/>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rFont val="Calibri"/>
        <family val="2"/>
        <scheme val="minor"/>
      </rPr>
      <t>Alcaldía Pijao:</t>
    </r>
    <r>
      <rPr>
        <sz val="10"/>
        <rFont val="Calibri"/>
        <family val="2"/>
        <scheme val="minor"/>
      </rPr>
      <t xml:space="preserve"> Mesas de socialización y concertación para la creación del Consejo Municipal de Juventud.
</t>
    </r>
    <r>
      <rPr>
        <b/>
        <sz val="10"/>
        <rFont val="Calibri"/>
        <family val="2"/>
        <scheme val="minor"/>
      </rPr>
      <t>Alcaldía de Córdoba</t>
    </r>
    <r>
      <rPr>
        <sz val="10"/>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rFont val="Calibri"/>
        <family val="2"/>
        <scheme val="minor"/>
      </rPr>
      <t>Secretaría de Familia:</t>
    </r>
    <r>
      <rPr>
        <sz val="10"/>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</si>
  <si>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</si>
  <si>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r>
      <rPr>
        <sz val="10"/>
        <color rgb="FFFF0000"/>
        <rFont val="Calibri"/>
        <family val="2"/>
        <scheme val="minor"/>
      </rP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r>
      <rPr>
        <sz val="10"/>
        <rFont val="Calibri"/>
        <family val="2"/>
        <scheme val="minor"/>
      </rPr>
      <t xml:space="preserve">
</t>
    </r>
  </si>
  <si>
    <t>PROGRAMADO 
(Meta al 2019)</t>
  </si>
  <si>
    <t>PROGRAMADO 
(Meta al 2018)</t>
  </si>
  <si>
    <t>PROGRAMADO 
(Meta al 2017)</t>
  </si>
  <si>
    <t>PROGRAMADO 
(Meta al 2016)</t>
  </si>
  <si>
    <t>PROGRAMADO 
(Meta al 2015)</t>
  </si>
  <si>
    <t>PROGRAMADO 
(Meta al 2014</t>
  </si>
  <si>
    <t>EC</t>
  </si>
  <si>
    <t>nd</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</si>
  <si>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</si>
  <si>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</si>
  <si>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</si>
  <si>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</si>
  <si>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</si>
  <si>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</si>
  <si>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</si>
  <si>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</si>
  <si>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</si>
  <si>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</si>
  <si>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</si>
  <si>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</si>
  <si>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</si>
  <si>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</si>
  <si>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</si>
  <si>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</si>
  <si>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</si>
  <si>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</si>
  <si>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</si>
  <si>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</si>
  <si>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</si>
  <si>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</si>
  <si>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</si>
  <si>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</si>
  <si>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</si>
  <si>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</si>
  <si>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</si>
  <si>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</si>
  <si>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0.5 PP x encima de la linea producida</t>
  </si>
  <si>
    <t>&lt;305</t>
  </si>
  <si>
    <t>1 Prog Implem</t>
  </si>
  <si>
    <t>22,724,975</t>
  </si>
  <si>
    <t>8,212,963</t>
  </si>
  <si>
    <t>7,500,000</t>
  </si>
  <si>
    <t>5,250,000</t>
  </si>
  <si>
    <t>50,000,000
280,000,000</t>
  </si>
  <si>
    <t>27,750,000
231,270,386</t>
  </si>
  <si>
    <t>_</t>
  </si>
  <si>
    <t>1,097,002,022</t>
  </si>
  <si>
    <t>974,131,283</t>
  </si>
  <si>
    <t>25,000,000</t>
  </si>
  <si>
    <t>14,667,000</t>
  </si>
  <si>
    <t>41,876,800</t>
  </si>
  <si>
    <t>37,053,553</t>
  </si>
  <si>
    <t>45,000,000</t>
  </si>
  <si>
    <t>12,650,000</t>
  </si>
  <si>
    <t>65,000,000</t>
  </si>
  <si>
    <t>44,750,000</t>
  </si>
  <si>
    <t>_
2,000,000</t>
  </si>
  <si>
    <t>39,945,583</t>
  </si>
  <si>
    <t>39,902,249</t>
  </si>
  <si>
    <t>50,000,000</t>
  </si>
  <si>
    <t>47,157,475</t>
  </si>
  <si>
    <t>168,592,000</t>
  </si>
  <si>
    <t>68,343,000</t>
  </si>
  <si>
    <t xml:space="preserve">13,400,000
51,750,000
</t>
  </si>
  <si>
    <t xml:space="preserve">4,983,333
51,750,000
</t>
  </si>
  <si>
    <t>216,263,553</t>
  </si>
  <si>
    <t>121,396,000</t>
  </si>
  <si>
    <t>339,202,922</t>
  </si>
  <si>
    <t>20,000,000</t>
  </si>
  <si>
    <t>18,980,000</t>
  </si>
  <si>
    <t>1,122,790,002</t>
  </si>
  <si>
    <t>498,866,578</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</si>
  <si>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</si>
  <si>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</si>
  <si>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</si>
  <si>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</si>
  <si>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</si>
  <si>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</si>
  <si>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</si>
  <si>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</si>
  <si>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</si>
  <si>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</si>
  <si>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</si>
  <si>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</si>
  <si>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 xml:space="preserve">
Según reporte del SENA (Unidad de emprendimiento) se han apoyado financieramente un total de 30 ideas de negocio con un monto de inversión total de $2.338.933.220</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</si>
  <si>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</si>
  <si>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</si>
  <si>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</si>
  <si>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</si>
  <si>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Según reporte de Secretaría de Educación, la tasa de absorción de bachilleres, en cuanto al consolidado de las 54 IE públicas del Dpto es de 2454 estudiantes, lo que equivale al 19% del total que se encuentran inscritos en media vocacional</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</si>
  <si>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</si>
  <si>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</si>
  <si>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</si>
  <si>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</si>
  <si>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</si>
  <si>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</si>
  <si>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 xml:space="preserve">Todos los municipios del Departamento han sido asistidos técnicamente por la Secretaría de Salud para la inclusión del componente de Salud Mental en los planes territoriales de salud. </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</si>
  <si>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</si>
  <si>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Para el año 2016 Medicina Legal reporta un total de 30 muertes de jóvenes por causa externa en la modalidad de accidentes de tránsito.</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</si>
  <si>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</si>
  <si>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</si>
  <si>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</si>
  <si>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</si>
  <si>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</si>
  <si>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</si>
  <si>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</si>
  <si>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INDEPORTES Quindío reporta el apoyo a 20 deportistas en nivel talento, en proyección y de altos logros con el programa de incentivos económicos de acuerdo con su rendimiento deportivo para fases preparatorias y competitivas</t>
  </si>
  <si>
    <t xml:space="preserve">Se desarrolló el programa de actividad física, el cual tiene como objetivo crear estilos de vida saludables, alimentación saludable, un mínimo de 150 minutos de actividad física semanal y espacios libres de humo. </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</si>
  <si>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</si>
  <si>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</si>
  <si>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</si>
  <si>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</si>
  <si>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Se realizó visita a todos los municipios con el fin de socializar los componentes estratégicos de la política pública de juventud con las plataformas juveniles y jóvenes en general para desarrollar agendas juveniles e implementar la política pública</t>
  </si>
  <si>
    <t xml:space="preserve">La Universidad Alexander Von Humboldt reporta para el cumplimiento de este indicador un total de : 16 trabajos de grado, 6 semilleros de investigación y 8 proyectos de pasantía, alrededor de la investigación sobre dinámicas juveniles. </t>
  </si>
  <si>
    <t>Se realizaron cuatro encuentros departamentales, dos de plataformas juveniles y dos de personeros estudiantiles, con el fin de capacitar sobre dinámicas juveniles y desarrollo de agendas juveniles, para la implementación de planes de trabajo y oferta pública</t>
  </si>
  <si>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</si>
  <si>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</si>
  <si>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t>Se realizaron reportes trimestrales de ejecución de política pública y plan de desarrollo, lo cual se constituye en seguimiento a la implementación de la oferta pública dispuesta para los jóvenes desde el ente departamental</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</si>
  <si>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</si>
  <si>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</si>
  <si>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</si>
  <si>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 xml:space="preserve">Se ha realizado una asamblea departamental de juventud, y tres municipales, en Armenia, La Tebaida, Quimbaya y Salento respectivamente. </t>
  </si>
  <si>
    <t>&gt;85%</t>
  </si>
  <si>
    <t>&gt;40%</t>
  </si>
  <si>
    <t>MM</t>
  </si>
  <si>
    <t>24,350,000</t>
  </si>
  <si>
    <t>12,000,000</t>
  </si>
  <si>
    <t>12,175,000</t>
  </si>
  <si>
    <t>6,000,000</t>
  </si>
  <si>
    <t>75,800,000
77.140.000</t>
  </si>
  <si>
    <t>17340000
65.760.000</t>
  </si>
  <si>
    <t>75,800,000</t>
  </si>
  <si>
    <t>1,500,000</t>
  </si>
  <si>
    <t>194,460,000
321,400,000</t>
  </si>
  <si>
    <t>57.920.000
152.180.000</t>
  </si>
  <si>
    <t>28,500,000</t>
  </si>
  <si>
    <t xml:space="preserve">15,000,000
50.000.000
28.600.000
</t>
  </si>
  <si>
    <t>33.610.000
25.860.000</t>
  </si>
  <si>
    <t>139,500,000</t>
  </si>
  <si>
    <t>54,000,000</t>
  </si>
  <si>
    <t>96,950,000</t>
  </si>
  <si>
    <t>18,000,000</t>
  </si>
  <si>
    <t>82,000,000</t>
  </si>
  <si>
    <t>6,570,000</t>
  </si>
  <si>
    <t>250,400,000</t>
  </si>
  <si>
    <t>95,900,000</t>
  </si>
  <si>
    <t>25,750,000</t>
  </si>
  <si>
    <t xml:space="preserve">
25,750,000
104,000,000
</t>
  </si>
  <si>
    <t>6.970.000
26.340.000</t>
  </si>
  <si>
    <t>160000000
405.652.392</t>
  </si>
  <si>
    <t>65320127
222.770.997</t>
  </si>
  <si>
    <t>596252550
160000000</t>
  </si>
  <si>
    <t>398442300
65320127</t>
  </si>
  <si>
    <t>138,799,054</t>
  </si>
  <si>
    <t>1,359,830,870</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</si>
  <si>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</si>
  <si>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</si>
  <si>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</si>
  <si>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</si>
  <si>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</si>
  <si>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</si>
  <si>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</si>
  <si>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</si>
  <si>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</si>
  <si>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</si>
  <si>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</si>
  <si>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</si>
  <si>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</si>
  <si>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</si>
  <si>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</si>
  <si>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</si>
  <si>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</si>
  <si>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</si>
  <si>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</si>
  <si>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</si>
  <si>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</si>
  <si>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</si>
  <si>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</si>
  <si>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</si>
  <si>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</si>
  <si>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</si>
  <si>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</si>
  <si>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</si>
  <si>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</si>
  <si>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</si>
  <si>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</si>
  <si>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</si>
  <si>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 xml:space="preserve">La promotora de vivienda del Quindío, reporta cumplimiento del apoyo a deportes no convencionales como el skateboarding y el BMX a través de la construcción y mantenimiento del skatepark del municipio de Córdoba, Quindío. </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</si>
  <si>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</si>
  <si>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</si>
  <si>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</si>
  <si>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</si>
  <si>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</si>
  <si>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</si>
  <si>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</si>
  <si>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</si>
  <si>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</si>
  <si>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</si>
  <si>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</si>
  <si>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Se ha realizado un total de 10 Asambleas Juveniles, al momento, una Departamental y nueve en los municipios de Armenia, Calarcá, Córdoba, Filandia, La Tebaida, Montenegro, Quimbaya y Salento, respectivamente.</t>
  </si>
  <si>
    <t xml:space="preserve">$                 - </t>
  </si>
  <si>
    <t>$                           -</t>
  </si>
  <si>
    <t>$70.000.000
$38.000.000</t>
  </si>
  <si>
    <t>$0
$35.601.442</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</si>
  <si>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</si>
  <si>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Los municipios de La Tebaida, Quimbaya, Montenegro, Armenia, Salento, Calarcá, Filandia y Circasia cuentan con personal, el cual funge como enlaces de juventud con capacidad política y técnica.</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</si>
  <si>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</si>
  <si>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</si>
  <si>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 xml:space="preserve">Los municipios del departamento cuentan con personal idóneo para liderar los procesos juveniles municipales.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</si>
  <si>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</si>
  <si>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</si>
  <si>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</si>
  <si>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</si>
  <si>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</si>
  <si>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</si>
  <si>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</si>
  <si>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</si>
  <si>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</si>
  <si>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</si>
  <si>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</si>
  <si>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</si>
  <si>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A crecer
Aceleración del Aprendizaje
Caminar por Secundaria
Escuela Nueva
Media Rural
Modalidad Virtual Asistida UCN
Pensar
Post Primaria
Programa para Jóvenes en Extraedad y Adultos</t>
  </si>
  <si>
    <t>Reporte del ministerio de educación nacional Lista de Informes departamentales de Educación Superior, extraido 22/11/2018 https://www.mineducacion.gov.co/sistemasdeinformacion/1735/w3-article-212352.html</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</si>
  <si>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</si>
  <si>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</si>
  <si>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</si>
  <si>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</si>
  <si>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</si>
  <si>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</si>
  <si>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</si>
  <si>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</si>
  <si>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</si>
  <si>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</si>
  <si>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</si>
  <si>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</si>
  <si>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</si>
  <si>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</si>
  <si>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</si>
  <si>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</si>
  <si>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</si>
  <si>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</si>
  <si>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</si>
  <si>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</si>
  <si>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Se brindó apoyo económico a veinte dos deportistas de las siguientes disciplinas: bolo convencional y  discapacidad, triatlón, pesas, BMX, atletismo convencional , atletismo discapacidad, tenis de campo discapacidad y bádmington.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</si>
  <si>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</si>
  <si>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</si>
  <si>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Contratos de Prestacion de Servicios, suministro, enfocados a la planificacion de planes, programas y proyectos de vivienda, infraestructura y equipamiento colectivo y comunitario</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</si>
  <si>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</si>
  <si>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</si>
  <si>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</si>
  <si>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</si>
  <si>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</si>
  <si>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</si>
  <si>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</si>
  <si>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</si>
  <si>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</si>
  <si>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</si>
  <si>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</si>
  <si>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</si>
  <si>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</si>
  <si>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0.8</t>
  </si>
  <si>
    <t>6.5</t>
  </si>
  <si>
    <t>22.5</t>
  </si>
  <si>
    <t>0.9</t>
  </si>
  <si>
    <t>8.7%</t>
  </si>
  <si>
    <t>7.5</t>
  </si>
  <si>
    <t xml:space="preserve">164.200.000  / aportado por sec de industia y comercio  / 415.120.588  aportado por la sec de agricultura </t>
  </si>
  <si>
    <t xml:space="preserve">139.334.000 ejecutados por sec de industria y comercio  / 170.583.776 aportado por la sec de agricultura </t>
  </si>
  <si>
    <t>meta 65: $6.437.930.092
meta 66: $11.013.055.420.24
meta 67: $1.300.000.000</t>
  </si>
  <si>
    <t>meta 65: $2.690.516.005
meta 66: $7.974.450.790
meta 67: 0</t>
  </si>
  <si>
    <t>Meta 68: $25.000.000
Meta 69: $5.000.000
Meta 72: $5.000.000
Meta 73: $15.080.000</t>
  </si>
  <si>
    <t>Meta 68:  $4.405.000
Meta 69: $4.400.000
Meta 72: 0
Meta 73: $15.900.000</t>
  </si>
  <si>
    <t>actividades realizadas con presupuesto propio de las universidades</t>
  </si>
  <si>
    <t>n/A</t>
  </si>
  <si>
    <t>84 millones</t>
  </si>
  <si>
    <t xml:space="preserve">84 millones </t>
  </si>
  <si>
    <t>En la actualidad el departamento del Quindío cuenta con 7 políticas públicas, las cuales son: el municipio de Armenia, Calarca,  Filandia,  Circasia, Salento, Buenavista y el departamento del Quindío. Los municipios de Quimbaya, Montenegro, Calarcá,  La Tebaida y Córdoba se encuentran en proceso de construcción del diagnostico social situacional para lograr formular la política y su posterior adopción.</t>
  </si>
  <si>
    <t>Actualmente la matriz estratégica de planificación de la política pública de juventud se encuentra 100% armonizada con el plan de desarrollo en defensa del bien común 2016-2019, por otro lado se socializo  ante el consejo de política social los avances del proceso de implementación de la política en septiembre de la presente vigencia. Ademas se socilizo y valido el documento de ajuste a politica publica.</t>
  </si>
  <si>
    <t>Actualmente la secretaría de familia a través de la oficina de juventud lidera el sistema departamental de juventud el cual está conformado por  12 plataformas, Asamble de Juventud finalmente la oficina de juventud con el propósito de dar cumplimiento a la ley 1885 conformó la plataforma departamental de juventud y reglamento la comisión de concertación y decisión</t>
  </si>
  <si>
    <t>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</si>
  <si>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
El reporte de 2018 fue una tasa de 21%, sin embargo 2019 aun no ha arrojado ningun reporte.
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catación, charlas y degustaciones, actividades marketing digital y construcción de la página web del clúster de cafés especiales.
* Ruta de Cueros de Alta Gama (Ärtemis):
- Se apoyaron 5 empresarios de la ruta competitiva de cueros a través de la participación en la Feria del cuero, o el International Footwear and Leather Show, evento que reune a los empresarios más importantes de la industria y que se constituye en la vitrina más importante del sector de cueros en el país.
Meta 39:
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clústers Quindío Destino Vital (Salud y Bienestar) y Quindío Construye Verde (Construcción), esto gracias al trabajo articulado con los empresarios de estos 2 sectores estrátegicos de la economía del Departamento.  38 empresas del Departamento beneficiadas con este reconocimiento.
* Se acompañó la rueda de relacionamiento del Clúster Quindío Destino Vital, con la cual las empresas de este clúster pudieron dar a conocer sus servicios y productos, además de promocionar su nuevo sitio web www.quindiodestinovital.com, con el cual inician proceso de ventas en linea de los servicios de estas empresas.
* Se apoyo la realización de OFETIC, evento liderado por el Cluster de TICs, en el cual las empresas pudieron realizar una feria comercial con el fin de dar a conocer sus servicios en tecnologia, adicionalmente en el marco de este evento se desarrolló una agenda con foros y talleres sobre la Transformación Digital, el evento tuvo el acompañamiento del Colombia Productiva.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 En el marco del convenio 009 de 2019, el Centro Gran Colombiano del PCC, en la primera fase de ejecución, realizó un proceso para determinar el estado de los atrbutos y valores del PCC en los municipios del Quindío, esto con el fin de validar el estado real de la declaratoria y establecer las acciones emprendidas por los gobiernos municipales y departamental frente al fortalecimiento de la declaratoria.  Actualmente se viene ejecutando la segunda fase, la cual esta orientada al desarrollo de los instrumentos de planificación territorial a partir de la información recopilada en la primera fase.
Meta 42: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</si>
  <si>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2.1.2: observacion: 4 unidades apoyadas por sec   de agricultura y 2.5 apoyadas por sec de industria y comercio </t>
  </si>
  <si>
    <t xml:space="preserve">
2.1.3: observacion 2.5  unidades apoyadas por sec de industria y comercio  y 20 unidades apoyadas por sec de agricultura </t>
  </si>
  <si>
    <t xml:space="preserve">*Elaboración y aprobación del Convenio 004 de 2019 entre el Departamento del Quindío y COFINCAFE para la implementación del Programa de Gestión Financiera "SOLIDIARIO".
* En total se desembolsaron $591.00.000 de pesos, beneficiando a 253 micros y pequeños empresarios de 11 municipios del Departamento del Quindío, otorgando crédito fácil y a bajo interes para la capitalización de sus unidades productivas, distribuidos así: 
Armenia 96 beneficiarios.   Quimbaya 35 beneficiarios.  Tebaida 30.   Filandia 28.   Calarcá 24.   Montenegro 16.   Circasia 14.   Buenavista 4.   Salento, Córdoba y Pijao 2 beneficiarios cada uno. </t>
  </si>
  <si>
    <t>Se realizo capacitación a 200  jóvenes y mujeres rurales en actividades agrícolas y no agrícolas  como asociatividad, emprendimiento, Matrices de costos de producción, finanzas y aseguramiento de la calidad, Elaboración de estrategias y alternativas de fortalecimiento organizacional en el área administrativa, Educación financiera, Escala de precios de productos, importancia de la asociatividad, “¿Un sector agropecuario en el Quindío, es posible?”, aumentando así su competitividad . Calarca 80, Tebaida 86, Armenia 34.</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</si>
  <si>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participación en feria comercial.
* Guaduarte (Laura Catalina Arteaga): Diagnóntico empresarial, planeación estrategica, herramientas digitales (Fan page FAcebbok, Instagram, Whatsapp Bussines, manejo de bases de datos y mailship.
* Sanciara( Lida Raquel Cuello): Diagnóntico empresarial, planeación estrategica, herramientas digitales (Fan page Facebbok, Instagram, Whatsapp Bussines y plataforma vendes fácil, costeo de productos y estructura financiera.
* Apoyo en la participación de 31 empresarios del sector artesanal en la feria "Exposisción Artesanal de Armenia".
* Realización de Festival al Parque con la participación de 238 emprendedores de todo el Departamento.</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</si>
  <si>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 Capaticaciones:
   - Quimbaya 11 personas capacitadas en temas de empleo y emprendimiento.
   - Calarcá 11 personas capacitadas en temas de empleo y emprendimiento.
   -Génova 17 personas capacitadas en temas de empleo y emprendimiento.
*Consolidado Centro de Empleo (30/09/2019)
   - 2024 personas colocadas
   - 1558 personas registrada
* Realización del 2do Congreso Latinoamericano de Emprendimiento - EmprendeLAC 2019:
   - 7023 asistentes.
   - Rueda de negocios con ventas de 362.000.000
   - Participación de 15 emprendedeores en muestra empresarial.</t>
  </si>
  <si>
    <t xml:space="preserve">META 65:Se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
META 66: 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
META 67: 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</si>
  <si>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Durante el I Trimestre del año 2018, la Secretaría de Educación Departamental viene atendiendo la pobvlación estudiantil mediante 8 modelos flexibles:
Programa para jóvenes en extraedad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69:Se viene implementando la estrategia que ha permitido disminuír la tasa de analfabetismo en los municipios del Departamento, La secretaria de educacion se encuentra en el proceso de consolidacion de matricula y busqueda de adultos.
72:Se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73:Se continua con el apoyo en la asistencia tecnica, seguimiento y control de los procesos desarrollados en la atencion  de los estudiantes de los establecimientos Educativos  no certificados, que reportan Discapacidad,  capacidades  y talentos excepcionales. Se han realizado asesoria y orientaciones a docentes de aula frente a la actual normatividad 1421 y sus lineamientos, en estrategias del DUA (Diseño Universal del Aprendizaje) y en la eecucion del PIAR (Plan de Ajustes Razonables).
Se continua con la contratacion de 31  profesionales de apoyo pedagogico para 27 isntituciones educativas oficiales del departamento, 7 apoyos pedagogicos para estudiantes sordos de primaria con perfil de  modelos linguisticos a 7 instituciones educativas, 6 apoyos pedagogicos para estudiantes sordos de secundaria con perfil de  interpretes de LSC a 6 instituciones educativas,  1 un tiflologo para el apoyo pedagogico de estudiantes con discapacida visual, 1 un psicologo itinerante para la identificacion de posibles estudiantes con discapacidad, capacidades y talentos excepcionales, 2 docente bilingues biculturales para la enseñanza de las dos lenguas el casteñano y la lengua de señas colombiana (LSC).
Se realizo un evento artistico cultural en el municipio de montenegro, en el cual se realizo presentaciones artisticas de tos estudiantes que presentan discapacidad, capacidades y talentos excepcionales</t>
  </si>
  <si>
    <t xml:space="preserve"> universidad del quindio 1877 /  corporacion universitaria Alexander Vond Humbolt  312:    total 2189 ESTUDIANTES INGRESADOS A LA EDUCACION SUPERIOR
A la fecha no se tiene el dato de número  de estudiantes que ingresarón a la educación superior, sin embargo el gobierno Departamental 2016 - 2019 "Quindío Si para Ti", viene contribuyendo al acceso y permanencia de los estudiantes egresados de las instituciones Educativas Oficiales del Departamento Así:
META 105: 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
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
NO SE TIENE CLARO EL TOTAL PUESTO QUE NO TODAS LA UNIVERSIDADES RESPONDIERON, POR LO TANTO ES IMPOSIBLE CALCULAR LA TASA</t>
  </si>
  <si>
    <t>7336: NUMERO DE ESTUDIANTES QUE OPTARON POR LA DESERCION ESCOLAR SEGUN LA UNIVERSIDAD DEL QUINDIO, SIN MEBARGO NO TENEMOS EL TOTAL PARA DETERMINAR LA TASA
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
NO SE TIENE CLARO EL TOTAL PUESTO QUE NO TODAS LA UNIVERSIDADES RESPONDIERON, POR LO TANTO ES IMPOSIBLE CALCULAR LA TASA</t>
  </si>
  <si>
    <t>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</si>
  <si>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 xml:space="preserve">Es de aclarar que estos indicadores son propios de las instituciones de Educación Superior, si embargo la SED aporta a través de dos metas productos del plan de desarrollo como apoyo a  mejorar los indices de aceso y permanencia en la educación superior. REPORTE DE NUEVOS BACHILLERES: 16493 universidad del quindio / corporacion universitaria Alexander Vond Humbolt  1177 / total : 17.670 </t>
  </si>
  <si>
    <t xml:space="preserve">Desarrollo de certificación de agentes en salud sexual y reproductiva, en alianza con el ICBF
Desarrollo de mesas con las diferentes instituciones a fin de realizar asesoría técnica frente al plan de acción Departamental de Sexualidad Derechos Sexuales y Reproductivos y sucomite de ITS-VIH
El 18 de Julio de 2019 se realiza el 5to Taller de agentes comunitarios TB/VIH en el Instituto INEC 
Mesa de trabajo con  programa TB  en donde se socializa el seguimiento de las UDAS y se verifican las acciones establecidas desde el programa, con relación al plan de acción
El 1 de agosto se realiza Capacitación en Servicios amigables y veedurías juveniles a las instituciones del sector salud </t>
  </si>
  <si>
    <t xml:space="preserve">se desarrolla la estrategia en actividad fisica  del programa de habitos y estilos de vida saludable palpita quindio, donde Se suscribió el convenio No 270 de 2019 con Coldeportes para fortalecer este proyecto.  se estan atendiendo 11 municipios del departmaento del quindio puesto que armenia tiene programa propio atendiendo una poblacion promedio de 1500 usuarios en grupos tanto regulares como no regulares. </t>
  </si>
  <si>
    <t>EL Subprograma de Maternidad Segura de la Secretaria de Salud Departamental, realizo actividades articuladas con varios sectores que determinan los factores estructurales y sociales de la salud, basado en educacion en salud, incluyentes, apuntalando los derechos sexuales y reproductivos , que hacen parte de los derechos primarios ,  vizibilizarndo los grupos vulnerables culturalmente, apostandole a una sociedad mas incluyente y a categorizar la dignidad humana ,como requisito unico para la igualdad en la raza humana, estas actividades las realizamos en los doce municipio de nuestro departamento,pero solo en 8 de estos dejamos estructura para replicar esa culturizacion- Nostros como Maternidad segura tenemos el proyecto para la proxima administracion la creacion de un grupo multidiciplinario e intersectorial (secretaria de salud, familia, educacion, icbf, procuraduria de familia, defensoria del pueblo, fiscalia) aunados a la estrategia zoe(zona de orientacion escolar) para intervenir a cada institucion, por untiempo de 10 semanas, para impactar positivamente los problemas complejos de interes en salud publica(consumo de spa,prostitucion infantil, tratata de blanca, desercion escolar , explotacion sexual de menores, entre otros-     NOTA -  El indicador Numero de Embarazos en Menores de 20 años , Es de la Meta 134 - LINEA BASE   1.607 EMBARAZOS  Fuente Colombia Joven - Juaco año 2012  - Meta año 2024 &lt; 1.100 Embarazos   AÑO 2018  629 embarazos      AÑO 2019  556 embarazos  mujeres &lt; 20 años</t>
  </si>
  <si>
    <t>Se realizó asistencia tecnica para el proceso de adopcion de la Politica Pública de Salud Mental en el municipio Armenia. se brindaron indicaciones para iniciar el proceso de adopción de la Resolución 089 de 2019 y la Resolución 04886. 
 *Se realizó la recopilacion de los decretos y/o Resoluciones de los municipios faltantes, a la fecha se cuenta con el proceso de adopción de los municipios de Buenavista, Cordoba, Circasia, Genova, Filandia Salento, Montenegro, Quimbaya, La Tebaida y Pijao. 
*Entrenamiento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</si>
  <si>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103 Intervenciones de Enero de 2019 al 30 de Abril de las cuales se beneficiaron 79.873 
176 intervenciones del 8 de mayo al 30 de junio, y 279 del 1 de Julio al 31 de Agosto para un total de 455  intervenciones  un total de 114.762  personas intervenidas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</si>
  <si>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t>
  </si>
  <si>
    <t>El responsable no dio reporte de la informacion para esta meta.</t>
  </si>
  <si>
    <t xml:space="preserve">Actividades realizadas por parte de ICBF con operadores para el programa de Generaciones con Bienestar en sus modalidades Étnicas, Tradicional y Rural: 1456. 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</si>
  <si>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En sesion del Consejo Seccional de estupefacientes  se acordó no emitir un decreto de adopción
al  plan departamental de Drogas del Quindío donde se encuentra inmersa reducción del consumo de sustancias psicoactivas SPA; dado que el Pais cuenta con una nueva Politica de Drogas " Ruta Futuro", Politica Nacional de Salud Mental Resolución 04886 de 2018 y la Resolucíon 089 de 2019 Por la cual se adopta la Política Integral para la Prevención y Atención del Consumo de Sustancias Psicoactivas; De acuerdo  a lo anterior el Plan Integral de Drogas debe ser reformulado con base a estos lneamientos y al nuevo Plan de Desarrollo Departamental
*En el marco del Plan Integral de Drogas (PIDD)  11 municipios han presentado Plan de Acción vigencia 2019
 (Circasia - Montenegro - Córdoba - Filandia - Génova - Quimbaya - Salento-La Tebaida-  Génova - Armenia -Pijao.). De los cuales 7  municipios han enviado seguimiento al Plan de Acción (Montenegro,Circasia, Armenia, Quimbaya,Filandia, Cordoba y Buenavista)
*Realización del III   Comité Departamental de Drogas  con énfasis en Reducción del Consumo de Sustancias Psicoactivas en el cual se socializaron las actividades desarrolladas  en los municipios e instituciones en el primer trimestre en el marco del PDD.</t>
  </si>
  <si>
    <t>No existen reportes de prevalencia del consumo, el ulitmo reporte se dio en 2013:  http://www.odc.gov.co/Portals/1/publicaciones/pdf/odc-libro-blanco/reporte_drogas_colombia_2017.pdf</t>
  </si>
  <si>
    <t xml:space="preserve">NOTA -  El indicador Numero de Embarazos en Menores de 20 años , Es de la Meta 134 - LINEA BASE   1.607 EMBARAZOS  Fuente Colombia Joven - Juaco año 2012  - Meta año 2024 &lt; 1.100 Embarazos   AÑO 2018  629 embarazos      AÑO 2019  556 embarazos  mujeres &lt; 20 años    , Desde ICBF no se cuenta con una meta de atención solo se realiza sensibilización a las Instituciones que requieran la atención   Las actividades ejecutadas se desarrollaron por los enlaces de Niñez y Adolescencia de ICBF, sin contar con la contratación de un operador para este tipo de actividades durante esta vigencia. </t>
  </si>
  <si>
    <t>se viene ejecutando los campamentos juveniles y reforzando gracias a que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358 campistas.  Se desarrollaron las  fases municipales de campamentos juveniles  en los municipios del departamento del quindio, donde el ente Departamental asesoro, acompaño y presto toda la logística para el desarrollo de campamento en sus fases municipales. tambien se llevo a cabo el campamento juvenil en su fase departamental con 257 campistas beneficiados y se escogieron los campistas que nos representaran en octubre en la fase nacional en la guajira.  ademas de esto el IMDERA a beneficiado a 52250 personas  en la ciudad de Armenia entre jovenes y adultos, mediante actividades deportivas, ciclovias, rumba terapias entre otras.</t>
  </si>
  <si>
    <t xml:space="preserve">se han apoyado en total 23 ligas deportivas asi: con contratacion de tecnico departamental, monitores departamentales, equipo biomedico (medico deportologo 347 atenciones, 70 atenciones psicologicas, 369 atenciones con fisioterapia, 52 sesiones grupales), couching motivacional, 18 convenios interadministrativos para apoyo a ligas. ligas beneficiadas. 1. atletismo, 2, Taekwondo, 3. Patinaje,4.Levantamiento de pesas, 5.Fútbol de salón masculino, 6, Limitados cognitivos (Para natación) 7, Judo, 8limitados fisicos (Tenis silla de ruedas) 9, Karate do, 10  Triatlón, 11, Hapkido  12,ciclismo 13.Voleibol, 14.futbol 15, parapowerlifting,  16,futbol sala, convencional y no convencional. 17. Limitados Visuales (judo) 18.Gimnasia, 19.Bolos, 20.ajedrez, 21.balonmano 22,tenis de mesa.  23 tenis de campo. Adicionalmente   se brindó apoyo   profesional en procesos de planeación, jurídicos, técnicos, logísticos y de gestión documental del área técnica las ligas que asi lo requirieron. tambien se apoyo los equipos profesionales de baloncesto (cafeteros), futbol sala (tigres del Quindio) y futbol de salon (caciques del quindio).  se encuentra en procesos las invitaciones publicas y/o licitaciones para garantizar la participacion de la delegacion del quindio en los juegos nacionales y paranacionales 2019, donde se vera el total del porcentaje de cumplimiento financiero. adicional a esto la Universidad del Quindio ha apoyado a 900 deportistas  estudiantes universitarios  por medio de incentivos economicos, ejecutando un aporte propio adicional  de  424.177.637 millones de pesos </t>
  </si>
  <si>
    <t xml:space="preserve"> se han apoyado e incentivado con recurso económico a veintiun  (21) deportistas de las siguientes disciplinas:Ciclismo, Futbol de salon, bolo, bolo discapacidad, Triathlón, levantamiento de Pesas,  Atletismo, Atletismo Discapacidad y tenis de campo discapacidad adicional a esto la Universidad del Quindio ha apoyado a 1755 deportistas  estudiantes universitarios  por medio de incentivos economicos, ejecutando un aporte propio adicional  de  424.177.637 millones de pesos </t>
  </si>
  <si>
    <t>se repite el objetivo de la metas 202/203  con el items 2.5.2  el cual ya fue desarrollado por indeportes según lo detallado en las observaciones , según indeportes en el presente items 2.5.3 se deberia tener como objetivo  Apoyar 13 ligas de los eventos deportivos de carácter federado , nacional y departamental.   relacionado con la meta 204  (se  han apoyado 9 ligas deportivas para garantizar la participacion en eventos federados asi: 1.Levantamiento de pesas, 2.Futbol de salón, 3.Triatlón, 4.Limitados Físicos, 5.Bolo, 6.Hapkido, 7.judo 8.Limitados visuales y 9.limitados Auditivos) (se modifico en base a lo acordado)</t>
  </si>
  <si>
    <t>se repite el objetivo de la metas 202/203  con el items 2.5.2  el cual ya fue desarrollado por indeportes según lo detallado en las observaciones , según indeportes en el presente items 2.5.3  se deberia  tener como objetivo Apoyar los juegos intercolegiados en el Departamento del Quindio  relacionado con la meta  205 ( se ha ejecutado los juegos y se suscribió el convenio con Coldeportes Nacional  No 407 de 2019  se socializaron los juegos superate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en las categorías infantil prejuvenil y juvenil, ramas femenino y masculino. Se Apoyo la fase Municipal en todos los Municipios y se realizo la fase Departamental con apoyo en logistica, premiacion, juzgamiento, transporte, hidratacion, polizas y alimentacion. y se tiene la delegacion clasificada en deportes de conjunto a la fase regional. ) (se modifico en base a lo acordado)</t>
  </si>
  <si>
    <t xml:space="preserve">1. mejoramiento y mantenimiento del parque de los sueños de la ciudad de armenia 2. Mejoramiento del coliseo cubierto del municipio de circasia 3. mejoramiento del coliseo de la ie robledo sede principal de calarca, </t>
  </si>
  <si>
    <t>Dentro de los proyectos para la mejora de la competitivdad se realizó: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En el marco del Proyecto de Turismo Responsable, se ha dado continuidad al desarrollo de  las Brigadas de Formalización Turística y desarrollo de la campaña en contra del  ESCNNA (explotación sexual comercial de niñas, niños y adolescentes)
Se presta apoyo a los municipios en fase de la Certificación de destinos sostenibles NTS TS 001-1, mediante procsos de implementación de campañas en contra de la ESCNNA y otros flajelos 
La ejecución de la meta 52, atiende la población económicamente activa, pero es importante aclarar que esta meta no es exclusiva para el segmento de la población joven, por consiguiente la ejecución presupuestal reportada obedece al recurso dispuesto para el financiamiento del total de la meta.</t>
  </si>
  <si>
    <t xml:space="preserve">A corte 30 de septiembre de 2019, se ha apoyado a diferentes actores culturales de manera inclusiva, por tanto dentro de la descripción no se hace diferencia:
Meta 114*Se han apoyado veintinueve (29)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Veintiuno (21) proyectos de formación para las Primarias Artísticas que han incorporado a su plan de estudios áreas como música y danza en instituciones educativas.  Igualmente se adelantaron procesos de formación impartidos en las Casas de la Cultura en áreas como teatro, artes plásticas y uno dedicado al fomento de la música afrodescendiente,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*Se han apoyado cincuenta y cinco (55) proyectos del programa de concertación cultural del departamento; en el marco del proceso de Concertación Departamental se han beneficiaron 31 proyectos y 24 más con relación al programa de Concertación Nacional. </t>
  </si>
  <si>
    <t>Micrositio de la Oficina de juventud actualizado y funcionando donde se exponen todas las acciones desarrolladas desde la oficina, sus comites, asambleas e instancias de validacion y concertacion, ajustes a la politica publica de Juventud terminados y socializados en el Consejo de Politica Social</t>
  </si>
  <si>
    <t>cabe aclarar que la presente informacion es aportada por las universidades del departamento / universidad del Quindio; mediante sus programas de investigacion y patentes ha beneficiado a 18 estudiantes por medio de incentivos economicos, ademas de integrarlos como auxiliares de investigacion, investigadores , auxiliares de docencia, y tutores estudiantiles , en sus facultades de medicina y ciencias de la salud, y el la facultad de ingenieria entre otras, los recursos detallados en este items son propios de la universidad  del Quindio.
18 universidad del Quindio / 2 CUA</t>
  </si>
  <si>
    <t xml:space="preserve">cabe aclarar que la presente informacion es aportada por las universidades del departamento / universidad del Quindio: ha ejecutado diferentes foros , actividades, semilleros encaminados a integrar a los jovenes del departamento a ingresar a la educacion superior, al igual que  el desarrollo de diferentes convenios con universidades nacionales con eñ anhelo  de dar mejor oportunidades a los jovenes de especializarse en su carrera,  entre estas  universidad de caldas, universidad del tolima, uceva, universidad del atlantico entre otras  (los recursos relacionados en este items son propios de la U del Quindio )
4.5 Universidad del Quindio / 3 CUA / TOTAL 7.5 </t>
  </si>
  <si>
    <t xml:space="preserve">Existen doce Plataformas de Juventud Municipales y Una Departamental las cuales tiene como función la Veeduría y Control Social de Políticas Públicas, Planes de Desarrollo, Entre Otros. Se encuentra en ejecucion </t>
  </si>
  <si>
    <t xml:space="preserve">En el Departamento existe un Observatorio Social En donde Se realizan estudios de las dinámicas sociales de jóvenes  s encuentra en ejecucion </t>
  </si>
  <si>
    <t xml:space="preserve">Se han realizado dos Asambleas Departamentales de Juventud en las que se rindieron cuentas de las acciones emprendidas desde la jefatura de juventud en cumplimiento de la politica publica, se realizo una rendicion de cuentas con la platraforma de juventud departamental donde se expusieron las acciones desarrolladas por la Ofician de Juventud </t>
  </si>
  <si>
    <t>En un reciente sondeo realizado por la Oficina de Juventud, se encontro que hay 5 casas de la juventud que en el momento no se encuentran en funcionamiento, o sus espacios fisicos de encuentran destinados a otras actividades.</t>
  </si>
  <si>
    <t>Existen 12 Plataformas Municipales de Juventud en el Departamento inscritas y funcionando</t>
  </si>
  <si>
    <t xml:space="preserve">Se ha realizado una asamblea departamental de juventud y en cada municipio se han realizado las respectivas asambleas de juventud </t>
  </si>
  <si>
    <t>AVANCE TOTAL PPJ</t>
  </si>
  <si>
    <t>META FINAL DE LA POLITICA EN 2024</t>
  </si>
  <si>
    <t>17.5%</t>
  </si>
  <si>
    <t>3.82%</t>
  </si>
  <si>
    <t>48.5%</t>
  </si>
  <si>
    <t>45.9%</t>
  </si>
  <si>
    <t>7.56%</t>
  </si>
  <si>
    <t>por debajo de la tasa nacional</t>
  </si>
  <si>
    <t>por debajo de la prevalencia nacional</t>
  </si>
  <si>
    <t>AVANCE DE CUMPLIMIENTO TOTAL</t>
  </si>
  <si>
    <t>Avance total cumplimiento PPJ</t>
  </si>
  <si>
    <r>
      <t xml:space="preserve">$ 1,000,000
</t>
    </r>
    <r>
      <rPr>
        <sz val="10"/>
        <color rgb="FFFF0000"/>
        <rFont val="Calibri"/>
        <family val="2"/>
        <scheme val="minor"/>
      </rPr>
      <t>$ 2,855,000</t>
    </r>
  </si>
  <si>
    <r>
      <rPr>
        <b/>
        <sz val="10"/>
        <rFont val="Calibri"/>
        <family val="2"/>
        <scheme val="minor"/>
      </rPr>
      <t>Secretaría del Interior:</t>
    </r>
    <r>
      <rPr>
        <sz val="10"/>
        <rFont val="Calibri"/>
        <family val="2"/>
        <scheme val="minor"/>
      </rPr>
      <t xml:space="preserve">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t>
    </r>
  </si>
  <si>
    <r>
      <rPr>
        <b/>
        <sz val="10"/>
        <color rgb="FFFF0000"/>
        <rFont val="Calibri"/>
        <family val="2"/>
        <scheme val="minor"/>
      </rPr>
      <t xml:space="preserve">Secretaría del Interior: </t>
    </r>
    <r>
      <rPr>
        <sz val="10"/>
        <color rgb="FFFF0000"/>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
</t>
    </r>
    <r>
      <rPr>
        <b/>
        <sz val="10"/>
        <rFont val="Calibri"/>
        <family val="2"/>
        <scheme val="minor"/>
      </rPr>
      <t xml:space="preserve">
Secretaría de educación:</t>
    </r>
    <r>
      <rPr>
        <sz val="10"/>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</si>
  <si>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r>
      <t xml:space="preserve">$ 2,131,000
$ 57,630,000
$ 9,905,167
</t>
    </r>
    <r>
      <rPr>
        <sz val="10"/>
        <color rgb="FFFF0000"/>
        <rFont val="Calibri"/>
        <family val="2"/>
        <scheme val="minor"/>
      </rPr>
      <t>$ 6,447,50</t>
    </r>
  </si>
  <si>
    <t>Secretaria de Familia
Secretaria de Planeación
Alcaldías Municipales</t>
  </si>
  <si>
    <t>Secretaria de Familia, Secretarías de Planeación
Alcaldías Municipales</t>
  </si>
  <si>
    <t>Consejos de Política Social Departamentales y Consejos de Política Social Municipales.</t>
  </si>
  <si>
    <t>Colombia Joven, Gobernación, Institutos Descentralizados
Alcaldías Municipales</t>
  </si>
  <si>
    <t>Ministerio del Trabajo,               Secretaria de Familia
Secretaria de Planeación
Alcaldías Municipales</t>
  </si>
  <si>
    <t>Secretaria de Planeación Secretaría de Familia
Secretaria de Turismo Industria y Comercio, CODECTY, Camaras de Comercio, Gremios
Dirección Territorial Ministerio del Trabajo.    SENA 
Secretaría de Agricultura
Alcaldías Municipales</t>
  </si>
  <si>
    <t>Secretaria de Planeación Secretaría de Familia
Secretaria de Turismo Industria y Comercio, CODECTI, Camaras de Comercio, Gremios
Dirección Territorial Ministerio del Trabajo.    SENA, Universidades, 
Secretaría de Agricultura
Alcaldías Municipales</t>
  </si>
  <si>
    <t>Secretaria de Turismo Industria y Comercio, CODECTI, Camaras de Comercio, Gremios
Dirección Territorial Ministerio del Trabajo.    SENA, Universidades, 
Alcaldías Municipales, Consejo Regional de Competitividad.</t>
  </si>
  <si>
    <t>Dirección Territorial Ministerio del Trabajo, SENA, Camara de Comercio, Gremios, Consejo Departamental de Política Salarial.</t>
  </si>
  <si>
    <t>Secretaria de Planeación y Planificación
Secretaria de Turismo Industria y Comercio
Secretaría de Educación Municipal
ICBF 
Secretaría de Desarrollo Rural
Ministerio del Trabajo
Alcaldías Municipales</t>
  </si>
  <si>
    <t>Secretaria de Planeación 
Secretaria de Turismo Industria y Comercio
Secretaría de Educación Municipal
Secretaría de Agricultura
ICBF
Ministerio del Trabajo
Alcaldías Municipales</t>
  </si>
  <si>
    <t>Secretaría de Turismo, Industria y Comercio, SENA, Universidades, Gremios, Secretaría de Educación. COPOS</t>
  </si>
  <si>
    <t>Secretaría de Turismo, Industria y Comercio, Camara de Comercio, SENA, Universidades, Gremios, Secretaría de Educación. CONPOS</t>
  </si>
  <si>
    <t>Secretaría de Turismo, Industria y Comercio,  Red Departamental de Emprendimiento, CONPOS</t>
  </si>
  <si>
    <t>Secretaría de Educación Departamental y S.E Municipal.
Alcaldías Municipales</t>
  </si>
  <si>
    <t>Secretaría de Educación
Universidades
Secretaría de Familia
Alcaldías Municipales</t>
  </si>
  <si>
    <t>Secretarías de Salud
Alcaldías Municipales</t>
  </si>
  <si>
    <t>Secretaría de Salud
Alcaldías Municipales</t>
  </si>
  <si>
    <t>INDEPORTES, Alcaldías Municipales, IMDERA</t>
  </si>
  <si>
    <t>Secretaría de Salud Departamental, Secretaría de Salud Municipal .</t>
  </si>
  <si>
    <t>Secretaría de Interior, Secretarías de Gobierno, Policía Nacional, Fiscalía, Comisarías de Familia, ICBF, Instituto de Medicina Legal.</t>
  </si>
  <si>
    <t>Secretaría de Salud
Secretaría del Interior
Secretaría de Educación
Secretaría de Familia
Organismos de Seguridad
Alcaldías Municipales</t>
  </si>
  <si>
    <t>Secretaría de Salud
Secretaría del Interior
Secretaría de Educación
Instituto de Tránsito
Secretaría de Familia
Organismos de Seguridad
Alcaldías Municipales</t>
  </si>
  <si>
    <t>Secretaría de Salud
Secretaría del Interior
Secretaría de Educación
Organismos de Seguridad
Alcaldías Municipales</t>
  </si>
  <si>
    <t>Secretaría del Interior, ICBF, Policía Nacional, Secretaría de Educación.</t>
  </si>
  <si>
    <t>Secretaría del Interior, ICBF, Policía Nacional, CONPOS</t>
  </si>
  <si>
    <t>Secretaría de Educación Departamental, Secretaría de Educación Municipal
Alcaldías Municipales</t>
  </si>
  <si>
    <t>Secretaría de Salud
Secretaría del Interior
Secretaría de Educación
Secretaría de Familia
Organismos de Seguridad</t>
  </si>
  <si>
    <t>Secretaría de Salud
Secretaría de Educación
Secretaría de Familia
ICBF
Alcaldías Municipales</t>
  </si>
  <si>
    <t>Indeportes
Alcaldías Municipales</t>
  </si>
  <si>
    <t>Indeportes
Secretaría de Educación
Universidades, SENA
Alcaldías Municipales</t>
  </si>
  <si>
    <t xml:space="preserve">INDEPORTESs, alcaldias municipales, </t>
  </si>
  <si>
    <t>Secretaría de  Turismo, Industria y Comercio,Secretaría de Cultura, CORPOCULTURA y Alcaldías</t>
  </si>
  <si>
    <t>Secretaría de Cultura</t>
  </si>
  <si>
    <t>Secretaría de Familia
Responsables de comunicaciones</t>
  </si>
  <si>
    <t>Secretaría de Salud
Secretaría del Interior
Secretaría de Educación
Secretaría de Familia
ICBF
Universidades</t>
  </si>
  <si>
    <t>Secretaria de Planeación y Planificación</t>
  </si>
  <si>
    <t>Secretaria de Planeación y Planificación
Secretaría de Familia</t>
  </si>
  <si>
    <t>Secretaría de Familia
Secretaria de Aguas e Infraestructura
Alcaldías Municipales</t>
  </si>
  <si>
    <t>Secretaría de Familia
Alcaldías Municipales</t>
  </si>
  <si>
    <t>PORCENTAJE DE EJECUCIÓN PRESUPUESTAL</t>
  </si>
  <si>
    <t xml:space="preserve">     </t>
  </si>
  <si>
    <t xml:space="preserve">
Se apoyó la implementación de diez (10) Programas de prevención del delito y mediación de conflictos apoyados en el corregimiento de Barcelona (Calarcá): 
- Encuentro multicolor clubes por la vida
- Club de ciudadanos.
-Club de progenitores
- Semillero Cultural
- Semillero deportivo
- Acompañamiento Psicológico
- Barrismo social
- Intervención individual
-Centrros de interes
- Proyectos productivos
Población impactada siete mil cuatro(7.004) personas.
Once (11) municipios con atención integral en su I fase de la vigencia 2019:
1. Circasia: Intervención IE Henry Marín, IE Libre población, Barrio la Esmeralda y Villa Nohemi
2. Calarcá: IE Rafael Uribe Uribe, Robledo, Barrios Llanitos piloto, Llanitos Guárala, la Virginia.
(Barcelona): Intervención en IE San Bernardo, BYI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11. Armenia: Buenos Aires Plano, Jardín del Edén, Guaduales del Edén,  vista hermosa, Génesis, Bambusa,Las Palmas, Nureva Esperanza,Nuestra señora la paz  y colinas. 
PISC  se encuentra actualizado , implementado y ejecutado, la secretaria del interior no puede determinar que presupuesto se ha ejecutado hasta el momento ya que se encuentra realizando un seguimiento a la ejecucion de sus metas con el cual va a especificar cuando se a gastado en cada una de las mismas. 
la tasa nacional es de 332, mientras que la departamental es de 200</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</si>
  <si>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discpaBYad,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</si>
  <si>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 xml:space="preserve">Alcaldía de Filandia: En este punto se destaca la atención al grupo de población en situación de discapacidad, con quien se practica diferentes deportes, promoviendo su autoexploración y el mejoramiento de sus capacidades excepcionales.
Alcaldía de Circasia: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juventud,domingo activo.
Alcaldía Córdoba: se esta trabajando con los adultos en el grupo de Amor y Vida con un porcentaje de 20 participantes, trabajo interno en elBYA con 13 adultos y externos 36 adultos con actividades Ludicas y Recreativas, juegos tradicionales;  se sigue trabajando con los adultos mayores del grupo Amor y Vida con la participacion de 20 adultos y con los adultos delBYA Hogar Humberto Lopez Vasquez, con la realizacion de actividades  Ludicas y Recreativas, juegos tradicionales.
Indeportes: No Reportó información.
Observación: No se pueden medir el porcentaje de avance de los indicadores., ya que la información suministrada por los responsables no se presenta en la variable adecuada.
</t>
  </si>
  <si>
    <t>Alcaldía de Filandia: En este punto se destaca la atención al grupo de población en situación de discapacidad, con quienes se practican diferentes deportes, promoviendo su autoexploración y el mejoramiento de sus capacidades excepcionales.
Alcaldía de Montenegro: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Alcaldía Córdoba: La administración municipal en conjunto con INDEPORTES y el enlace del Adulto Mayor del municipio realizando actividades recreatiavas y lúdicas, juegos deportivos, con la participación de 130 adultos mayores del grupo de Amor y Vida y los adultos delBYA Hogar Humberto López Vásquez.
Alcaldía de la Tebaida: se espera realizar para el próximo trimestre.
Indeportes: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</si>
  <si>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BYC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</si>
  <si>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se está a la espera de la unificación de la elección  por parte de la autoridad electoral de los CMJ y los BYJ a nivel nacional</t>
  </si>
  <si>
    <t>Por debajo de la tasa nacional (15%)</t>
  </si>
  <si>
    <t xml:space="preserve">PORCENTAJE DE AVANCE TOTAL </t>
  </si>
  <si>
    <r>
      <t xml:space="preserve">Secretaría del Interior: </t>
    </r>
    <r>
      <rPr>
        <sz val="10"/>
        <color theme="1"/>
        <rFont val="Calibri"/>
        <family val="2"/>
        <scheme val="minor"/>
      </rPr>
      <t xml:space="preserve">Se desarrollaron campañas de sensibilización para la prevención del reclutamiento.
</t>
    </r>
    <r>
      <rPr>
        <b/>
        <sz val="10"/>
        <color theme="1"/>
        <rFont val="Calibri"/>
        <family val="2"/>
        <scheme val="minor"/>
      </rPr>
      <t xml:space="preserve">
Secretaría Familia: </t>
    </r>
    <r>
      <rPr>
        <sz val="10"/>
        <color theme="1"/>
        <rFont val="Calibri"/>
        <family val="2"/>
        <scheme val="minor"/>
      </rPr>
      <t>No Reportó información.</t>
    </r>
  </si>
  <si>
    <t>EJECUTADO HASTA EL CUARTO TRIMESTRE DEL 2022</t>
  </si>
  <si>
    <r>
      <rPr>
        <b/>
        <sz val="10"/>
        <color theme="1"/>
        <rFont val="Calibri"/>
        <family val="2"/>
        <scheme val="minor"/>
      </rPr>
      <t xml:space="preserve">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Cuenta con la Política Pública "JÓVENES CONSTRUYENDO CIUDAD 2014-2024" adoptada mediante el decreto 169 del 11 DE febrero de 2015. 
</t>
    </r>
    <r>
      <rPr>
        <b/>
        <sz val="10"/>
        <color theme="1"/>
        <rFont val="Calibri"/>
        <family val="2"/>
        <scheme val="minor"/>
      </rPr>
      <t>Alcaldía La  Tebaida:</t>
    </r>
    <r>
      <rPr>
        <sz val="10"/>
        <color theme="1"/>
        <rFont val="Calibri"/>
        <family val="2"/>
        <scheme val="minor"/>
      </rPr>
      <t xml:space="preserve"> Política Pública adoptada mediante acuerdo muncipal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acuerdo municipal 016 de 2019.
</t>
    </r>
    <r>
      <rPr>
        <b/>
        <sz val="10"/>
        <color theme="1"/>
        <rFont val="Calibri"/>
        <family val="2"/>
        <scheme val="minor"/>
      </rPr>
      <t>Alcaldía de Buenavista</t>
    </r>
    <r>
      <rPr>
        <sz val="10"/>
        <color theme="1"/>
        <rFont val="Calibri"/>
        <family val="2"/>
        <scheme val="minor"/>
      </rPr>
      <t xml:space="preserve">: Política Publica de Juventud adoptada por medio de Decreto 087 de diciembre 15 de 2017 "Por medio del cual se adopta la política pública municipal de juventud 2017-2026 Buenavista un lugar para crear, soñar y construir", adicionalmente,  se cuenta con un contratista con funciones de implementar y hacer seguimiento al plan de acción. Asimismo, el plan de acción de la Política Pública de Juventud armonizado con el Plan de Desarrollo Buenavista es lo Nuestro 2020-2023.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actualmente cuenta con una política pública de juventud "activos por la juventud 2022- 2032",aprobada mediante el acuerdo municipal 07 de 08 de septiembre del 2022 y se encuentra en etapa de implementación y seguimiento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t>
    </r>
    <r>
      <rPr>
        <b/>
        <sz val="10"/>
        <color theme="1"/>
        <rFont val="Calibri"/>
        <family val="2"/>
        <scheme val="minor"/>
      </rPr>
      <t xml:space="preserve">Alcaldía de Pijao: </t>
    </r>
    <r>
      <rPr>
        <sz val="10"/>
        <color theme="1"/>
        <rFont val="Calibri"/>
        <family val="2"/>
        <scheme val="minor"/>
      </rPr>
      <t xml:space="preserve">La Política se encuentra en proceso de formulación.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POLÍTICA PUBLICA DE JUVENTUDES "LOS JÓVENES SOMOS EL CAMBIO" adoptada mediante el acuerdo 019 del 2018. Se realiza seguimiento semestral, se realiza rendición de cuentas en el marco de la Asamblea y en el COMPOS cuarta sesión realizada el día 20 de diciembre de 2022.
</t>
    </r>
    <r>
      <rPr>
        <b/>
        <sz val="10"/>
        <color theme="1"/>
        <rFont val="Calibri"/>
        <family val="2"/>
        <scheme val="minor"/>
      </rPr>
      <t>Secretaría de Familia:</t>
    </r>
    <r>
      <rPr>
        <sz val="10"/>
        <color theme="1"/>
        <rFont val="Calibri"/>
        <family val="2"/>
        <scheme val="minor"/>
      </rPr>
      <t xml:space="preserve"> Reporta que en el Departamento del Quindío, nueve de los doce municipios cuentan con política pública de juventud formulada y en ejecución. Los municipios que no cuentan con política pública de juventud, son Génova, Córdoba y  Pijao.
</t>
    </r>
  </si>
  <si>
    <r>
      <rPr>
        <b/>
        <sz val="10"/>
        <color theme="1"/>
        <rFont val="Calibri"/>
        <family val="2"/>
        <scheme val="minor"/>
      </rPr>
      <t xml:space="preserve">Consejo municipal de política Social de Filandia: </t>
    </r>
    <r>
      <rPr>
        <sz val="10"/>
        <color theme="1"/>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Circasia:</t>
    </r>
    <r>
      <rPr>
        <sz val="10"/>
        <color theme="1"/>
        <rFont val="Calibri"/>
        <family val="2"/>
        <scheme val="minor"/>
      </rPr>
      <t xml:space="preserve"> No Reporta. 
</t>
    </r>
    <r>
      <rPr>
        <b/>
        <sz val="10"/>
        <color theme="1"/>
        <rFont val="Calibri"/>
        <family val="2"/>
        <scheme val="minor"/>
      </rPr>
      <t>Consejo municipal de política Social Calarcá:</t>
    </r>
    <r>
      <rPr>
        <sz val="10"/>
        <color theme="1"/>
        <rFont val="Calibri"/>
        <family val="2"/>
        <scheme val="minor"/>
      </rPr>
      <t xml:space="preserve"> La alcaldía municipal designo a la Secretaria de Servicios Sociales y Salud para la articulación y asistencia técnica con las instancias de participación de los jóvenes, así mismo esta secretaria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El Municipio cuenta con el COMPOS-Consejo Municipal de Política Social, mediante el Decreto No. 085 del 26 de Diciembre del 2014,  en donde se realizaron las cuatro sesiones y cuenta con el plan de acción al cual se dio cumplimiento. Igualmente se realizaron los seguimientos a la POLÍTICA PÚBLICA  DE PRIMERA INFANCIA, INFANCIA Y ADOLESCENCIA Y FORTALECIMIENTO FAMILIAR. .
</t>
    </r>
    <r>
      <rPr>
        <b/>
        <sz val="10"/>
        <color theme="1"/>
        <rFont val="Calibri"/>
        <family val="2"/>
        <scheme val="minor"/>
      </rPr>
      <t xml:space="preserve">Secretaría de Familia: </t>
    </r>
    <r>
      <rPr>
        <sz val="10"/>
        <color theme="1"/>
        <rFont val="Calibri"/>
        <family val="2"/>
        <scheme val="minor"/>
      </rPr>
      <t>Reporta que los planes y políticas del plan de desarrollo departamental se encuentran armonizadas con la política pública de juventud.</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</si>
  <si>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r>
      <rPr>
        <b/>
        <sz val="10"/>
        <color theme="1"/>
        <rFont val="Calibri"/>
        <family val="2"/>
        <scheme val="minor"/>
      </rPr>
      <t/>
    </r>
  </si>
  <si>
    <r>
      <t xml:space="preserve">Alcaldía de Montenegro: </t>
    </r>
    <r>
      <rPr>
        <sz val="10"/>
        <color theme="1"/>
        <rFont val="Calibri"/>
        <family val="2"/>
        <scheme val="minor"/>
      </rPr>
      <t>Un sistema departamental de juventud en el cual las instancias municipales tienen participación a través de sus delegados .</t>
    </r>
    <r>
      <rPr>
        <b/>
        <sz val="10"/>
        <color theme="1"/>
        <rFont val="Calibri"/>
        <family val="2"/>
        <scheme val="minor"/>
      </rPr>
      <t xml:space="preserve">
Alcaldía de Armenia: </t>
    </r>
    <r>
      <rPr>
        <sz val="10"/>
        <color theme="1"/>
        <rFont val="Calibri"/>
        <family val="2"/>
        <scheme val="minor"/>
      </rPr>
      <t>A través del Decreto 349 del 09 de noviembre de 2020  se crea el sistema municipal de juventud.</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Actualmente el municipio de Quimbaya cuenta con CMJ, Comisión de concertación y decisión, plataforma juvenil y convoca periódicamente la asamblea municipal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La Tebaida: .  </t>
    </r>
    <r>
      <rPr>
        <sz val="10"/>
        <color theme="1"/>
        <rFont val="Calibri"/>
        <family val="2"/>
        <scheme val="minor"/>
      </rPr>
      <t xml:space="preserve">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 </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Secretaría de Familia: </t>
    </r>
    <r>
      <rPr>
        <sz val="10"/>
        <color theme="1"/>
        <rFont val="Calibri"/>
        <family val="2"/>
        <scheme val="minor"/>
      </rPr>
      <t xml:space="preserve">Reporta que 11 de los 12 municipios quindianos, cuentan con Plataforma de Juventud operando, realización de Asambleas juveniles, cumplimiento de las Comisiones de Concertación y Decisión y los Consejos Municipales de Juventud electos a excepción de Filandia.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de Buenavista: </t>
    </r>
    <r>
      <rPr>
        <sz val="10"/>
        <color theme="1"/>
        <rFont val="Calibri"/>
        <family val="2"/>
        <scheme val="minor"/>
      </rPr>
      <t>Pese a tener actualización de la línea base de la Plataforma Municipal de Juventud, contando con presidente, vicepresidente y secretaria, sin embargo, falta dinamismo y activación real de la PMJ. En el mes de agosto se concluye la creación de la agenda juvenil municipal. En el CMJ existe la renuncia de dos consejeras así como la inasistencia reiterativa de otros Consejeros, por lo que el presidente está realizando los trámites correspondientes al reglamento para suplir las vacantes existentes y poder garantizar un CMJ completo y al servicio de los jóvenes del municipio.</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</si>
  <si>
    <r>
      <t xml:space="preserve">
</t>
    </r>
    <r>
      <rPr>
        <b/>
        <sz val="10"/>
        <color theme="1"/>
        <rFont val="Calibri"/>
        <family val="2"/>
        <scheme val="minor"/>
      </rPr>
      <t>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Secretaría Turismo, Industria y Comercio:</t>
    </r>
    <r>
      <rPr>
        <sz val="10"/>
        <color theme="1"/>
        <rFont val="Calibri"/>
        <family val="2"/>
        <scheme val="minor"/>
      </rPr>
      <t xml:space="preserve"> Se agotó el presupuesto en el periodo anterior.
</t>
    </r>
  </si>
  <si>
    <r>
      <rPr>
        <b/>
        <sz val="10"/>
        <color theme="1"/>
        <rFont val="Calibri"/>
        <family val="2"/>
        <scheme val="minor"/>
      </rPr>
      <t xml:space="preserve">
Cámara de Comercio de Armenia y del Quindío: 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</si>
  <si>
    <r>
      <rPr>
        <b/>
        <sz val="10"/>
        <color theme="1"/>
        <rFont val="Calibri"/>
        <family val="2"/>
        <scheme val="minor"/>
      </rPr>
      <t>OBSERVACIONES:</t>
    </r>
    <r>
      <rPr>
        <sz val="10"/>
        <color theme="1"/>
        <rFont val="Calibri"/>
        <family val="2"/>
        <scheme val="minor"/>
      </rPr>
      <t xml:space="preserve"> El último reporte por el SIRITI es del 2019 según lo reportado en el DANE, por lo cual la información reportada no corresponde al año 2022.
</t>
    </r>
    <r>
      <rPr>
        <b/>
        <sz val="10"/>
        <color theme="1"/>
        <rFont val="Calibri"/>
        <family val="2"/>
        <scheme val="minor"/>
      </rPr>
      <t xml:space="preserve">Secretaría de Familia: </t>
    </r>
    <r>
      <rPr>
        <sz val="10"/>
        <color theme="1"/>
        <rFont val="Calibri"/>
        <family val="2"/>
        <scheme val="minor"/>
      </rPr>
      <t xml:space="preserve">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</si>
  <si>
    <r>
      <t xml:space="preserve">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65,34%. Tasa de Cobertura Neta en Educación Básica Secundaria a Diciembre de 2022.  Es importante aclarar que este indicador reportado corresponde a  datos parciales del mes de diciembre de 2022, y no a los datos definitivos de la vigencia en mención, los cuales se obtienen durante el primer semestre del año 2023.</t>
    </r>
  </si>
  <si>
    <r>
      <t xml:space="preserve">
</t>
    </r>
    <r>
      <rPr>
        <b/>
        <sz val="10"/>
        <color theme="1"/>
        <rFont val="Calibri"/>
        <family val="2"/>
        <scheme val="minor"/>
      </rPr>
      <t>Alcaldía de Buenavista</t>
    </r>
    <r>
      <rPr>
        <sz val="10"/>
        <color theme="1"/>
        <rFont val="Calibri"/>
        <family val="2"/>
        <scheme val="minor"/>
      </rPr>
      <t xml:space="preserve">: 100% de los estudiantes con cobertura en educación en básica secundaria y media vocacional.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de Córdoba garantiza la atención con estrategias de permanencia ( PAE - Programa de Alimentación Escolar y transporte escolar) a los estudiantes que cumplen los criterios de focalización.
</t>
    </r>
    <r>
      <rPr>
        <b/>
        <sz val="10"/>
        <color theme="1"/>
        <rFont val="Calibri"/>
        <family val="2"/>
        <scheme val="minor"/>
      </rPr>
      <t>Alcaldía de Montenegro:</t>
    </r>
    <r>
      <rPr>
        <sz val="10"/>
        <color theme="1"/>
        <rFont val="Calibri"/>
        <family val="2"/>
        <scheme val="minor"/>
      </rPr>
      <t xml:space="preserve">  se realiza junta municipal de educación (JUME), Comité Municipal de Educación, aporte a bolsa común del PAE.
</t>
    </r>
    <r>
      <rPr>
        <b/>
        <sz val="10"/>
        <color theme="1"/>
        <rFont val="Calibri"/>
        <family val="2"/>
        <scheme val="minor"/>
      </rPr>
      <t xml:space="preserve">Alcaldía de Armenia: </t>
    </r>
    <r>
      <rPr>
        <sz val="10"/>
        <color theme="1"/>
        <rFont val="Calibri"/>
        <family val="2"/>
        <scheme val="minor"/>
      </rPr>
      <t xml:space="preserve">24 Instituciones Educativas y 1200 Jóvenes beneficiados de media de las Instituciones Educativa
</t>
    </r>
    <r>
      <rPr>
        <b/>
        <sz val="10"/>
        <color theme="1"/>
        <rFont val="Calibri"/>
        <family val="2"/>
        <scheme val="minor"/>
      </rPr>
      <t>Alcaldía de Calarcá:</t>
    </r>
    <r>
      <rPr>
        <sz val="10"/>
        <color theme="1"/>
        <rFont val="Calibri"/>
        <family val="2"/>
        <scheme val="minor"/>
      </rPr>
      <t xml:space="preserve"> Se apoyo al 100% de los estudiantes de las 14 Instituciones Educativas sector urbano y rural con recursos de gratuidad escolar.
</t>
    </r>
    <r>
      <rPr>
        <b/>
        <sz val="10"/>
        <color theme="1"/>
        <rFont val="Calibri"/>
        <family val="2"/>
        <scheme val="minor"/>
      </rPr>
      <t xml:space="preserve">Alcaldía Filandia </t>
    </r>
    <r>
      <rPr>
        <sz val="10"/>
        <color theme="1"/>
        <rFont val="Calibri"/>
        <family val="2"/>
        <scheme val="minor"/>
      </rPr>
      <t>Tasa de cobertura neta básica secundaria: 90%, 622 alumnos hasta el mes de noviembre de 2022.</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</si>
  <si>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t>
    </r>
    <r>
      <rPr>
        <b/>
        <sz val="10"/>
        <color theme="1"/>
        <rFont val="Calibri"/>
        <family val="2"/>
        <scheme val="minor"/>
      </rPr>
      <t>Alcaldía de Buenavista</t>
    </r>
    <r>
      <rPr>
        <sz val="10"/>
        <color theme="1"/>
        <rFont val="Calibri"/>
        <family val="2"/>
        <scheme val="minor"/>
      </rPr>
      <t xml:space="preserve">: No se han registrado casos de deserción escolar en el tercer trimestre 2022.
</t>
    </r>
    <r>
      <rPr>
        <b/>
        <sz val="10"/>
        <color theme="1"/>
        <rFont val="Calibri"/>
        <family val="2"/>
        <scheme val="minor"/>
      </rPr>
      <t>Alcaldía de Filandia:</t>
    </r>
    <r>
      <rPr>
        <sz val="10"/>
        <color theme="1"/>
        <rFont val="Calibri"/>
        <family val="2"/>
        <scheme val="minor"/>
      </rPr>
      <t xml:space="preserve"> Tasa de deserción a largo plazo (semestre 10): 15% a largo plazo.
</t>
    </r>
    <r>
      <rPr>
        <b/>
        <sz val="10"/>
        <color theme="1"/>
        <rFont val="Calibri"/>
        <family val="2"/>
        <scheme val="minor"/>
      </rPr>
      <t>Alcaldía Armenia</t>
    </r>
    <r>
      <rPr>
        <sz val="10"/>
        <color theme="1"/>
        <rFont val="Calibri"/>
        <family val="2"/>
        <scheme val="minor"/>
      </rPr>
      <t xml:space="preserve">: la Secretaría de Educación Municipal no maneja la tasa de deserción universitaria.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Convenio de asociación con la Universidad del Quindío para el sostenimiento del programa Matricula Cero.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ofrecen dos modalidades en convenio SENA: Sistemas agropecuarios ecológicos y agroindustria alimentaria Implementación de jornada única con énfasis en artística: música- teatro en básica primaria. 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 xml:space="preserve">Se garantizó póliza de seguro de atención medica, quirúrgica y hospitalaria por accidentes escolares y gastos funerarios para los estudiantes de las 14 IE del área urbana y rural del municipio y de acuerdo a la Resolución 969 de 5/11/2021 por medio del cual se transfiere el recurso del SGP dotación de provisión de la canasta educativa a las 14 IE del municipio. 
</t>
    </r>
  </si>
  <si>
    <r>
      <t xml:space="preserve">
</t>
    </r>
    <r>
      <rPr>
        <b/>
        <sz val="10"/>
        <color theme="1"/>
        <rFont val="Calibri"/>
        <family val="2"/>
        <scheme val="minor"/>
      </rPr>
      <t>Secretaría de Familia:</t>
    </r>
    <r>
      <rPr>
        <sz val="10"/>
        <color theme="1"/>
        <rFont val="Calibri"/>
        <family val="2"/>
        <scheme val="minor"/>
      </rPr>
      <t xml:space="preserve"> La tasa de cobertura de educación superior es del 62,3% según reporte del Ministerio de Educación.
</t>
    </r>
    <r>
      <rPr>
        <b/>
        <sz val="10"/>
        <color rgb="FFFF0000"/>
        <rFont val="Calibri"/>
        <family val="2"/>
        <scheme val="minor"/>
      </rPr>
      <t/>
    </r>
  </si>
  <si>
    <r>
      <rPr>
        <b/>
        <sz val="10"/>
        <color theme="1"/>
        <rFont val="Calibri"/>
        <family val="2"/>
        <scheme val="minor"/>
      </rPr>
      <t xml:space="preserve">Secretaría de Familia: </t>
    </r>
    <r>
      <rPr>
        <sz val="10"/>
        <color theme="1"/>
        <rFont val="Calibri"/>
        <family val="2"/>
        <scheme val="minor"/>
      </rPr>
      <t xml:space="preserve">Se oficiaron los actores respnsables de este indicadr  por misionalidad sin embargo, no se obtuvo reporte alguno.  
</t>
    </r>
    <r>
      <rPr>
        <b/>
        <sz val="10"/>
        <color theme="1"/>
        <rFont val="Calibri"/>
        <family val="2"/>
        <scheme val="minor"/>
      </rPr>
      <t xml:space="preserve">Secretaría de Salud: </t>
    </r>
    <r>
      <rPr>
        <sz val="10"/>
        <color theme="1"/>
        <rFont val="Calibri"/>
        <family val="2"/>
        <scheme val="minor"/>
      </rPr>
      <t>se realizaron asistencias técnicas en las IPS de 11 municipios del Quindío sobre SERVICIOS DE SALUD AMIGABLES PARA ADOLESCENTES Y JOVENES SSAAJ Temas tratados: Reglamentación normas de calidad de aplicación de los SSAAJ.</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</si>
  <si>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Fortalecimiento y apoyo a las Escuelas de Formación Deportiva, reactivación de torneos de fútbol, fútbol de salón.</t>
    </r>
    <r>
      <rPr>
        <b/>
        <sz val="10"/>
        <color theme="1"/>
        <rFont val="Calibri"/>
        <family val="2"/>
        <scheme val="minor"/>
      </rPr>
      <t xml:space="preserve">
Alcaldía Buenavista:</t>
    </r>
    <r>
      <rPr>
        <sz val="10"/>
        <color theme="1"/>
        <rFont val="Calibri"/>
        <family val="2"/>
        <scheme val="minor"/>
      </rPr>
      <t xml:space="preserve"> Se cuenta con 120 jóvenes que hacen parte de las 4 escuelas de formación deportiva del municipio. Adicionalmente, acompañamiento de indeportes dos veces a la semana para la realización de aeróbicos, y contratista de la jefatura de juventud que está realizando entrenamiento al equipo de futbol femenino del municipios.</t>
    </r>
    <r>
      <rPr>
        <b/>
        <sz val="10"/>
        <color theme="1"/>
        <rFont val="Calibri"/>
        <family val="2"/>
        <scheme val="minor"/>
      </rPr>
      <t xml:space="preserve">
Alcaldía de La Tebaida:</t>
    </r>
    <r>
      <rPr>
        <sz val="10"/>
        <color theme="1"/>
        <rFont val="Calibri"/>
        <family val="2"/>
        <scheme val="minor"/>
      </rPr>
      <t xml:space="preserve"> No se rindió esta información en este trimestre</t>
    </r>
    <r>
      <rPr>
        <b/>
        <sz val="10"/>
        <color theme="1"/>
        <rFont val="Calibri"/>
        <family val="2"/>
        <scheme val="minor"/>
      </rPr>
      <t xml:space="preserve">
Alcaldía Quimbaya: </t>
    </r>
    <r>
      <rPr>
        <sz val="10"/>
        <color theme="1"/>
        <rFont val="Calibri"/>
        <family val="2"/>
        <scheme val="minor"/>
      </rPr>
      <t>En el municipio de Quimbaya se fortalecen las escuelas de formación deportiva y se realizan eventos deportivos y recreativos con la participación de los jóvenes.</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 y actividades recreativas</t>
    </r>
    <r>
      <rPr>
        <b/>
        <sz val="10"/>
        <color theme="1"/>
        <rFont val="Calibri"/>
        <family val="2"/>
        <scheme val="minor"/>
      </rPr>
      <t xml:space="preserve">
Alcaldía de Armenia: </t>
    </r>
    <r>
      <rPr>
        <sz val="10"/>
        <color theme="1"/>
        <rFont val="Calibri"/>
        <family val="2"/>
        <scheme val="minor"/>
      </rPr>
      <t xml:space="preserve">Promoción, apoyo logístico, ejecución y dotación de grupos de recreación dirigida 4295 jóvenes.      </t>
    </r>
    <r>
      <rPr>
        <b/>
        <sz val="10"/>
        <color theme="1"/>
        <rFont val="Calibri"/>
        <family val="2"/>
        <scheme val="minor"/>
      </rPr>
      <t xml:space="preserve">      
Alcaldía de Montenegro:</t>
    </r>
    <r>
      <rPr>
        <sz val="10"/>
        <color theme="1"/>
        <rFont val="Calibri"/>
        <family val="2"/>
        <scheme val="minor"/>
      </rPr>
      <t xml:space="preserve"> actualmente se benefician 3781 jóvenes de las diferentes escuelas de formación del municipio (23 escuelas de formación).</t>
    </r>
    <r>
      <rPr>
        <b/>
        <sz val="10"/>
        <color theme="1"/>
        <rFont val="Calibri"/>
        <family val="2"/>
        <scheme val="minor"/>
      </rPr>
      <t xml:space="preserve">
Alcaldía de Calarcá: </t>
    </r>
    <r>
      <rPr>
        <sz val="10"/>
        <color theme="1"/>
        <rFont val="Calibri"/>
        <family val="2"/>
        <scheme val="minor"/>
      </rPr>
      <t>Se realizaron adecuaciones locativas en el parque Alto del Río para mejorar las condiciones del mismo e Incentivos para otorgar apoyo a los deportistas destacados que representan el municipio en competencias de orden departamental o nacional.</t>
    </r>
    <r>
      <rPr>
        <b/>
        <sz val="10"/>
        <color theme="1"/>
        <rFont val="Calibri"/>
        <family val="2"/>
        <scheme val="minor"/>
      </rPr>
      <t xml:space="preserve">
INDEPORTES: </t>
    </r>
    <r>
      <rPr>
        <sz val="10"/>
        <color theme="1"/>
        <rFont val="Calibri"/>
        <family val="2"/>
        <scheme val="minor"/>
      </rPr>
      <t xml:space="preserve">Se implementó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(Jóvenes impactados 14.955) 
</t>
    </r>
  </si>
  <si>
    <r>
      <rPr>
        <b/>
        <sz val="10"/>
        <color theme="1"/>
        <rFont val="Calibri"/>
        <family val="2"/>
        <scheme val="minor"/>
      </rPr>
      <t>Secretaría de Salud:</t>
    </r>
    <r>
      <rPr>
        <sz val="10"/>
        <color theme="1"/>
        <rFont val="Calibri"/>
        <family val="2"/>
        <scheme val="minor"/>
      </rPr>
      <t xml:space="preserve"> en 11 municipios centralizados del Quindío se realizaron talleres pedagógicos Salud Sexual y Reproductiva con temas tratados: Derechos sexuales y reproductivos, Prevención de ITS, Prevención de Embarazo y embarazo subsiguiente, métodos anticonceptivos, prevención de violencias sexuales. Población 1296 estudiantes. </t>
    </r>
  </si>
  <si>
    <r>
      <rPr>
        <b/>
        <sz val="10"/>
        <color theme="1"/>
        <rFont val="Calibri"/>
        <family val="2"/>
        <scheme val="minor"/>
      </rPr>
      <t xml:space="preserve">Secretaría de Salud: </t>
    </r>
    <r>
      <rPr>
        <sz val="10"/>
        <color theme="1"/>
        <rFont val="Calibri"/>
        <family val="2"/>
        <scheme val="minor"/>
      </rPr>
      <t>Desde el programa Convivencia Social y Salud Mental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Dentro de las actividades puntuales se realizaron las siguientes:* Tercera sesión consejo territorial de Salud mental.
* Capacitación a Familias y Jóvenes del Barrio las Colinas de Armenia brindando información en temas de violencias, ideación suicida y trastornos mentales.</t>
    </r>
    <r>
      <rPr>
        <b/>
        <sz val="10"/>
        <color theme="1"/>
        <rFont val="Calibri"/>
        <family val="2"/>
        <scheme val="minor"/>
      </rPr>
      <t xml:space="preserve">
</t>
    </r>
  </si>
  <si>
    <r>
      <t xml:space="preserve">
</t>
    </r>
    <r>
      <rPr>
        <b/>
        <sz val="10"/>
        <color theme="1"/>
        <rFont val="Calibri"/>
        <family val="2"/>
        <scheme val="minor"/>
      </rPr>
      <t>Secretaría del Interior:</t>
    </r>
    <r>
      <rPr>
        <sz val="10"/>
        <color theme="1"/>
        <rFont val="Calibri"/>
        <family val="2"/>
        <scheme val="minor"/>
      </rPr>
      <t xml:space="preserve"> Acompañamiento y seguimiento a los 12 municipios en la ejecución de los PISCC.
</t>
    </r>
    <r>
      <rPr>
        <b/>
        <sz val="10"/>
        <color theme="1"/>
        <rFont val="Calibri"/>
        <family val="2"/>
        <scheme val="minor"/>
      </rPr>
      <t>Policía Nacional</t>
    </r>
    <r>
      <rPr>
        <sz val="10"/>
        <color theme="1"/>
        <rFont val="Calibri"/>
        <family val="2"/>
        <scheme val="minor"/>
      </rPr>
      <t xml:space="preserve">: El Grupo de protección a la infancia y adolescencia, durante el IV trimestre realizó en los 12 municipios del Departamento más de 37 acciones de prevención, vigilancia y control en 29 instituciones educativas, beneficiando a más de  2.664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color rgb="FFFF0000"/>
        <rFont val="Calibri"/>
        <family val="2"/>
        <scheme val="minor"/>
      </rPr>
      <t/>
    </r>
  </si>
  <si>
    <r>
      <rPr>
        <b/>
        <sz val="10"/>
        <color theme="1"/>
        <rFont val="Calibri"/>
        <family val="2"/>
        <scheme val="minor"/>
      </rPr>
      <t xml:space="preserve">Secretaría del Interior: </t>
    </r>
    <r>
      <rPr>
        <sz val="10"/>
        <color theme="1"/>
        <rFont val="Calibri"/>
        <family val="2"/>
        <scheme val="minor"/>
      </rPr>
      <t xml:space="preserve">La tasa actual es de  682 por cada 100 mil jóvenes según informe de página JUACO, 2019
</t>
    </r>
    <r>
      <rPr>
        <b/>
        <sz val="10"/>
        <color theme="1"/>
        <rFont val="Calibri"/>
        <family val="2"/>
        <scheme val="minor"/>
      </rPr>
      <t>Secretaría de familia</t>
    </r>
    <r>
      <rPr>
        <sz val="10"/>
        <color theme="1"/>
        <rFont val="Calibri"/>
        <family val="2"/>
        <scheme val="minor"/>
      </rPr>
      <t xml:space="preserve">: Desde la jefatura de juventud se ha realizado 1 fortalecimiento de los programas de convivencia escolar y convivencia ciudadana, con el taller de estrategias para la resolución pacifica de conflictos en el municipio de Filandia. 
</t>
    </r>
    <r>
      <rPr>
        <b/>
        <sz val="10"/>
        <color theme="1"/>
        <rFont val="Calibri"/>
        <family val="2"/>
        <scheme val="minor"/>
      </rPr>
      <t>Comisaría de Familia La Tebaida</t>
    </r>
    <r>
      <rPr>
        <sz val="10"/>
        <color theme="1"/>
        <rFont val="Calibri"/>
        <family val="2"/>
        <scheme val="minor"/>
      </rPr>
      <t xml:space="preserve">: El 02 de agosto del 2022 se realiza capacitación en las diferentes rutas de atención (diferentes tipos de violencia y temas de deserción escolar) a docentes de la institución educativa pedacito de cielo.  11  de agosto del 2022 se lleva acabo actividad cultural con 150 niños, niñas y adolescentes pertenecientes a diferentes instituciones educativas del municipio mediante obra de teatro, así mismo se presentan dos campañas una de prevención del maltrato infantil y otra sobre trabajo infantil por parte de la comisaria de familia y el enlace de infancia y adolescencia. El 12 de septiembre del 2022 por parte del equipo de la Comisaría de familia se realizan encuentros con padres de familia y estudiantes de diferentes instituciones del municipio donde se tratan temas relacionados a la convivencia escolar, pautas de crianza y violencia intrafamiliar.   20 de septiembre del 2022 en conmemoración a la semana andina se realiza jornada de capacitaciones en la institución educativa pedacito de cielo a 160 estudiantes aproximadamente de los grados 7,8 y 9 en relación a temas de prevención de embarazo a temprana edad, violencia sexual, violencia intrafamiliar, salud mental y convivencia escolar.
</t>
    </r>
    <r>
      <rPr>
        <b/>
        <sz val="10"/>
        <color theme="1"/>
        <rFont val="Calibri"/>
        <family val="2"/>
        <scheme val="minor"/>
      </rPr>
      <t>Comisaría de Familia Córdoba:</t>
    </r>
    <r>
      <rPr>
        <sz val="10"/>
        <color theme="1"/>
        <rFont val="Calibri"/>
        <family val="2"/>
        <scheme val="minor"/>
      </rPr>
      <t xml:space="preserve"> La Administración municipal cuenta con el Comité Convivencia Escolar, en donde se desarrollaron las cinco (05) sesiones, igualmente se dio cumplimiento con el Plan de Acción. La información no puede ser socializada en porcentaje (%) por el municipio. Igualmente se cuenta con el Comité Civil de Convivencia.  
</t>
    </r>
    <r>
      <rPr>
        <b/>
        <sz val="10"/>
        <color theme="1"/>
        <rFont val="Calibri"/>
        <family val="2"/>
        <scheme val="minor"/>
      </rPr>
      <t>Medicina Legal</t>
    </r>
    <r>
      <rPr>
        <sz val="10"/>
        <color theme="1"/>
        <rFont val="Calibri"/>
        <family val="2"/>
        <scheme val="minor"/>
      </rPr>
      <t xml:space="preserve">: Las actividades propuestas no hacen parte de la misión, ni de las funciones del Instituto Nacional de Medicina Legal y Ciencias Forenses.
</t>
    </r>
    <r>
      <rPr>
        <b/>
        <sz val="10"/>
        <color theme="1"/>
        <rFont val="Calibri"/>
        <family val="2"/>
        <scheme val="minor"/>
      </rPr>
      <t>ICBF:</t>
    </r>
    <r>
      <rPr>
        <sz val="10"/>
        <color theme="1"/>
        <rFont val="Calibri"/>
        <family val="2"/>
        <scheme val="minor"/>
      </rPr>
      <t xml:space="preserve"> *Fortalecimiento a I.E del Departamento en Prevención de Violencia en la escuela *Articulación con Policía de Infancia y Adolescencia para la prevención de la ESCNNA y trata de personas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</si>
  <si>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del 18,62% según fuente de verificación.
</t>
    </r>
    <r>
      <rPr>
        <b/>
        <sz val="10"/>
        <color theme="1"/>
        <rFont val="Calibri"/>
        <family val="2"/>
        <scheme val="minor"/>
      </rPr>
      <t>Alcaldía de Armenia:</t>
    </r>
    <r>
      <rPr>
        <sz val="10"/>
        <color theme="1"/>
        <rFont val="Calibri"/>
        <family val="2"/>
        <scheme val="minor"/>
      </rPr>
      <t xml:space="preserve"> Promoción, apoyo logístico, ejecución y dotación de grupos de recreación dirigida a 4216 jóvenes.
</t>
    </r>
    <r>
      <rPr>
        <b/>
        <sz val="10"/>
        <color theme="1"/>
        <rFont val="Calibri"/>
        <family val="2"/>
        <scheme val="minor"/>
      </rPr>
      <t>Alcaldía Salento:</t>
    </r>
    <r>
      <rPr>
        <sz val="10"/>
        <color theme="1"/>
        <rFont val="Calibri"/>
        <family val="2"/>
        <scheme val="minor"/>
      </rPr>
      <t xml:space="preserve"> En proceso la construcción de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Se han realizado 246 campañas de educación vial en el  Municipio de Calarcá en donde  se han beneficiado los diferentes actores viales, especialmente jóvenes.
</t>
    </r>
    <r>
      <rPr>
        <b/>
        <sz val="10"/>
        <color theme="1"/>
        <rFont val="Calibri"/>
        <family val="2"/>
        <scheme val="minor"/>
      </rPr>
      <t xml:space="preserve">IDTQ: </t>
    </r>
    <r>
      <rPr>
        <sz val="10"/>
        <color theme="1"/>
        <rFont val="Calibri"/>
        <family val="2"/>
        <scheme val="minor"/>
      </rPr>
      <t xml:space="preserve">Estrategia de movilidad saludable, segura y sostenible efectivamente formulada y adoptada por parte del Instituto Departamental de Tránsito del Quindío, con el acompañamiento y el aporte técnico de las acciones de la Secretaría de familia.
Realizando por parte del IDTQ aportaciones en materia de movilidad, control al transito, señalización y educación vial.
</t>
    </r>
  </si>
  <si>
    <r>
      <t xml:space="preserve">
</t>
    </r>
    <r>
      <rPr>
        <b/>
        <sz val="10"/>
        <color theme="1"/>
        <rFont val="Calibri"/>
        <family val="2"/>
        <scheme val="minor"/>
      </rPr>
      <t>Secretaría de Salud:</t>
    </r>
    <r>
      <rPr>
        <sz val="10"/>
        <color theme="1"/>
        <rFont val="Calibri"/>
        <family val="2"/>
        <scheme val="minor"/>
      </rPr>
      <t xml:space="preserve">  Se realizan actividades como el seguimiento a la gestión del riesgo en los eventos violencia de género e intento de suicidio y otros trastornos mentales, en ese sentido se hace articulación con instituciones Prestadoras de Servicios de Salud y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brinda asistencia y acompañamiento en los municipios del departamento, con relación a los eventos de interés en salud pública. Se orienta en las diferentes fases frente a la adopción y adaptación de la política pública de salud mental con el fin de articular todo el Departamento para la implementación de dicha normatividad.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  Dentro de las actividades puntuales se realizan las siguientes: * Capacitación a Familias y Jóvenes brindando información en temas de violencias, ideación suicida y trastornos mentales. * Psi coeducación en temática relacionadas a los eventos de interés en salud mental. * Asistencias técnicas a planes locales de salud en temas de salud mental. * Acompañamiento campaña en salud mental en Universidades del Departamento. *Campaña día mundial de la prevención del suicidio.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La población cubierta con acciones de promoción de factores protectores frente a la conducta suicida es de 2935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La Administración Municipal, por parte del Plan Local de Salud Territorial maneja la línea de salud mental, con el fin de evitar suicidios en la población del municipio. Se realizan campañas en contra del suicidio a jóvenes de la Institución Educativa José Maria Córdoba a través del convenio celebrado con el hospital San Roque PIC-Plan de Intervenciones Colectivas.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No se maneja la tasa solicitada en el indicador no obstante, se realizan estrategias de prevención del suicidio, en instituciones educativas, en los diferentes barrios del municipio identificando los líderes y creando grupos de participación a los cuales, se les comparten temas de prevención en salud mental. También se realizan campañas por medio de redes sociales de la administración.
</t>
    </r>
    <r>
      <rPr>
        <b/>
        <sz val="10"/>
        <color theme="1"/>
        <rFont val="Calibri"/>
        <family val="2"/>
        <scheme val="minor"/>
      </rPr>
      <t xml:space="preserve">Alcaldía de Calarcá: </t>
    </r>
    <r>
      <rPr>
        <sz val="10"/>
        <color theme="1"/>
        <rFont val="Calibri"/>
        <family val="2"/>
        <scheme val="minor"/>
      </rPr>
      <t xml:space="preserve">Seguimientos realizados por el programa de salud mental, según reporte del SIVIGILA. Se realizaron tres jornadas de sensibilización en temas referentes a la prevención del suicidio y a la sexualidad responsable en la Institución Educativa Segundo Henao, donde se impactaron 75 jóvenes.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r>
      <rPr>
        <b/>
        <sz val="10"/>
        <color rgb="FFFF0000"/>
        <rFont val="Calibri"/>
        <family val="2"/>
        <scheme val="minor"/>
      </rPr>
      <t/>
    </r>
  </si>
  <si>
    <r>
      <rPr>
        <b/>
        <sz val="10"/>
        <color theme="1"/>
        <rFont val="Calibri"/>
        <family val="2"/>
        <scheme val="minor"/>
      </rPr>
      <t>Secretaría del Interior:</t>
    </r>
    <r>
      <rPr>
        <sz val="10"/>
        <color theme="1"/>
        <rFont val="Calibri"/>
        <family val="2"/>
        <scheme val="minor"/>
      </rPr>
      <t xml:space="preserve"> Se realizó la actualización del Plan Integral Departamental de Derechos Humanos donde se establece la ruta de protección y el plan de prevención de derechos humanos. Cada municipio tiene el plan integral de prevención de derechos humanos.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t>
    </r>
    <r>
      <rPr>
        <b/>
        <sz val="10"/>
        <color rgb="FFFF0000"/>
        <rFont val="Calibri"/>
        <family val="2"/>
        <scheme val="minor"/>
      </rPr>
      <t/>
    </r>
  </si>
  <si>
    <r>
      <t>Secretaría del Interior:</t>
    </r>
    <r>
      <rPr>
        <sz val="10"/>
        <color theme="1"/>
        <rFont val="Calibri"/>
        <family val="2"/>
        <scheme val="minor"/>
      </rPr>
      <t xml:space="preserve"> Se consultaron fuentes oficiales como la defensoría del pueblo y no se tiene información referente al reclutamiento de jóvenes víctimas del conflicto armado. Para la prevención se han realizado:  Jornada de sensibilización prevención y socialización del reclutamiento forzado y Jornada de sensibilización sobre la trata de personas en el Departamento del Quindío.
</t>
    </r>
    <r>
      <rPr>
        <b/>
        <sz val="10"/>
        <color theme="1"/>
        <rFont val="Calibri"/>
        <family val="2"/>
        <scheme val="minor"/>
      </rPr>
      <t>Policía Nacional:</t>
    </r>
    <r>
      <rPr>
        <sz val="10"/>
        <color theme="1"/>
        <rFont val="Calibri"/>
        <family val="2"/>
        <scheme val="minor"/>
      </rPr>
      <t xml:space="preserve"> El Grupo de Protección a la Infancia y Adolescencia realizó durante el IV trimestre en los 12 municipios del departamento, diferentes acciones de prevención, vigilancia y control más de 24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642 personas, para finalizar el año 2022 no se cuenta con denuncias antes este grupo por reclutamiento de jóvenes víctimas en la región. </t>
    </r>
  </si>
  <si>
    <r>
      <rPr>
        <b/>
        <sz val="10"/>
        <color theme="1"/>
        <rFont val="Calibri"/>
        <family val="2"/>
        <scheme val="minor"/>
      </rPr>
      <t xml:space="preserve">Alcaldía Génova: </t>
    </r>
    <r>
      <rPr>
        <sz val="10"/>
        <color theme="1"/>
        <rFont val="Calibri"/>
        <family val="2"/>
        <scheme val="minor"/>
      </rPr>
      <t xml:space="preserve">Se realizan campañas sobre espacios libres de humo y consumo de sustancias,  se realiza plan de acción con  los integrantes del subcomité de sustancias psicoactivas.
</t>
    </r>
    <r>
      <rPr>
        <b/>
        <sz val="10"/>
        <color theme="1"/>
        <rFont val="Calibri"/>
        <family val="2"/>
        <scheme val="minor"/>
      </rPr>
      <t>Alcaldía Quimbaya:</t>
    </r>
    <r>
      <rPr>
        <sz val="10"/>
        <color theme="1"/>
        <rFont val="Calibri"/>
        <family val="2"/>
        <scheme val="minor"/>
      </rPr>
      <t xml:space="preserve"> En el municipio de Quimbaya las 7 instituciones educativas ejecutan proyectos de educación sexual y construcción de ciudadanía.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Se realizan campañas de salud sexual y reproductiva a jóvenes de la Institución Educativa José Maria Córdoba a través del convenio celebrado con el hospital San Roque  PIC-Plan de Intervenciones Colectivas. Se realiza campaña de socialización de la ley 1622 de 2013 y 1757 de 2015 con apoyo de la Secretaría de Familia Departamental a través de la Jefatura de Juventud.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se realizan estrategias como la semana andina para reforzar los talleres que se dan constantemente en las instituciones educativas, no se manejan porcentajes estadísticos.
</t>
    </r>
    <r>
      <rPr>
        <b/>
        <sz val="10"/>
        <color theme="1"/>
        <rFont val="Calibri"/>
        <family val="2"/>
        <scheme val="minor"/>
      </rPr>
      <t>Alcaldía de Calarcá:</t>
    </r>
    <r>
      <rPr>
        <sz val="10"/>
        <color theme="1"/>
        <rFont val="Calibri"/>
        <family val="2"/>
        <scheme val="minor"/>
      </rPr>
      <t xml:space="preserve"> Se realizan talleres en las IE, estrategia comunicativa, seguimiento a los servicios amigables en 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4000.
</t>
    </r>
    <r>
      <rPr>
        <b/>
        <sz val="10"/>
        <color theme="1"/>
        <rFont val="Calibri"/>
        <family val="2"/>
        <scheme val="minor"/>
      </rPr>
      <t>Secretaría de Educación:</t>
    </r>
    <r>
      <rPr>
        <sz val="10"/>
        <color theme="1"/>
        <rFont val="Calibri"/>
        <family val="2"/>
        <scheme val="minor"/>
      </rPr>
      <t xml:space="preserve"> 100% de las Instituciones Educativas Oficiales, llevan a cabo la ejecución de proyectos de Educación Sexual y Construcción de Ciudadania, además del trabajo continúo desde la dirección de calidad educativa en la revisión de los PEI para que contengan los líneamientos en los temas relacionados.</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</si>
  <si>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b/>
        <sz val="10"/>
        <color theme="1"/>
        <rFont val="Calibri"/>
        <family val="2"/>
        <scheme val="minor"/>
      </rPr>
      <t>Secretaría de Familia</t>
    </r>
    <r>
      <rPr>
        <sz val="10"/>
        <color theme="1"/>
        <rFont val="Calibri"/>
        <family val="2"/>
        <scheme val="minor"/>
      </rPr>
      <t xml:space="preserve">: La prevalencia de consumo de sustancias psicoactivas último año en escolares es del  6,8% según fuente de verificación.
</t>
    </r>
    <r>
      <rPr>
        <b/>
        <sz val="10"/>
        <color theme="1"/>
        <rFont val="Calibri"/>
        <family val="2"/>
        <scheme val="minor"/>
      </rPr>
      <t>Secretaría de Educación</t>
    </r>
    <r>
      <rPr>
        <sz val="10"/>
        <color theme="1"/>
        <rFont val="Calibri"/>
        <family val="2"/>
        <scheme val="minor"/>
      </rPr>
      <t>: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t>
    </r>
  </si>
  <si>
    <r>
      <rPr>
        <b/>
        <sz val="10"/>
        <color theme="1"/>
        <rFont val="Calibri"/>
        <family val="2"/>
        <scheme val="minor"/>
      </rPr>
      <t xml:space="preserve">Indeportes: </t>
    </r>
    <r>
      <rPr>
        <sz val="10"/>
        <color theme="1"/>
        <rFont val="Calibri"/>
        <family val="2"/>
        <scheme val="minor"/>
      </rPr>
      <t xml:space="preserve">En respuesta a la Ordenanza 026 del 18 de diciembre del 2020 se llevaron a cabo los Juegos Deportivos Departamentales y Para Departamentales 2022, donde se inscribieron 1694 deportistas compitiendo en 20 deportes convencionales y 8 adaptados, los municipios de Circasia, Montenegro, Calarcá y Córdoba recibieron a los deportistas en la fase zonal y en la capital Quindiana se disputó la fase final dejando como campeón a Armenia con 189 medallas, la Tebaida en el segundo puesto con 96 medallas y Quimbaya tercer puesto con 36.
</t>
    </r>
    <r>
      <rPr>
        <b/>
        <sz val="10"/>
        <color theme="1"/>
        <rFont val="Calibri"/>
        <family val="2"/>
        <scheme val="minor"/>
      </rPr>
      <t>Alcaldía de Filandia:</t>
    </r>
    <r>
      <rPr>
        <sz val="10"/>
        <color theme="1"/>
        <rFont val="Calibri"/>
        <family val="2"/>
        <scheme val="minor"/>
      </rPr>
      <t xml:space="preserve"> 3 jóvenes con logros deportivos en eventos internacionales, de los cuales uno pertenece a sector de discapacidad.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</si>
  <si>
    <r>
      <rPr>
        <b/>
        <sz val="10"/>
        <color theme="1"/>
        <rFont val="Calibri"/>
        <family val="2"/>
        <scheme val="minor"/>
      </rPr>
      <t>Indeportes:</t>
    </r>
    <r>
      <rPr>
        <sz val="10"/>
        <color theme="1"/>
        <rFont val="Calibri"/>
        <family val="2"/>
        <scheme val="minor"/>
      </rPr>
      <t xml:space="preserve"> Se realizó asistencia técnica a 500 deportistas de reserva y altos logros deportivas en las líneas metodológica, jurídica y biomédica a niños y niñas talentos deportivos en diferentes disciplinas deportivas.</t>
    </r>
  </si>
  <si>
    <r>
      <t xml:space="preserve">Indeportes: </t>
    </r>
    <r>
      <rPr>
        <sz val="10"/>
        <color theme="1"/>
        <rFont val="Calibri"/>
        <family val="2"/>
        <scheme val="minor"/>
      </rPr>
      <t>5 deportes no convencionales apoyados.</t>
    </r>
    <r>
      <rPr>
        <b/>
        <sz val="10"/>
        <color theme="1"/>
        <rFont val="Calibri"/>
        <family val="2"/>
        <scheme val="minor"/>
      </rPr>
      <t xml:space="preserve">
Alcaldía de La Tebaida: </t>
    </r>
    <r>
      <rPr>
        <sz val="10"/>
        <color theme="1"/>
        <rFont val="Calibri"/>
        <family val="2"/>
        <scheme val="minor"/>
      </rPr>
      <t>patinaje y levantamiento de pesas</t>
    </r>
    <r>
      <rPr>
        <b/>
        <sz val="10"/>
        <color theme="1"/>
        <rFont val="Calibri"/>
        <family val="2"/>
        <scheme val="minor"/>
      </rPr>
      <t>.</t>
    </r>
  </si>
  <si>
    <r>
      <t>Secretaria de Turismo, Industria y Comercio:</t>
    </r>
    <r>
      <rPr>
        <sz val="10"/>
        <color theme="1"/>
        <rFont val="Calibri"/>
        <family val="2"/>
        <scheme val="minor"/>
      </rPr>
      <t xml:space="preserve"> Secretaría de Turismo Industria y Comercio: Se agotó el presupuesto en el periodo anterior.</t>
    </r>
    <r>
      <rPr>
        <b/>
        <sz val="10"/>
        <color theme="1"/>
        <rFont val="Calibri"/>
        <family val="2"/>
        <scheme val="minor"/>
      </rPr>
      <t xml:space="preserve">
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 xml:space="preserve">Alcaldía Salento: </t>
    </r>
    <r>
      <rPr>
        <sz val="10"/>
        <color theme="1"/>
        <rFont val="Calibri"/>
        <family val="2"/>
        <scheme val="minor"/>
      </rPr>
      <t>Actividades desarrolladas por parte del programa Cátedra de la Salentinidad hacia las instituciones educativas y población joven del municipio (Capacitación docentes y dotación material pedagógico).</t>
    </r>
    <r>
      <rPr>
        <b/>
        <sz val="10"/>
        <color theme="1"/>
        <rFont val="Calibri"/>
        <family val="2"/>
        <scheme val="minor"/>
      </rPr>
      <t xml:space="preserve">
Alcaldía de Córdoba: </t>
    </r>
    <r>
      <rPr>
        <sz val="10"/>
        <color theme="1"/>
        <rFont val="Calibri"/>
        <family val="2"/>
        <scheme val="minor"/>
      </rPr>
      <t xml:space="preserve"> En el Municipio a la fecha no existen alianzas para la promoción de turismo establecida para jóvenes, sin embargo empresas privadas como Soñarte y Café restaurante 1920, Los cainos, Café mujer  ubicadas en el municipio, fomentan  la promoción de turismo en jóvenes, buscando emplearlos en las diferentes áreas de dichas empresas. </t>
    </r>
    <r>
      <rPr>
        <b/>
        <sz val="10"/>
        <color theme="1"/>
        <rFont val="Calibri"/>
        <family val="2"/>
        <scheme val="minor"/>
      </rPr>
      <t xml:space="preserve">
Alcaldía de Calarcá: </t>
    </r>
    <r>
      <rPr>
        <sz val="10"/>
        <color theme="1"/>
        <rFont val="Calibri"/>
        <family val="2"/>
        <scheme val="minor"/>
      </rPr>
      <t xml:space="preserve">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
</t>
    </r>
  </si>
  <si>
    <r>
      <t xml:space="preserve">   
</t>
    </r>
    <r>
      <rPr>
        <b/>
        <sz val="10"/>
        <color theme="1"/>
        <rFont val="Calibri"/>
        <family val="2"/>
        <scheme val="minor"/>
      </rPr>
      <t>Secretaría de Cultura</t>
    </r>
    <r>
      <rPr>
        <sz val="10"/>
        <color theme="1"/>
        <rFont val="Calibri"/>
        <family val="2"/>
        <scheme val="minor"/>
      </rPr>
      <t>: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 DE PROYECTOS ARTÍSTICOS Y CULTURALES EN EL DEPARTAMENTO DEL QUINDÍO AÑO 2022 Y SE DICTAN OTRAS DISPOSICIONES, ninguno de los proyectos presentados y seleccionados benefician a este tipo de población, pero si se pueden beneficiar en la ejecución de estos 1.153 jóvenes.</t>
    </r>
  </si>
  <si>
    <r>
      <rPr>
        <b/>
        <sz val="10"/>
        <color theme="1"/>
        <rFont val="Calibri"/>
        <family val="2"/>
        <scheme val="minor"/>
      </rPr>
      <t>Secretaría de Cultura:</t>
    </r>
    <r>
      <rPr>
        <sz val="10"/>
        <color theme="1"/>
        <rFont val="Calibri"/>
        <family val="2"/>
        <scheme val="minor"/>
      </rPr>
      <t xml:space="preserve"> la Secretaría de Cultura realizó proceso de formación artística en las áreas de música, danzas, teatro y artes plásticas con la población juvenil  con el apoyo de las casas de la cultura,  en los cuales hemos contado con la asistencia de 240   jóvenes en este cuarto trimestre, para un total atendido en la vigencia de 4370 jóvenes.</t>
    </r>
  </si>
  <si>
    <r>
      <rPr>
        <b/>
        <sz val="10"/>
        <color theme="1"/>
        <rFont val="Calibri"/>
        <family val="2"/>
        <scheme val="minor"/>
      </rPr>
      <t>Secretaría de Familia</t>
    </r>
    <r>
      <rPr>
        <sz val="10"/>
        <color theme="1"/>
        <rFont val="Calibri"/>
        <family val="2"/>
        <scheme val="minor"/>
      </rPr>
      <t xml:space="preserve">: Se actualizó un micro sitio en la página web de la Gobernación orientado a difundir y socializar las actividades realizadas en el marco de la implementación de la Política Pública de Juventud.
</t>
    </r>
  </si>
  <si>
    <r>
      <t xml:space="preserve">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r>
      <rPr>
        <b/>
        <sz val="10"/>
        <color theme="1"/>
        <rFont val="Calibri"/>
        <family val="2"/>
        <scheme val="minor"/>
      </rPr>
      <t>Universidad del Quindío:</t>
    </r>
    <r>
      <rPr>
        <sz val="10"/>
        <color theme="1"/>
        <rFont val="Calibri"/>
        <family val="2"/>
        <scheme val="minor"/>
      </rPr>
      <t xml:space="preserve"> Se tienen en cuenta proyectos desarrollados desde el año 2021 y que actualmente se encuentran en ejecución. 1. Desarrollo, enfoques y retos entre el uso y la apropiación de la interacción tecnología - comunicación - educación en el aula virtual para el aprehender mediático en los programas de CSP de Uniquindío y CSOD de Uniminuto. 2. Análisis del rendimiento académico de los estudiantes de la Universidad del Quindío aplicando técnicas de minería de datos.
3. Enfoque alfabético multimodal para el desarrollo de la escritura del artículo de revisión exploratoria en lengua materna de estudiantes de licenciatura en lenguas modernas 4. Incidencia del camino lector infantil en la formación del adulto - mediador de lectura: un estudio de caso desarrollado con estudiantes de la Licenciatura en Literatura y Lengua Castellana de la Universidad del Quindío 5. Ocio y tiempo libre en la comunidad educativa UNIQUINDIANA.
</t>
    </r>
    <r>
      <rPr>
        <b/>
        <sz val="10"/>
        <color theme="1"/>
        <rFont val="Calibri"/>
        <family val="2"/>
        <scheme val="minor"/>
      </rPr>
      <t>Universidad EAM:</t>
    </r>
    <r>
      <rPr>
        <sz val="10"/>
        <color theme="1"/>
        <rFont val="Calibri"/>
        <family val="2"/>
        <scheme val="minor"/>
      </rPr>
      <t xml:space="preserve"> Semilleros de investigación Ponencias .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 xml:space="preserve">Universidad la Gran Colombia: </t>
    </r>
    <r>
      <rPr>
        <sz val="10"/>
        <color theme="1"/>
        <rFont val="Calibri"/>
        <family val="2"/>
        <scheme val="minor"/>
      </rPr>
      <t xml:space="preserve">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Secretaría del Interior:</t>
    </r>
    <r>
      <rPr>
        <sz val="10"/>
        <color theme="1"/>
        <rFont val="Calibri"/>
        <family val="2"/>
        <scheme val="minor"/>
      </rPr>
      <t xml:space="preserve"> Apoyo a investigaciones, establecimiento de alianzas con entidades de educación superior para el desarrollo de procesos  investigativos, diseño y puesta en marcha de un observatorio de Juventud.
</t>
    </r>
  </si>
  <si>
    <r>
      <t xml:space="preserve">
</t>
    </r>
    <r>
      <rPr>
        <b/>
        <sz val="10"/>
        <color theme="1"/>
        <rFont val="Calibri"/>
        <family val="2"/>
        <scheme val="minor"/>
      </rPr>
      <t xml:space="preserve">Universidad del Quindío: </t>
    </r>
    <r>
      <rPr>
        <sz val="10"/>
        <color theme="1"/>
        <rFont val="Calibri"/>
        <family val="2"/>
        <scheme val="minor"/>
      </rPr>
      <t xml:space="preserve">Se realizaron en lo corrido del año 2022 alrededor de 45 actividades de aprendizaje permanente superiores a 40 horas que dentro de la población beneficiada incluyen jóvenes entre los 14 y 28 años, en el presupuesto se consideran recursos de actividades sociales, solidarias y remuneradas.
</t>
    </r>
    <r>
      <rPr>
        <b/>
        <sz val="10"/>
        <color theme="1"/>
        <rFont val="Calibri"/>
        <family val="2"/>
        <scheme val="minor"/>
      </rPr>
      <t>Universidad San  Buenaventura</t>
    </r>
    <r>
      <rPr>
        <sz val="10"/>
        <color theme="1"/>
        <rFont val="Calibri"/>
        <family val="2"/>
        <scheme val="minor"/>
      </rPr>
      <t xml:space="preserve">: Estudiantes del colegio José Rufino centro, se beneficiaron del curso gratuito brindado por el Centro de Idiomas de la universidad de San Buenaventura  con el objetivo de mejorar e impulsar el conocimiento de una segunda lengua (inglés) y  fortalecer a lo estudiantes para las pruebas saber pro. 
</t>
    </r>
    <r>
      <rPr>
        <b/>
        <sz val="10"/>
        <color theme="1"/>
        <rFont val="Calibri"/>
        <family val="2"/>
        <scheme val="minor"/>
      </rPr>
      <t>Universidad EAM:</t>
    </r>
    <r>
      <rPr>
        <sz val="10"/>
        <color theme="1"/>
        <rFont val="Calibri"/>
        <family val="2"/>
        <scheme val="minor"/>
      </rPr>
      <t xml:space="preserve"> 2 diplomados: Diplomado en Pedagogía y Docencia con 14 estudiantes y el Diplomado en Comunicación Digital y Marketing de Contenidos: 14 estudiantes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Secretaría del Interior:</t>
    </r>
    <r>
      <rPr>
        <sz val="10"/>
        <color theme="1"/>
        <rFont val="Calibri"/>
        <family val="2"/>
        <scheme val="minor"/>
      </rPr>
      <t xml:space="preserve"> Realización de cursos, seminarios y diplomados, establecimiento de alianzas con instituciones de educación superior para la oferta de programas relacionados con juventud.
</t>
    </r>
    <r>
      <rPr>
        <b/>
        <sz val="10"/>
        <color theme="1"/>
        <rFont val="Calibri"/>
        <family val="2"/>
        <scheme val="minor"/>
      </rPr>
      <t xml:space="preserve"> Secretaría de Educación:</t>
    </r>
    <r>
      <rPr>
        <sz val="10"/>
        <color theme="1"/>
        <rFont val="Calibri"/>
        <family val="2"/>
        <scheme val="minor"/>
      </rPr>
      <t>Se continúa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r>
  </si>
  <si>
    <r>
      <t xml:space="preserve">
</t>
    </r>
    <r>
      <rPr>
        <b/>
        <sz val="10"/>
        <color theme="1"/>
        <rFont val="Calibri"/>
        <family val="2"/>
        <scheme val="minor"/>
      </rPr>
      <t>Secretaría de Familia:</t>
    </r>
    <r>
      <rPr>
        <sz val="10"/>
        <color theme="1"/>
        <rFont val="Calibri"/>
        <family val="2"/>
        <scheme val="minor"/>
      </rPr>
      <t xml:space="preserve"> La Secretaría de Familia reporta la existencia de 11 espacios de participación los cuales tienen dentro de sus funciones hacer control social a lo público.
</t>
    </r>
  </si>
  <si>
    <r>
      <rPr>
        <b/>
        <sz val="10"/>
        <color theme="1"/>
        <rFont val="Calibri"/>
        <family val="2"/>
        <scheme val="minor"/>
      </rPr>
      <t xml:space="preserve">Secretaría de Planeación: </t>
    </r>
    <r>
      <rPr>
        <sz val="10"/>
        <color theme="1"/>
        <rFont val="Calibri"/>
        <family val="2"/>
        <scheme val="minor"/>
      </rPr>
      <t xml:space="preserve">La Secretaría de Planeación coordinó  durante el primer y segundo trimestre, acciones a través de Comité de Aprestamiento la Rendición Pública de Cuentas de la Administración Departamental vigencia 2021 que se llevó a cabo el día 29 de junio de 2022,  en cumplimiento de las  metas del  Plan de Desarrollo 2020-2023 , por medio de las diferentes líneas estratégicas ( Inclusión Social y Equidad, Productividad y Competitividad, Territorio, Ambiente y Desarrollo Sostenible y Liderazgo Gobernabilidad y Transparencia, en la cual se encuentran descritos logros  de la política Pública  de juventud.
</t>
    </r>
    <r>
      <rPr>
        <b/>
        <sz val="10"/>
        <color theme="1"/>
        <rFont val="Calibri"/>
        <family val="2"/>
        <scheme val="minor"/>
      </rPr>
      <t>Secretaría de Familia:</t>
    </r>
    <r>
      <rPr>
        <sz val="10"/>
        <color theme="1"/>
        <rFont val="Calibri"/>
        <family val="2"/>
        <scheme val="minor"/>
      </rPr>
      <t xml:space="preserve"> Se realizó el seguimiento cuarto trimestre 2022, correspondiente a la implementación de la Política Pública de Juventud.
</t>
    </r>
  </si>
  <si>
    <r>
      <rPr>
        <b/>
        <sz val="10"/>
        <color theme="1"/>
        <rFont val="Calibri"/>
        <family val="2"/>
        <scheme val="minor"/>
      </rPr>
      <t>Alcaldía de Salento</t>
    </r>
    <r>
      <rPr>
        <sz val="10"/>
        <color theme="1"/>
        <rFont val="Calibri"/>
        <family val="2"/>
        <scheme val="minor"/>
      </rPr>
      <t xml:space="preserve">: Aprobación de recursos por valor de $5.000.000, a través del programa Planta para el mejoramiento de la Casa de la Juventud
</t>
    </r>
    <r>
      <rPr>
        <b/>
        <sz val="10"/>
        <color theme="1"/>
        <rFont val="Calibri"/>
        <family val="2"/>
        <scheme val="minor"/>
      </rPr>
      <t xml:space="preserve">Alcaldía de Buenavista: </t>
    </r>
    <r>
      <rPr>
        <sz val="10"/>
        <color theme="1"/>
        <rFont val="Calibri"/>
        <family val="2"/>
        <scheme val="minor"/>
      </rPr>
      <t xml:space="preserve">No se cuenta con casa de la juventud en el municipio.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en este trimestre la administración Municipal, conto con la elaboración de 2 nuevos murales en la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No existe casa de la juventud en el municipio actualmente no obstante, se gestionan espacios a los jóvenes para el desarrollo de sus encuentros y actividades en la casa de la cultura del municipio y el teatro esmeralda .
</t>
    </r>
    <r>
      <rPr>
        <b/>
        <sz val="10"/>
        <color theme="1"/>
        <rFont val="Calibri"/>
        <family val="2"/>
        <scheme val="minor"/>
      </rPr>
      <t>Alcaldía de Filandia:</t>
    </r>
    <r>
      <rPr>
        <sz val="10"/>
        <color theme="1"/>
        <rFont val="Calibri"/>
        <family val="2"/>
        <scheme val="minor"/>
      </rPr>
      <t xml:space="preserve"> El municipio de Filandia cuenta con la casa de la cultura , la cual maneja diversos grupos infantiles y juveniles. </t>
    </r>
    <r>
      <rPr>
        <b/>
        <sz val="10"/>
        <color theme="1"/>
        <rFont val="Calibri"/>
        <family val="2"/>
        <scheme val="minor"/>
      </rPr>
      <t xml:space="preserve">
Alcaldía Pijao:</t>
    </r>
    <r>
      <rPr>
        <sz val="10"/>
        <color theme="1"/>
        <rFont val="Calibri"/>
        <family val="2"/>
        <scheme val="minor"/>
      </rPr>
      <t xml:space="preserve"> se cuenta con casa de la juventud, en la que los jóvenes realizan sus distintas actividades, se le han hecho mejoras gracias a la ayuda de la Secretaría de familia y otros entes.
</t>
    </r>
    <r>
      <rPr>
        <b/>
        <sz val="10"/>
        <color theme="1"/>
        <rFont val="Calibri"/>
        <family val="2"/>
        <scheme val="minor"/>
      </rPr>
      <t>Alcaldía de Calarcá:</t>
    </r>
    <r>
      <rPr>
        <sz val="10"/>
        <color theme="1"/>
        <rFont val="Calibri"/>
        <family val="2"/>
        <scheme val="minor"/>
      </rPr>
      <t xml:space="preserve"> 1 casa de la juventud ubicada en la antigua escuela Matilde Buriticá, los jóvenes cuentan con 100 butacas, tres mesas, una cabina de sonido y un video beam, para apoyo en sus actividades.
</t>
    </r>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ceuntan con Casa de la Juventud. 
</t>
    </r>
    <r>
      <rPr>
        <b/>
        <sz val="10"/>
        <color theme="1"/>
        <rFont val="Calibri"/>
        <family val="2"/>
        <scheme val="minor"/>
      </rPr>
      <t xml:space="preserve">Alcaldía de Córdoba: </t>
    </r>
    <r>
      <rPr>
        <sz val="10"/>
        <color theme="1"/>
        <rFont val="Calibri"/>
        <family val="2"/>
        <scheme val="minor"/>
      </rPr>
      <t xml:space="preserve"> En el municipio no se cuenta con la casa de la Juventud, sin embargo se habilitaron las instalaciones de la casa de la cultura y el Honorable Concejo municipal para la realización de las reuniones juveniles y siempre que sea solicitado un espacio para sus actividades se busca el mas idóneo  para el desarrollo de las mismas.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</si>
  <si>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Alcaldía de Calarcá:</t>
    </r>
    <r>
      <rPr>
        <sz val="10"/>
        <color theme="1"/>
        <rFont val="Calibri"/>
        <family val="2"/>
        <scheme val="minor"/>
      </rPr>
      <t xml:space="preserve"> Por medio de la Resolución N° 943 DEL 18 de octubre del 2022 "Por medio de la cual se adopta el procedimiento para la posesión y operación del Consejo Municipal de Juventudes del municipio de Calarcá-Quindío"; para un total de 17 integrantes. Así mismo en el mes de Diciembre se realiza entrega de 17 entradas al parque del café para el fortalecimiento de las instancias del consejo y plataforma de juventudes.</t>
    </r>
  </si>
  <si>
    <r>
      <rPr>
        <b/>
        <sz val="10"/>
        <color theme="1"/>
        <rFont val="Calibri"/>
        <family val="2"/>
        <scheme val="minor"/>
      </rPr>
      <t xml:space="preserve">
Alcaldía Córdoba:</t>
    </r>
    <r>
      <rPr>
        <sz val="10"/>
        <color theme="1"/>
        <rFont val="Calibri"/>
        <family val="2"/>
        <scheme val="minor"/>
      </rPr>
      <t xml:space="preserve"> 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color theme="1"/>
        <rFont val="Calibri"/>
        <family val="2"/>
        <scheme val="minor"/>
      </rPr>
      <t>Secretaría de Familia:</t>
    </r>
    <r>
      <rPr>
        <sz val="10"/>
        <color theme="1"/>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fue actualizada en el mes de mayo.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</si>
  <si>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</si>
  <si>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20,5 según el DANE en su último informe publicado
</t>
    </r>
    <r>
      <rPr>
        <b/>
        <sz val="10"/>
        <color theme="1"/>
        <rFont val="Calibri"/>
        <family val="2"/>
        <scheme val="minor"/>
      </rPr>
      <t xml:space="preserve">Secretaría Turismo, Industria y Comercio: </t>
    </r>
    <r>
      <rPr>
        <sz val="10"/>
        <color theme="1"/>
        <rFont val="Calibri"/>
        <family val="2"/>
        <scheme val="minor"/>
      </rPr>
      <t>Ciento tres (103) iniciativas vinculadas a proyectos innovadores y de emprendimiento.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t>
    </r>
    <r>
      <rPr>
        <b/>
        <sz val="10"/>
        <color theme="1"/>
        <rFont val="Calibri"/>
        <family val="2"/>
        <scheme val="minor"/>
      </rPr>
      <t xml:space="preserve">
Secretaría de Agricultura:</t>
    </r>
    <r>
      <rPr>
        <sz val="10"/>
        <color theme="1"/>
        <rFont val="Calibri"/>
        <family val="2"/>
        <scheme val="minor"/>
      </rPr>
      <t xml:space="preserve">  En el marco de la ejecución del proyecto de regalías, para la implementación de un modelo innovador de café diferenciado se dio alcance a un proyecto de investigación y CTEL, para la comuidad cafetera del Departamento del Quindío, impactando 705 jóvenes de 325 mujeres y 370 hombres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 xml:space="preserve">Alcaldía de Córdoba: </t>
    </r>
    <r>
      <rPr>
        <sz val="10"/>
        <color theme="1"/>
        <rFont val="Calibri"/>
        <family val="2"/>
        <scheme val="minor"/>
      </rPr>
      <t>Esta información no puede ser reportada en porcentaje (%), sin embargo por parte del municipio a través de la alcaldía municipal ha realizado 2 ferias de empleo con el apoyo y acompañamiento de la Cámara de Comercio del Quindío y el Sena Regional Quindío  a través de su oficina de empleo.</t>
    </r>
  </si>
  <si>
    <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Universidad EAM: </t>
    </r>
    <r>
      <rPr>
        <sz val="10"/>
        <color theme="1"/>
        <rFont val="Calibri"/>
        <family val="2"/>
        <scheme val="minor"/>
      </rPr>
      <t xml:space="preserve">Articulación con las políticas de inclusión
</t>
    </r>
    <r>
      <rPr>
        <b/>
        <sz val="10"/>
        <color theme="1"/>
        <rFont val="Calibri"/>
        <family val="2"/>
        <scheme val="minor"/>
      </rPr>
      <t xml:space="preserve">Secretaría de Turismo Industria y Comercio: </t>
    </r>
    <r>
      <rPr>
        <sz val="10"/>
        <color theme="1"/>
        <rFont val="Calibri"/>
        <family val="2"/>
        <scheme val="minor"/>
      </rPr>
      <t xml:space="preserve">Se agotó el presupuesto en el periodo anterior.
</t>
    </r>
    <r>
      <rPr>
        <b/>
        <sz val="10"/>
        <color theme="1"/>
        <rFont val="Calibri"/>
        <family val="2"/>
        <scheme val="minor"/>
      </rPr>
      <t>Secretaría de Agricultura:</t>
    </r>
    <r>
      <rPr>
        <sz val="10"/>
        <color theme="1"/>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4. Convenio No. 080-2021 con la ASOCIACIÓN DE RELEVO GENERACIONAL DEL CAMPO ARMENIA – ASORGEC.  
</t>
    </r>
    <r>
      <rPr>
        <b/>
        <sz val="10"/>
        <color theme="1"/>
        <rFont val="Calibri"/>
        <family val="2"/>
        <scheme val="minor"/>
      </rPr>
      <t>Secretaría de Educación:</t>
    </r>
    <r>
      <rPr>
        <sz val="10"/>
        <color theme="1"/>
        <rFont val="Calibri"/>
        <family val="2"/>
        <scheme val="minor"/>
      </rPr>
      <t xml:space="preserve"> El 13,36%  representa el porcentaje de jóvenes matriculados en la educación media  que participan en proyectos de innovación y emprendimiento en el sector rural. Esta acción se enmarca en la estrategia de doble titulación mediante el convenio interinstitucional 004 de 2016 con el SENA, con la formulación de proyectos productivos innovadores, cumpliendo así con la etapa de certificación para el técnico laboral en cada una de las especialidades de las Instituciones Educativas. Se estima pago anual para 666 estudiantes rurales  que realizan proyectos productivos o emprendimientos innovadores en su etapa práctica, puesto que para su formación técnica es requisito indispensable. Se realiza pago anual de $32.606.000 en promedio para cubir la afiliación a riegos laborales de los estudiantes que realizan sus proyectos productivos y de emprendimiento en el sector rural.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</si>
  <si>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Secretaría de Turismo Industria y Comercio:</t>
    </r>
    <r>
      <rPr>
        <sz val="10"/>
        <color theme="1"/>
        <rFont val="Calibri"/>
        <family val="2"/>
        <scheme val="minor"/>
      </rPr>
      <t xml:space="preserve">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y a través del contrato interadministrativo CO1.PCCNTR.2564825 de 2021, y una vez se dio la aprobación de la Comisión Técnica del Fondo Emprender se viabilizaron 18 planeas de negocio, dentro de los cuales estuvo el de  ALEJANDRO JIMÉNEZ TORO de 23 años de edad, propietario del emprendimiento APIS NATURVIDA, del sector Pecuario el cual genera 4 empleos directos, del Municipio de Génova  por valor de $79.914.452 al joven.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Área de proyectos especiales.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</si>
  <si>
    <r>
      <t xml:space="preserve">
</t>
    </r>
    <r>
      <rPr>
        <b/>
        <sz val="10"/>
        <color theme="1"/>
        <rFont val="Calibri"/>
        <family val="2"/>
        <scheme val="minor"/>
      </rPr>
      <t>Alcaldía Buenavista:</t>
    </r>
    <r>
      <rPr>
        <sz val="10"/>
        <color theme="1"/>
        <rFont val="Calibri"/>
        <family val="2"/>
        <scheme val="minor"/>
      </rPr>
      <t xml:space="preserve"> No se registran datos en el tercer trimestre de 2022.
</t>
    </r>
    <r>
      <rPr>
        <b/>
        <sz val="10"/>
        <color theme="1"/>
        <rFont val="Calibri"/>
        <family val="2"/>
        <scheme val="minor"/>
      </rPr>
      <t xml:space="preserve">Alcaldía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Teniendo en cuenta las estadísticas de seguridad de la Estación de Policía, Córdoba cuenta con un 0% de homicidios en el municipio. 
</t>
    </r>
    <r>
      <rPr>
        <b/>
        <sz val="10"/>
        <color theme="1"/>
        <rFont val="Calibri"/>
        <family val="2"/>
        <scheme val="minor"/>
      </rPr>
      <t xml:space="preserve">Secretaría de Familia: </t>
    </r>
    <r>
      <rPr>
        <sz val="10"/>
        <color theme="1"/>
        <rFont val="Calibri"/>
        <family val="2"/>
        <scheme val="minor"/>
      </rPr>
      <t xml:space="preserve">Desde la Jefatura de Juventud, 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r>
      <rPr>
        <b/>
        <sz val="10"/>
        <color theme="1"/>
        <rFont val="Calibri"/>
        <family val="2"/>
        <scheme val="minor"/>
      </rPr>
      <t/>
    </r>
  </si>
  <si>
    <r>
      <t xml:space="preserve">
</t>
    </r>
    <r>
      <rPr>
        <b/>
        <sz val="10"/>
        <color theme="1"/>
        <rFont val="Calibri"/>
        <family val="2"/>
        <scheme val="minor"/>
      </rPr>
      <t xml:space="preserve">Secretaría de Salud: </t>
    </r>
    <r>
      <rPr>
        <sz val="10"/>
        <color theme="1"/>
        <rFont val="Calibri"/>
        <family val="2"/>
        <scheme val="minor"/>
      </rPr>
      <t xml:space="preserve">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Hepatitis B C. talleres educativos en temas de salud sexual y reproductiva  en estudiantes de octava grado y decimo grado en 76 estudiantes. Se realizó actividad educativa en temas de salud sexual y reproductiva en 35 personas del barrio la julia del municipio de Montenegro.
</t>
    </r>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Alcaldía Buenavista:</t>
    </r>
    <r>
      <rPr>
        <sz val="10"/>
        <color theme="1"/>
        <rFont val="Calibri"/>
        <family val="2"/>
        <scheme val="minor"/>
      </rPr>
      <t xml:space="preserve"> 5 mujeres menores de 20 años en estado de embarazo.
</t>
    </r>
    <r>
      <rPr>
        <b/>
        <sz val="10"/>
        <color theme="1"/>
        <rFont val="Calibri"/>
        <family val="2"/>
        <scheme val="minor"/>
      </rPr>
      <t>Alcaldía Filandia:</t>
    </r>
    <r>
      <rPr>
        <sz val="10"/>
        <color theme="1"/>
        <rFont val="Calibri"/>
        <family val="2"/>
        <scheme val="minor"/>
      </rPr>
      <t xml:space="preserve"> No se cuenta con  el dato.
</t>
    </r>
    <r>
      <rPr>
        <b/>
        <sz val="10"/>
        <color theme="1"/>
        <rFont val="Calibri"/>
        <family val="2"/>
        <scheme val="minor"/>
      </rPr>
      <t xml:space="preserve">Alcaldía Armenia: </t>
    </r>
    <r>
      <rPr>
        <sz val="10"/>
        <color theme="1"/>
        <rFont val="Calibri"/>
        <family val="2"/>
        <scheme val="minor"/>
      </rPr>
      <t xml:space="preserve">Se implementan </t>
    </r>
    <r>
      <rPr>
        <b/>
        <sz val="10"/>
        <color theme="1"/>
        <rFont val="Calibri"/>
        <family val="2"/>
        <scheme val="minor"/>
      </rPr>
      <t>e</t>
    </r>
    <r>
      <rPr>
        <sz val="10"/>
        <color theme="1"/>
        <rFont val="Calibri"/>
        <family val="2"/>
        <scheme val="minor"/>
      </rPr>
      <t xml:space="preserve">strategias de garantía de derechos de los jóvenes a través de actividades en prevención de riesgos, para un total de 1102 jóvenes impactados .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Se realiza campaña en donde se promocionó con la comunidad los derechos sexuales y reproductivos en el cual se hace énfasis en los derechos que tienen las parejas de decidir como planificar  tener una familia.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Formación de Agentes en Derechos Sexuales y Reproductivos*Fortalecimiento del PESCC*Acompañamiento Escuela de Padres.
</t>
    </r>
    <r>
      <rPr>
        <b/>
        <sz val="10"/>
        <color theme="1"/>
        <rFont val="Calibri"/>
        <family val="2"/>
        <scheme val="minor"/>
      </rPr>
      <t>Alcaldía Quimbaya:</t>
    </r>
    <r>
      <rPr>
        <sz val="10"/>
        <color theme="1"/>
        <rFont val="Calibri"/>
        <family val="2"/>
        <scheme val="minor"/>
      </rPr>
      <t xml:space="preserve"> En el municipio de Quimbaya se conmemoró la semana andina para la prevención del embarazo en la adolescencia.</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</si>
  <si>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</si>
  <si>
    <r>
      <t xml:space="preserve">Secretaría de Familia: Reporta que los doce municipios del Quindío, han realizado las asambleas juveniles, conforme al estatuto de ciudadanía juvenil. Y COORDINÓ LA REALIZACIÓN DE LA ASAMBLEA DE JUVENTUD  DEPARTAMENTAL EN EL RECINTO DE LA ASAMBLEA DEPARTAMENTAL EN EL MES DE DICIEMBRE.  Alcaldía de Buenavista: </t>
    </r>
    <r>
      <rPr>
        <sz val="10"/>
        <color theme="1"/>
        <rFont val="Calibri"/>
        <family val="2"/>
        <scheme val="minor"/>
      </rPr>
      <t>Se realizó Asamblea de Juventud en el mes de Junio de 2022.</t>
    </r>
    <r>
      <rPr>
        <b/>
        <sz val="10"/>
        <color theme="1"/>
        <rFont val="Calibri"/>
        <family val="2"/>
        <scheme val="minor"/>
      </rPr>
      <t xml:space="preserve">
Alcaldía de Salento: </t>
    </r>
    <r>
      <rPr>
        <sz val="10"/>
        <color theme="1"/>
        <rFont val="Calibri"/>
        <family val="2"/>
        <scheme val="minor"/>
      </rPr>
      <t>Hasta la fecha se ha realizada la Asamblea Municipal de Juventud, realizada el pasado 11 de Febrero</t>
    </r>
    <r>
      <rPr>
        <b/>
        <sz val="10"/>
        <color theme="1"/>
        <rFont val="Calibri"/>
        <family val="2"/>
        <scheme val="minor"/>
      </rPr>
      <t xml:space="preserve">
Alcaldía de Montenegro: </t>
    </r>
    <r>
      <rPr>
        <sz val="10"/>
        <color theme="1"/>
        <rFont val="Calibri"/>
        <family val="2"/>
        <scheme val="minor"/>
      </rPr>
      <t>Se han realizado las 2 asambleas de juventud que establece el estatuto de ciudadanía juvenil (ley  Estatutaria 1622 del 2013 modificada por la ley 1885 del 2018) .</t>
    </r>
    <r>
      <rPr>
        <b/>
        <sz val="10"/>
        <color theme="1"/>
        <rFont val="Calibri"/>
        <family val="2"/>
        <scheme val="minor"/>
      </rPr>
      <t xml:space="preserve">
Alcaldía de Córdoba: </t>
    </r>
    <r>
      <rPr>
        <sz val="10"/>
        <color theme="1"/>
        <rFont val="Calibri"/>
        <family val="2"/>
        <scheme val="minor"/>
      </rPr>
      <t xml:space="preserve">Las asambleas juveniles se realizaron en el primer semestre del 2022. </t>
    </r>
    <r>
      <rPr>
        <b/>
        <sz val="10"/>
        <color theme="1"/>
        <rFont val="Calibri"/>
        <family val="2"/>
        <scheme val="minor"/>
      </rPr>
      <t xml:space="preserve">
Alcaldía de la Tebaida:  </t>
    </r>
    <r>
      <rPr>
        <sz val="10"/>
        <color theme="1"/>
        <rFont val="Calibri"/>
        <family val="2"/>
        <scheme val="minor"/>
      </rPr>
      <t xml:space="preserve">El 05 de diciembre, se realizaron en el teatro municipal las 2 asambleas del año en vigencia dándole cumplimiento a la ley 1622 del 2013. En donde asistieron los consejeros de juventud, plataforma de juventud y demás miembros de colectivos juveniles.  </t>
    </r>
    <r>
      <rPr>
        <b/>
        <sz val="10"/>
        <color theme="1"/>
        <rFont val="Calibri"/>
        <family val="2"/>
        <scheme val="minor"/>
      </rPr>
      <t xml:space="preserve">
Alcaldía Armenia: </t>
    </r>
    <r>
      <rPr>
        <sz val="10"/>
        <color theme="1"/>
        <rFont val="Calibri"/>
        <family val="2"/>
        <scheme val="minor"/>
      </rPr>
      <t xml:space="preserve">Se han realizado dos asambleas juveniles en el mes de marzo y julio de 2022, impactando a 136 jóvenes. </t>
    </r>
    <r>
      <rPr>
        <b/>
        <sz val="10"/>
        <color theme="1"/>
        <rFont val="Calibri"/>
        <family val="2"/>
        <scheme val="minor"/>
      </rPr>
      <t xml:space="preserve">
Alcaldía de Filandia: </t>
    </r>
    <r>
      <rPr>
        <sz val="10"/>
        <color theme="1"/>
        <rFont val="Calibri"/>
        <family val="2"/>
        <scheme val="minor"/>
      </rPr>
      <t>1 conformada, para el periodo de octubre a diciembre no se convocó.</t>
    </r>
    <r>
      <rPr>
        <b/>
        <sz val="10"/>
        <color theme="1"/>
        <rFont val="Calibri"/>
        <family val="2"/>
        <scheme val="minor"/>
      </rPr>
      <t xml:space="preserve">
Alcaldía Quimbaya: </t>
    </r>
    <r>
      <rPr>
        <sz val="10"/>
        <color theme="1"/>
        <rFont val="Calibri"/>
        <family val="2"/>
        <scheme val="minor"/>
      </rPr>
      <t>En el municipio de Quimbaya se realizó una asamblea juvenil durante la vigencia 2022</t>
    </r>
    <r>
      <rPr>
        <b/>
        <sz val="10"/>
        <color theme="1"/>
        <rFont val="Calibri"/>
        <family val="2"/>
        <scheme val="minor"/>
      </rPr>
      <t xml:space="preserve">
Alcaldía de Génova: </t>
    </r>
    <r>
      <rPr>
        <sz val="10"/>
        <color theme="1"/>
        <rFont val="Calibri"/>
        <family val="2"/>
        <scheme val="minor"/>
      </rPr>
      <t>1 asamblea realizada.</t>
    </r>
    <r>
      <rPr>
        <b/>
        <sz val="10"/>
        <color theme="1"/>
        <rFont val="Calibri"/>
        <family val="2"/>
        <scheme val="minor"/>
      </rPr>
      <t xml:space="preserve">
</t>
    </r>
  </si>
  <si>
    <r>
      <rPr>
        <b/>
        <sz val="10"/>
        <color theme="1"/>
        <rFont val="Calibri"/>
        <family val="2"/>
        <scheme val="minor"/>
      </rPr>
      <t xml:space="preserve">Se beneficiaron: 11693 Personas 79% Por encima de la linea de base de 6500 beneficiados.    Alcaldía de Filandia: </t>
    </r>
    <r>
      <rPr>
        <sz val="10"/>
        <color theme="1"/>
        <rFont val="Calibri"/>
        <family val="2"/>
        <scheme val="minor"/>
      </rPr>
      <t>230 menores.</t>
    </r>
    <r>
      <rPr>
        <b/>
        <sz val="10"/>
        <color theme="1"/>
        <rFont val="Calibri"/>
        <family val="2"/>
        <scheme val="minor"/>
      </rPr>
      <t xml:space="preserve">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de la Tebaida: </t>
    </r>
    <r>
      <rPr>
        <sz val="10"/>
        <color theme="1"/>
        <rFont val="Calibri"/>
        <family val="2"/>
        <scheme val="minor"/>
      </rPr>
      <t xml:space="preserve">70 adultos.
</t>
    </r>
    <r>
      <rPr>
        <b/>
        <sz val="10"/>
        <color theme="1"/>
        <rFont val="Calibri"/>
        <family val="2"/>
        <scheme val="minor"/>
      </rPr>
      <t>Alcaldía de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 xml:space="preserve">Programa recreativo para adolescencia y juventud y programa recreativo y fitness.
</t>
    </r>
    <r>
      <rPr>
        <b/>
        <sz val="10"/>
        <color theme="1"/>
        <rFont val="Calibri"/>
        <family val="2"/>
        <scheme val="minor"/>
      </rPr>
      <t xml:space="preserve">Alcaldía de Montenegro: </t>
    </r>
    <r>
      <rPr>
        <sz val="10"/>
        <color theme="1"/>
        <rFont val="Calibri"/>
        <family val="2"/>
        <scheme val="minor"/>
      </rPr>
      <t xml:space="preserve">328 personas mayores a través de hábitos y estilos de vida saludable y actividad musicalizada y recreativa para el adulto mayor.
</t>
    </r>
    <r>
      <rPr>
        <b/>
        <sz val="10"/>
        <color theme="1"/>
        <rFont val="Calibri"/>
        <family val="2"/>
        <scheme val="minor"/>
      </rPr>
      <t xml:space="preserve">Alcaldía de Armenia: </t>
    </r>
    <r>
      <rPr>
        <sz val="10"/>
        <color theme="1"/>
        <rFont val="Calibri"/>
        <family val="2"/>
        <scheme val="minor"/>
      </rPr>
      <t xml:space="preserve">Promoción, apoyo logístico, ejecución y dotación de programas de Hábitos y Estilos de Vida Saludable y Actividad Física (8945) 
</t>
    </r>
    <r>
      <rPr>
        <b/>
        <sz val="10"/>
        <color theme="1"/>
        <rFont val="Calibri"/>
        <family val="2"/>
        <scheme val="minor"/>
      </rPr>
      <t xml:space="preserve">Universidad EAM: </t>
    </r>
    <r>
      <rPr>
        <sz val="10"/>
        <color theme="1"/>
        <rFont val="Calibri"/>
        <family val="2"/>
        <scheme val="minor"/>
      </rPr>
      <t xml:space="preserve">16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Indeportes: </t>
    </r>
    <r>
      <rPr>
        <sz val="10"/>
        <color theme="1"/>
        <rFont val="Calibri"/>
        <family val="2"/>
        <scheme val="minor"/>
      </rPr>
      <t>1290</t>
    </r>
  </si>
  <si>
    <t xml:space="preserve">20%
</t>
  </si>
  <si>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Alcaldía de Buenavista</t>
    </r>
    <r>
      <rPr>
        <sz val="10"/>
        <color theme="1"/>
        <rFont val="Calibri"/>
        <family val="2"/>
        <scheme val="minor"/>
      </rPr>
      <t xml:space="preserve">: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color theme="1"/>
        <rFont val="Calibri"/>
        <family val="2"/>
        <scheme val="minor"/>
      </rPr>
      <t>Alcaldía de la Tebaida:</t>
    </r>
    <r>
      <rPr>
        <sz val="10"/>
        <color theme="1"/>
        <rFont val="Calibri"/>
        <family val="2"/>
        <scheme val="minor"/>
      </rPr>
      <t xml:space="preserve">  Microfútbol (grupo 01) 21 jóvenes;  Natación 13 jóvenes;  Futbol 15 jóvenes;  Microfútbol (grupo 02) 24 jóvenes;  Baloncesto 24 jóvenes; Fútbol de mujer 8 jóvenes; Fútbol 12 jóvenes; jóvenes; Nueva modalidad ajedrez 9 jóvenes; Nueva modalidad patinaje 14 jóvenes; Nueva modalidad levantamiento de pesas 07 jóvenes. 
</t>
    </r>
    <r>
      <rPr>
        <b/>
        <sz val="10"/>
        <color theme="1"/>
        <rFont val="Calibri"/>
        <family val="2"/>
        <scheme val="minor"/>
      </rPr>
      <t>Alcaldía Génova:</t>
    </r>
    <r>
      <rPr>
        <sz val="10"/>
        <color theme="1"/>
        <rFont val="Calibri"/>
        <family val="2"/>
        <scheme val="minor"/>
      </rPr>
      <t xml:space="preserve"> Menores integrados a las actividades de los programas de actividad física y recreación
</t>
    </r>
    <r>
      <rPr>
        <b/>
        <sz val="10"/>
        <color theme="1"/>
        <rFont val="Calibri"/>
        <family val="2"/>
        <scheme val="minor"/>
      </rPr>
      <t>Alcaldía Armenia</t>
    </r>
    <r>
      <rPr>
        <sz val="10"/>
        <color theme="1"/>
        <rFont val="Calibri"/>
        <family val="2"/>
        <scheme val="minor"/>
      </rPr>
      <t xml:space="preserve">: Se implementan escuelas de formación deportiva en diferentes disciplinas, 144 escuelas y  4225 jóvenes impactados 
</t>
    </r>
    <r>
      <rPr>
        <b/>
        <sz val="10"/>
        <color theme="1"/>
        <rFont val="Calibri"/>
        <family val="2"/>
        <scheme val="minor"/>
      </rPr>
      <t>Alcaldía de Montenegro:</t>
    </r>
    <r>
      <rPr>
        <sz val="10"/>
        <color theme="1"/>
        <rFont val="Calibri"/>
        <family val="2"/>
        <scheme val="minor"/>
      </rPr>
      <t xml:space="preserve"> Actualmente se benefician 3781 jóvenes de las diferentes escuelas de formación del municipio (23 escuelas de formación).
</t>
    </r>
    <r>
      <rPr>
        <b/>
        <sz val="10"/>
        <color theme="1"/>
        <rFont val="Calibri"/>
        <family val="2"/>
        <scheme val="minor"/>
      </rPr>
      <t>Alcaldía de Filandia</t>
    </r>
    <r>
      <rPr>
        <sz val="10"/>
        <color theme="1"/>
        <rFont val="Calibri"/>
        <family val="2"/>
        <scheme val="minor"/>
      </rPr>
      <t xml:space="preserve">: 230 menores 
</t>
    </r>
    <r>
      <rPr>
        <b/>
        <sz val="10"/>
        <color theme="1"/>
        <rFont val="Calibri"/>
        <family val="2"/>
        <scheme val="minor"/>
      </rPr>
      <t>Indeportes:</t>
    </r>
    <r>
      <rPr>
        <sz val="10"/>
        <color theme="1"/>
        <rFont val="Calibri"/>
        <family val="2"/>
        <scheme val="minor"/>
      </rPr>
      <t xml:space="preserve"> 900.
Universidad del Quindío: Para el dato solicitado se informa que no se tiene en porcentaje sino en valores que representan la cantidad de personas. Se proporciona el siguiente DATO ADICIONAL DE RANGO DE EDAD EQUIVALENTE ANTES DE LA EDAD DE ADULTO Rango de edad entre 18 a 28 años: 1.878. En relación con el presupuesto se estiman los recursos asignados a eventos y torneos deportivos para estudiantes y actividades de atención integral en deporte en general, los cuales se encuentran en ejecución.
</t>
    </r>
    <r>
      <rPr>
        <b/>
        <sz val="10"/>
        <color theme="1"/>
        <rFont val="Calibri"/>
        <family val="2"/>
        <scheme val="minor"/>
      </rPr>
      <t>Universidad San  Buenaventura:</t>
    </r>
    <r>
      <rPr>
        <sz val="10"/>
        <color theme="1"/>
        <rFont val="Calibri"/>
        <family val="2"/>
        <scheme val="minor"/>
      </rPr>
      <t xml:space="preserve"> El voluntariado Transformarte de la Universidad de San Buenaventura realizó actividad recreativa a adultos de la tercera edad en el Hogar geriátrico El Carmen de Calarcá.
</t>
    </r>
    <r>
      <rPr>
        <b/>
        <sz val="10"/>
        <color theme="1"/>
        <rFont val="Calibri"/>
        <family val="2"/>
        <scheme val="minor"/>
      </rPr>
      <t>Universidad EAM:</t>
    </r>
    <r>
      <rPr>
        <sz val="10"/>
        <color theme="1"/>
        <rFont val="Calibri"/>
        <family val="2"/>
        <scheme val="minor"/>
      </rPr>
      <t xml:space="preserve"> 92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</si>
  <si>
    <r>
      <rPr>
        <b/>
        <sz val="10"/>
        <color theme="1"/>
        <rFont val="Calibri"/>
        <family val="2"/>
        <scheme val="minor"/>
      </rPr>
      <t xml:space="preserve">Se ejecutó el seguimiento a la ejecución de los planes de acción en un 100%.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humanos.Cada municipio tiene el plan integral de prevención de derechos humanos.  
</t>
    </r>
  </si>
  <si>
    <r>
      <t xml:space="preserve">la Red departamental de emprendimiento cuenta con un representante del Consejo Departamental de Juventudes.  Secretaría de Turismo Industria y Comercio: </t>
    </r>
    <r>
      <rPr>
        <sz val="10"/>
        <color theme="1"/>
        <rFont val="Calibri"/>
        <family val="2"/>
        <scheme val="minor"/>
      </rPr>
      <t>Durante el presente trimestre se lleva a cabo sesión o reunión de la Red Regional de Emprendimiento del Departamento del Quindío.</t>
    </r>
  </si>
  <si>
    <r>
      <rPr>
        <b/>
        <sz val="10"/>
        <color theme="1"/>
        <rFont val="Calibri"/>
        <family val="2"/>
        <scheme val="minor"/>
      </rPr>
      <t xml:space="preserve">Observación: SEGÚN REPORTE DE SEC. EDUCACIÓN SE IMPLEMENTAN 4 METODOLOGÍAS.                        </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</si>
  <si>
    <r>
      <rPr>
        <b/>
        <sz val="10"/>
        <color theme="1"/>
        <rFont val="Calibri"/>
        <family val="2"/>
        <scheme val="minor"/>
      </rPr>
      <t>SEGÚN LOS REPORTES OBTENIDOS SE VINCULARON 193 JÓVENES A PROYECTOS INNOVADORES Y DE EMPRENDIMIENTO. 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Turismo, Industria y Comercio: </t>
    </r>
    <r>
      <rPr>
        <sz val="10"/>
        <color theme="1"/>
        <rFont val="Calibri"/>
        <family val="2"/>
        <scheme val="minor"/>
      </rPr>
      <t xml:space="preserve">Ciento tres (103) iniciativas vinculadas a proyectos innovadores y de emprendimiento. Por medio del proyecto "Fortalecimiento del ecosistema de emprendimiento mediante el acompañamiento técnico y servicio de apoyo financiero para emprendedores en el Departamento del Quindío."CÓDIGO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Universidad del Quindío:</t>
    </r>
    <r>
      <rPr>
        <sz val="10"/>
        <color theme="1"/>
        <rFont val="Calibri"/>
        <family val="2"/>
        <scheme val="minor"/>
      </rPr>
      <t xml:space="preserve"> 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15 estudiantes asesorados en creación de empresas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de Calarcá</t>
    </r>
    <r>
      <rPr>
        <sz val="10"/>
        <color theme="1"/>
        <rFont val="Calibri"/>
        <family val="2"/>
        <scheme val="minor"/>
      </rPr>
      <t xml:space="preserve">: Se apoyó la iniciativa comunitaria BOXEANDO POR LA PAZ. Implementada en la Institución Educativa Jesús María Morales. Se beneficiaron 30 jóvenes. Esta en proceso la entrega de los implementos requeridos.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Alcaldía Quimbaya:</t>
    </r>
    <r>
      <rPr>
        <sz val="10"/>
        <color theme="1"/>
        <rFont val="Calibri"/>
        <family val="2"/>
        <scheme val="minor"/>
      </rPr>
      <t xml:space="preserve"> En el municipio de Quimbaya hay 40 jóvenes vinculados a proyectos de emprendimientos</t>
    </r>
  </si>
  <si>
    <r>
      <t xml:space="preserve">Alcaldía de Salento: </t>
    </r>
    <r>
      <rPr>
        <sz val="10"/>
        <color theme="1"/>
        <rFont val="Calibri"/>
        <family val="2"/>
        <scheme val="minor"/>
      </rPr>
      <t>Actualmente el municipio de Salento cuenta con Enlace de Juventud, el cual está a cargo de la Subsecretaría de Cultura y Deporte.</t>
    </r>
    <r>
      <rPr>
        <b/>
        <sz val="10"/>
        <color theme="1"/>
        <rFont val="Calibri"/>
        <family val="2"/>
        <scheme val="minor"/>
      </rPr>
      <t xml:space="preserve">
Alcaldía Calarcá: </t>
    </r>
    <r>
      <rPr>
        <sz val="10"/>
        <color theme="1"/>
        <rFont val="Calibri"/>
        <family val="2"/>
        <scheme val="minor"/>
      </rPr>
      <t>La alcaldía municipal designo a la Secretaria de Servicios Sociales y Salud para la articulación y asistencia técnica con las instancias de participación de los jóvenes, así mismo esta secretaría cuenta con el programa de  atención a jóvenes del municipio de Calarcá.</t>
    </r>
    <r>
      <rPr>
        <b/>
        <sz val="10"/>
        <color theme="1"/>
        <rFont val="Calibri"/>
        <family val="2"/>
        <scheme val="minor"/>
      </rPr>
      <t xml:space="preserve">
Alcaldía Quimbaya: </t>
    </r>
    <r>
      <rPr>
        <sz val="10"/>
        <color theme="1"/>
        <rFont val="Calibri"/>
        <family val="2"/>
        <scheme val="minor"/>
      </rPr>
      <t>El municipio de Quimbaya cuenta con el P:U: de Atención a grupos Vulnerables; encargado de supervisar la ejecución del proyecto de juventud.</t>
    </r>
    <r>
      <rPr>
        <b/>
        <sz val="10"/>
        <color theme="1"/>
        <rFont val="Calibri"/>
        <family val="2"/>
        <scheme val="minor"/>
      </rPr>
      <t xml:space="preserve">
Alcaldía de Montenegro:</t>
    </r>
    <r>
      <rPr>
        <sz val="10"/>
        <color theme="1"/>
        <rFont val="Calibri"/>
        <family val="2"/>
        <scheme val="minor"/>
      </rPr>
      <t xml:space="preserve"> La Subsecretaría de Desarrollo Social y Educativo creada mediante acto administrativo cuenta con el programa de juventud donde se desarrollan actividades en pro de la juventudes del municipio tal  como lo establece el estatuto de ciudadanía juvenil (ley 1622 del 2013)</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Armenia: </t>
    </r>
    <r>
      <rPr>
        <sz val="10"/>
        <color theme="1"/>
        <rFont val="Calibri"/>
        <family val="2"/>
        <scheme val="minor"/>
      </rPr>
      <t>Cuenta con un</t>
    </r>
    <r>
      <rPr>
        <b/>
        <sz val="10"/>
        <color theme="1"/>
        <rFont val="Calibri"/>
        <family val="2"/>
        <scheme val="minor"/>
      </rPr>
      <t xml:space="preserve"> </t>
    </r>
    <r>
      <rPr>
        <sz val="10"/>
        <color theme="1"/>
        <rFont val="Calibri"/>
        <family val="2"/>
        <scheme val="minor"/>
      </rPr>
      <t xml:space="preserve">programa juventud pa todos desde la Secretaría de Desarrollo Social la cual cuenta con 4 contratistas                     </t>
    </r>
    <r>
      <rPr>
        <b/>
        <sz val="10"/>
        <color theme="1"/>
        <rFont val="Calibri"/>
        <family val="2"/>
        <scheme val="minor"/>
      </rPr>
      <t xml:space="preserve">
Alcaldía de Buenavista: </t>
    </r>
    <r>
      <rPr>
        <sz val="10"/>
        <color theme="1"/>
        <rFont val="Calibri"/>
        <family val="2"/>
        <scheme val="minor"/>
      </rPr>
      <t>Actualmente, se cuenta con un enlace de juventud para realizar el seguimiento a la Política Pública y dinamizar los espacios de participación</t>
    </r>
    <r>
      <rPr>
        <b/>
        <sz val="10"/>
        <color theme="1"/>
        <rFont val="Calibri"/>
        <family val="2"/>
        <scheme val="minor"/>
      </rPr>
      <t xml:space="preserve">
Alcaldía de Córdoba: </t>
    </r>
    <r>
      <rPr>
        <sz val="10"/>
        <color theme="1"/>
        <rFont val="Calibri"/>
        <family val="2"/>
        <scheme val="minor"/>
      </rPr>
      <t>En el municipio la Secretaría General y de Gobierno tiene a cargo el programa de Juventud y es quien se encarga del desarrollo de actividades con esta población.</t>
    </r>
    <r>
      <rPr>
        <b/>
        <sz val="10"/>
        <color theme="1"/>
        <rFont val="Calibri"/>
        <family val="2"/>
        <scheme val="minor"/>
      </rPr>
      <t xml:space="preserve">
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</si>
  <si>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y la tasa de absorcion de bachilleres es del 47,3%
</t>
    </r>
    <r>
      <rPr>
        <b/>
        <sz val="10"/>
        <color theme="1"/>
        <rFont val="Calibri"/>
        <family val="2"/>
        <scheme val="minor"/>
      </rPr>
      <t xml:space="preserve">Alcaldía de Buenavista: </t>
    </r>
    <r>
      <rPr>
        <sz val="10"/>
        <color theme="1"/>
        <rFont val="Calibri"/>
        <family val="2"/>
        <scheme val="minor"/>
      </rPr>
      <t xml:space="preserve">Estímulos para el acceso y permanencia en la educación superior  1 convenio con el SENA - (TÉCNICO LABORAL EN PROCESOS AGROINDUSTRIALES.
</t>
    </r>
    <r>
      <rPr>
        <b/>
        <sz val="10"/>
        <color theme="1"/>
        <rFont val="Calibri"/>
        <family val="2"/>
        <scheme val="minor"/>
      </rPr>
      <t>Alcaldía de Filandia:</t>
    </r>
    <r>
      <rPr>
        <sz val="10"/>
        <color theme="1"/>
        <rFont val="Calibri"/>
        <family val="2"/>
        <scheme val="minor"/>
      </rPr>
      <t xml:space="preserve"> Tasa de absorción de bachilleres: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
</t>
    </r>
    <r>
      <rPr>
        <b/>
        <sz val="10"/>
        <color theme="1"/>
        <rFont val="Calibri"/>
        <family val="2"/>
        <scheme val="minor"/>
      </rPr>
      <t>Alcaldía de Montenegro:</t>
    </r>
    <r>
      <rPr>
        <sz val="10"/>
        <color theme="1"/>
        <rFont val="Calibri"/>
        <family val="2"/>
        <scheme val="minor"/>
      </rPr>
      <t xml:space="preserve"> Las instituciones educativas de Marco Fidel Suarez e Instituto Montenegro, realizan educación inclusiva o flexible en donde estudian por módulos.
</t>
    </r>
    <r>
      <rPr>
        <b/>
        <sz val="10"/>
        <color theme="1"/>
        <rFont val="Calibri"/>
        <family val="2"/>
        <scheme val="minor"/>
      </rPr>
      <t xml:space="preserve">Alcaldía de Calarcá: </t>
    </r>
    <r>
      <rPr>
        <sz val="10"/>
        <color theme="1"/>
        <rFont val="Calibri"/>
        <family val="2"/>
        <scheme val="minor"/>
      </rPr>
      <t xml:space="preserve">Realizamos el pago a las 14 instituciones educativas urbanas y rurales (30 sedes) con servicios públicos como energía, alcantarillado, acueducto y aseo. Aproximadamente 3.174 jóvenes beneficiados y se apoyó al 100% de los estudiantes de las 14 Instituciones Educativas sector urbano y rural con recursos de gratuidad escolar.
</t>
    </r>
    <r>
      <rPr>
        <b/>
        <sz val="10"/>
        <color theme="1"/>
        <rFont val="Calibri"/>
        <family val="2"/>
        <scheme val="minor"/>
      </rPr>
      <t xml:space="preserve">Alcaldía Armenia: </t>
    </r>
    <r>
      <rPr>
        <sz val="10"/>
        <color theme="1"/>
        <rFont val="Calibri"/>
        <family val="2"/>
        <scheme val="minor"/>
      </rPr>
      <t xml:space="preserve">35.500 Niños, Niñas, Jóvenes según la información reportada de la SEM no clasifica por edad.
</t>
    </r>
    <r>
      <rPr>
        <b/>
        <sz val="10"/>
        <color rgb="FFFF0000"/>
        <rFont val="Calibri"/>
        <family val="2"/>
        <scheme val="minor"/>
      </rPr>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</si>
  <si>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de Montenegro:</t>
    </r>
    <r>
      <rPr>
        <sz val="10"/>
        <color theme="1"/>
        <rFont val="Calibri"/>
        <family val="2"/>
        <scheme val="minor"/>
      </rPr>
      <t xml:space="preserve"> Se tiene un aseguramiento del 100% y se hace a través del Sistema de Afiliación Transaccional (SAT) o afiliación de oficio.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la cobertura de aseguramiento en poblacion joven es del 85%.
</t>
    </r>
  </si>
  <si>
    <r>
      <rPr>
        <b/>
        <sz val="10"/>
        <color theme="1"/>
        <rFont val="Calibri"/>
        <family val="2"/>
        <scheme val="minor"/>
      </rPr>
      <t>Indeportes: 69% de deportistas participantes jovenes quindianos en juegos nacionales</t>
    </r>
    <r>
      <rPr>
        <sz val="10"/>
        <color theme="1"/>
        <rFont val="Calibri"/>
        <family val="2"/>
        <scheme val="minor"/>
      </rPr>
      <t>.</t>
    </r>
  </si>
  <si>
    <r>
      <rPr>
        <b/>
        <sz val="10"/>
        <color theme="1"/>
        <rFont val="Calibri"/>
        <family val="2"/>
        <scheme val="minor"/>
      </rPr>
      <t xml:space="preserve">Secretaría de Cultura: </t>
    </r>
    <r>
      <rPr>
        <sz val="10"/>
        <color theme="1"/>
        <rFont val="Calibri"/>
        <family val="2"/>
        <scheme val="minor"/>
      </rPr>
      <t>se realizaron talleres de promoción de lectura y escritura en los diferentes municipios  con el apoyo de los instituciones educativas, impactando a 250  jóvenes en este cuarto  trimestre, así como también desde las bibliotecas públicas hemos atendido a 1250  jóvenes. 118 estimulos otorgados a talentos jovenes.</t>
    </r>
  </si>
  <si>
    <r>
      <t xml:space="preserve">   
</t>
    </r>
    <r>
      <rPr>
        <b/>
        <sz val="10"/>
        <color theme="1"/>
        <rFont val="Calibri"/>
        <family val="2"/>
        <scheme val="minor"/>
      </rPr>
      <t xml:space="preserve">Secretaría de Cultura: </t>
    </r>
    <r>
      <rPr>
        <sz val="10"/>
        <color theme="1"/>
        <rFont val="Calibri"/>
        <family val="2"/>
        <scheme val="minor"/>
      </rPr>
      <t>En la ejecución del programa  de concertación los proyectos siguientes fueron los que mas beneficiaron población juvenil: asociación libre teatro con un total de : 2.200 jóvenes realizando el festival calle arriba calle abajo en los municipios de Calarcá, Armenia, Quimbaya el corregimiento de Barcelona. La fundación torre de palabras realizó talleres de literatura y cine en donde se beneficiaron 500 jóvenes en los municipios de Calarcá y Armenia. La corporación los muñecos del teatro escondido realizó un proceso de realización en artes con 1100 jóvenes en el municipio de Armenia. La fundación acción para la vida realizó talleres de música y danza folclórica con 610 jóvenes en el corregimiento de Barcelona.
la fundación talento cafetero realizó un festival de música andina colombiana con la participación de 900 jóvenes. La corporación kymera realizó el laboratorio de creación audiovisual elaborando vídeos de animación con 1447 en losm12 municipios del Departamento. La corporación red apoyó la realización de talleres de formación en música con 12 jóvenes del CAE la Primavera del municipio de Montenegro . 92 proyectos de concertacion con organizaciones juveniles, culturales apoyados</t>
    </r>
  </si>
  <si>
    <t>IV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</si>
</sst>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44" formatCode="_-&quot;$&quot;\ * #,##0.00_-;\-&quot;$&quot;\ * #,##0.00_-;_-&quot;$&quot;\ *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 numFmtId="172" formatCode="_(* #.##0.00_);_(* \(#.##0.00\);_(* &quot;-&quot;??_);_(@_)"/>
    <numFmt numFmtId="173" formatCode="_-&quot;$&quot;* #,##0_-;\-&quot;$&quot;* #,##0_-;_-&quot;$&quot;* &quot;-&quot;_-;_-@_-"/>
    <numFmt numFmtId="174" formatCode="_ [$€-2]\ * #,##0.00_ ;_ [$€-2]\ * \-#,##0.00_ ;_ [$€-2]\ * &quot;-&quot;??_ "/>
    <numFmt numFmtId="175" formatCode="_(&quot;$&quot;\ * #,##0_);_(&quot;$&quot;\ * \(#,##0\);_(&quot;$&quot;\ * &quot;-&quot;??_);_(@_)"/>
    <numFmt numFmtId="176" formatCode="0.0"/>
    <numFmt numFmtId="177" formatCode="_-[$$-240A]\ * #,##0.00_-;\-[$$-240A]\ * #,##0.00_-;_-[$$-240A]\ * &quot;-&quot;??_-;_-@_-"/>
  </numFmts>
  <fonts count="30"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
      <sz val="10"/>
      <color rgb="FFFFFF00"/>
      <name val="Calibri"/>
      <family val="2"/>
      <scheme val="minor"/>
    </font>
    <font>
      <b/>
      <sz val="11"/>
      <color theme="1"/>
      <name val="Calibri"/>
      <family val="2"/>
      <scheme val="minor"/>
    </font>
    <font>
      <sz val="11"/>
      <color theme="1"/>
      <name val="Arial Narrow"/>
      <family val="2"/>
    </font>
    <font>
      <sz val="10"/>
      <color indexed="8"/>
      <name val="Calibri"/>
      <family val="2"/>
      <scheme val="minor"/>
    </font>
    <font>
      <b/>
      <sz val="9"/>
      <color rgb="FF000000"/>
      <name val="Tahoma"/>
      <family val="2"/>
    </font>
    <font>
      <sz val="9"/>
      <color rgb="FF000000"/>
      <name val="Tahoma"/>
      <family val="2"/>
    </font>
    <font>
      <sz val="10"/>
      <color indexed="8"/>
      <name val="Arial"/>
      <family val="2"/>
    </font>
    <font>
      <sz val="10"/>
      <color theme="1"/>
      <name val="Arial"/>
      <family val="2"/>
    </font>
    <font>
      <sz val="11"/>
      <color theme="1"/>
      <name val="Arial"/>
      <family val="2"/>
    </font>
    <font>
      <sz val="11"/>
      <name val="Arial"/>
      <family val="2"/>
    </font>
    <font>
      <sz val="12"/>
      <name val="Arial"/>
      <family val="2"/>
    </font>
    <font>
      <sz val="14"/>
      <color theme="1"/>
      <name val="Arial"/>
      <family val="2"/>
    </font>
    <font>
      <b/>
      <sz val="9"/>
      <color indexed="81"/>
      <name val="Tahoma"/>
      <family val="2"/>
    </font>
    <font>
      <sz val="9"/>
      <color indexed="81"/>
      <name val="Tahoma"/>
      <family val="2"/>
    </font>
    <font>
      <sz val="12"/>
      <color theme="1"/>
      <name val="Arial"/>
      <family val="2"/>
    </font>
  </fonts>
  <fills count="21">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5" tint="0.59996337778862885"/>
        <bgColor indexed="64"/>
      </patternFill>
    </fill>
    <fill>
      <patternFill patternType="solid">
        <fgColor rgb="FFF98607"/>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7030A0"/>
        <bgColor indexed="64"/>
      </patternFill>
    </fill>
  </fills>
  <borders count="3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right/>
      <top/>
      <bottom style="medium">
        <color auto="1"/>
      </bottom>
      <diagonal/>
    </border>
  </borders>
  <cellStyleXfs count="11">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74" fontId="1" fillId="0" borderId="0"/>
    <xf numFmtId="164" fontId="5" fillId="0" borderId="0" applyFont="0" applyFill="0" applyBorder="0" applyAlignment="0" applyProtection="0"/>
  </cellStyleXfs>
  <cellXfs count="698">
    <xf numFmtId="0" fontId="0" fillId="0" borderId="0" xfId="0"/>
    <xf numFmtId="10" fontId="3" fillId="0" borderId="5" xfId="0" applyNumberFormat="1" applyFont="1" applyBorder="1" applyAlignment="1">
      <alignment horizontal="center" vertical="center" wrapText="1"/>
    </xf>
    <xf numFmtId="0" fontId="0" fillId="3" borderId="0" xfId="0" applyFill="1"/>
    <xf numFmtId="0" fontId="3" fillId="3" borderId="0" xfId="0" applyFont="1" applyFill="1"/>
    <xf numFmtId="0" fontId="0" fillId="0" borderId="0" xfId="0" applyAlignment="1">
      <alignment horizont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 fillId="7" borderId="9" xfId="0" applyFont="1" applyFill="1" applyBorder="1" applyAlignment="1">
      <alignment horizontal="center" vertical="center"/>
    </xf>
    <xf numFmtId="0" fontId="7" fillId="0" borderId="12" xfId="0" applyFont="1" applyBorder="1" applyAlignment="1">
      <alignment horizontal="center" vertical="center"/>
    </xf>
    <xf numFmtId="0" fontId="7" fillId="9"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9" xfId="0" applyFont="1" applyFill="1" applyBorder="1" applyAlignment="1">
      <alignment horizontal="center" vertical="center"/>
    </xf>
    <xf numFmtId="0" fontId="3" fillId="5" borderId="12"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9" fillId="0" borderId="9" xfId="0" applyFont="1" applyBorder="1" applyAlignment="1">
      <alignment horizontal="center" vertical="center"/>
    </xf>
    <xf numFmtId="0" fontId="8" fillId="0" borderId="18" xfId="0" applyFont="1" applyBorder="1" applyAlignment="1">
      <alignment horizontal="center" vertical="center" wrapText="1"/>
    </xf>
    <xf numFmtId="0" fontId="8" fillId="0" borderId="12" xfId="0" applyFont="1" applyBorder="1" applyAlignment="1">
      <alignment horizontal="center" vertical="center"/>
    </xf>
    <xf numFmtId="0" fontId="10" fillId="7"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12" xfId="0" applyFont="1" applyFill="1" applyBorder="1" applyAlignment="1">
      <alignment horizontal="center" vertical="center"/>
    </xf>
    <xf numFmtId="0" fontId="8" fillId="14"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7" borderId="9" xfId="0" applyFont="1" applyFill="1" applyBorder="1" applyAlignment="1">
      <alignment horizontal="center" vertical="center"/>
    </xf>
    <xf numFmtId="0" fontId="0" fillId="3" borderId="0" xfId="0" applyFill="1" applyAlignment="1">
      <alignment horizontal="center"/>
    </xf>
    <xf numFmtId="0" fontId="3" fillId="0" borderId="0" xfId="0" applyFont="1"/>
    <xf numFmtId="9" fontId="4" fillId="5" borderId="5" xfId="1" applyFont="1" applyFill="1" applyBorder="1" applyAlignment="1">
      <alignment horizontal="center" vertical="center"/>
    </xf>
    <xf numFmtId="0" fontId="4" fillId="0" borderId="5" xfId="0"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1" fontId="4" fillId="0" borderId="5" xfId="1" applyNumberFormat="1" applyFont="1" applyFill="1" applyBorder="1" applyAlignment="1">
      <alignment horizontal="center" vertical="center"/>
    </xf>
    <xf numFmtId="0" fontId="4" fillId="3" borderId="5" xfId="0" applyFont="1" applyFill="1" applyBorder="1" applyAlignment="1">
      <alignment vertical="center" wrapText="1"/>
    </xf>
    <xf numFmtId="10" fontId="4" fillId="0" borderId="5" xfId="0" applyNumberFormat="1" applyFont="1" applyBorder="1" applyAlignment="1">
      <alignment horizontal="center" vertical="center" wrapText="1"/>
    </xf>
    <xf numFmtId="10"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64" fontId="4" fillId="3" borderId="5" xfId="3" applyFont="1" applyFill="1" applyBorder="1" applyAlignment="1">
      <alignment horizontal="center" vertical="center" wrapText="1"/>
    </xf>
    <xf numFmtId="9" fontId="4" fillId="6" borderId="5" xfId="1" applyFont="1" applyFill="1" applyBorder="1" applyAlignment="1">
      <alignment horizontal="center" vertical="center" wrapText="1"/>
    </xf>
    <xf numFmtId="44" fontId="4" fillId="3" borderId="5" xfId="4" applyFont="1" applyFill="1" applyBorder="1" applyAlignment="1">
      <alignment horizontal="center" vertical="center" wrapText="1"/>
    </xf>
    <xf numFmtId="49" fontId="4"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4" fillId="7" borderId="5" xfId="1" applyFont="1" applyFill="1" applyBorder="1" applyAlignment="1">
      <alignment horizontal="center" vertical="center"/>
    </xf>
    <xf numFmtId="0" fontId="4" fillId="0" borderId="5" xfId="0" applyFont="1" applyBorder="1" applyAlignment="1">
      <alignment horizontal="center" vertical="center" wrapText="1"/>
    </xf>
    <xf numFmtId="0" fontId="0" fillId="0" borderId="0" xfId="0" applyProtection="1">
      <protection locked="0"/>
    </xf>
    <xf numFmtId="0" fontId="15" fillId="7" borderId="12"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0" fontId="4" fillId="3" borderId="0" xfId="0" applyFont="1" applyFill="1"/>
    <xf numFmtId="170" fontId="4" fillId="3" borderId="5" xfId="1" applyNumberFormat="1" applyFont="1" applyFill="1" applyBorder="1" applyAlignment="1">
      <alignment horizontal="center" vertical="center" wrapText="1"/>
    </xf>
    <xf numFmtId="165" fontId="4" fillId="3" borderId="5" xfId="0" applyNumberFormat="1" applyFont="1" applyFill="1" applyBorder="1" applyAlignment="1">
      <alignment vertical="center" wrapText="1"/>
    </xf>
    <xf numFmtId="168" fontId="4" fillId="3" borderId="5" xfId="0" applyNumberFormat="1" applyFont="1" applyFill="1" applyBorder="1" applyAlignment="1">
      <alignment horizontal="center" vertical="center" wrapText="1"/>
    </xf>
    <xf numFmtId="1" fontId="4" fillId="0" borderId="5" xfId="0" applyNumberFormat="1" applyFont="1" applyBorder="1" applyAlignment="1">
      <alignment horizontal="center" vertical="center" wrapText="1"/>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1" fillId="2"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0" borderId="7" xfId="0" applyFont="1" applyBorder="1" applyAlignment="1">
      <alignment horizontal="center" vertical="center" wrapText="1"/>
    </xf>
    <xf numFmtId="170" fontId="4" fillId="3" borderId="5" xfId="0" applyNumberFormat="1" applyFont="1" applyFill="1" applyBorder="1" applyAlignment="1">
      <alignment horizontal="center" vertical="center" wrapText="1"/>
    </xf>
    <xf numFmtId="6" fontId="4" fillId="3" borderId="5" xfId="4" applyNumberFormat="1" applyFont="1" applyFill="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5" xfId="0" applyFont="1" applyBorder="1" applyAlignment="1">
      <alignment horizontal="center" vertical="center"/>
    </xf>
    <xf numFmtId="9" fontId="3" fillId="5" borderId="5" xfId="1" applyFont="1" applyFill="1" applyBorder="1" applyAlignment="1">
      <alignment horizontal="center" vertical="center"/>
    </xf>
    <xf numFmtId="165" fontId="3" fillId="0" borderId="5" xfId="0" applyNumberFormat="1" applyFont="1" applyBorder="1" applyAlignment="1">
      <alignment horizontal="center" vertical="center" wrapText="1"/>
    </xf>
    <xf numFmtId="9" fontId="3" fillId="4" borderId="5"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5" xfId="1" applyNumberFormat="1" applyFont="1" applyFill="1" applyBorder="1" applyAlignment="1">
      <alignment horizontal="center" vertical="center"/>
    </xf>
    <xf numFmtId="10" fontId="3" fillId="3" borderId="5"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0" fontId="3" fillId="3" borderId="5" xfId="0" applyFont="1" applyFill="1" applyBorder="1" applyAlignment="1">
      <alignment vertical="center" wrapText="1"/>
    </xf>
    <xf numFmtId="9" fontId="3"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166" fontId="3" fillId="3" borderId="5" xfId="1" applyNumberFormat="1" applyFont="1" applyFill="1" applyBorder="1" applyAlignment="1">
      <alignment horizontal="center" vertical="center" wrapText="1"/>
    </xf>
    <xf numFmtId="10" fontId="3" fillId="3" borderId="5" xfId="1" applyNumberFormat="1" applyFont="1" applyFill="1" applyBorder="1" applyAlignment="1">
      <alignment horizontal="center" vertical="center" wrapText="1"/>
    </xf>
    <xf numFmtId="166" fontId="3"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2" fontId="3" fillId="3" borderId="5" xfId="0" applyNumberFormat="1" applyFont="1" applyFill="1" applyBorder="1" applyAlignment="1">
      <alignment horizontal="center" vertical="center" wrapText="1"/>
    </xf>
    <xf numFmtId="9" fontId="3" fillId="6" borderId="5" xfId="1" applyFont="1" applyFill="1" applyBorder="1" applyAlignment="1">
      <alignment horizontal="center" vertical="center" wrapText="1"/>
    </xf>
    <xf numFmtId="165" fontId="3" fillId="3" borderId="5" xfId="0" applyNumberFormat="1" applyFont="1" applyFill="1" applyBorder="1" applyAlignment="1">
      <alignment vertical="center" wrapText="1"/>
    </xf>
    <xf numFmtId="3" fontId="3" fillId="0" borderId="5" xfId="0" applyNumberFormat="1" applyFont="1" applyBorder="1" applyAlignment="1">
      <alignment horizontal="center" vertical="center" wrapText="1"/>
    </xf>
    <xf numFmtId="9" fontId="18" fillId="4" borderId="5" xfId="1" applyFont="1" applyFill="1" applyBorder="1" applyAlignment="1">
      <alignment horizontal="center" vertical="center" wrapText="1"/>
    </xf>
    <xf numFmtId="1"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3"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3" fillId="7" borderId="5" xfId="1" applyFont="1" applyFill="1" applyBorder="1" applyAlignment="1">
      <alignment horizontal="center" vertical="center"/>
    </xf>
    <xf numFmtId="168" fontId="3" fillId="3" borderId="5"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9" fontId="17" fillId="0" borderId="5" xfId="0" applyNumberFormat="1"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justify" vertical="center" wrapText="1"/>
    </xf>
    <xf numFmtId="9" fontId="17" fillId="0" borderId="21" xfId="0" applyNumberFormat="1" applyFont="1" applyBorder="1" applyAlignment="1">
      <alignment horizontal="center" vertical="center" wrapText="1"/>
    </xf>
    <xf numFmtId="0" fontId="17" fillId="5" borderId="21" xfId="0" applyFont="1" applyFill="1" applyBorder="1" applyAlignment="1">
      <alignment horizontal="center" vertical="center" wrapText="1"/>
    </xf>
    <xf numFmtId="9" fontId="17" fillId="0" borderId="22" xfId="0" applyNumberFormat="1" applyFont="1" applyBorder="1" applyAlignment="1">
      <alignment horizontal="justify" vertical="center" wrapText="1"/>
    </xf>
    <xf numFmtId="1" fontId="4" fillId="3" borderId="21" xfId="3" applyNumberFormat="1" applyFont="1" applyFill="1" applyBorder="1" applyAlignment="1">
      <alignment horizontal="center" vertical="center" wrapText="1"/>
    </xf>
    <xf numFmtId="164" fontId="4" fillId="3" borderId="21" xfId="3" applyFont="1" applyFill="1" applyBorder="1" applyAlignment="1">
      <alignment horizontal="center" vertical="center" wrapText="1"/>
    </xf>
    <xf numFmtId="1" fontId="4" fillId="0" borderId="21"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4" fillId="3" borderId="22" xfId="0" applyFont="1" applyFill="1" applyBorder="1" applyAlignment="1">
      <alignment horizontal="left" vertical="center" wrapText="1"/>
    </xf>
    <xf numFmtId="9" fontId="4" fillId="0" borderId="21" xfId="0" applyNumberFormat="1" applyFont="1" applyBorder="1" applyAlignment="1">
      <alignment horizontal="center" vertical="center"/>
    </xf>
    <xf numFmtId="9" fontId="4" fillId="3" borderId="22" xfId="0" applyNumberFormat="1" applyFont="1" applyFill="1" applyBorder="1" applyAlignment="1">
      <alignment horizontal="left" vertical="center" wrapText="1"/>
    </xf>
    <xf numFmtId="0" fontId="4" fillId="3" borderId="21"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7" xfId="0" applyFont="1" applyFill="1" applyBorder="1" applyAlignment="1">
      <alignment horizontal="center" vertical="center"/>
    </xf>
    <xf numFmtId="9" fontId="4" fillId="5" borderId="7" xfId="1" applyFont="1" applyFill="1" applyBorder="1" applyAlignment="1">
      <alignment horizontal="center" vertical="center"/>
    </xf>
    <xf numFmtId="165" fontId="4" fillId="3" borderId="7" xfId="0" applyNumberFormat="1" applyFont="1" applyFill="1" applyBorder="1" applyAlignment="1">
      <alignment horizontal="center" vertical="center" wrapText="1"/>
    </xf>
    <xf numFmtId="168" fontId="4" fillId="3" borderId="7" xfId="0" applyNumberFormat="1" applyFont="1" applyFill="1" applyBorder="1" applyAlignment="1">
      <alignment horizontal="center" vertical="center" wrapText="1"/>
    </xf>
    <xf numFmtId="0" fontId="4" fillId="3" borderId="23"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22" xfId="0" applyFont="1" applyBorder="1" applyAlignment="1">
      <alignment horizontal="center" vertical="center" wrapText="1"/>
    </xf>
    <xf numFmtId="9" fontId="4" fillId="0" borderId="22" xfId="0" applyNumberFormat="1" applyFont="1" applyBorder="1" applyAlignment="1">
      <alignment horizontal="center" vertical="center" wrapText="1"/>
    </xf>
    <xf numFmtId="0" fontId="4" fillId="0" borderId="22" xfId="1"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3"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9" fontId="4" fillId="3" borderId="22"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9" fontId="3"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3" fillId="0" borderId="5" xfId="0" applyFont="1" applyBorder="1" applyAlignment="1">
      <alignment horizontal="justify" vertical="center" wrapText="1"/>
    </xf>
    <xf numFmtId="9" fontId="3" fillId="0" borderId="5" xfId="0" applyNumberFormat="1" applyFont="1" applyBorder="1" applyAlignment="1">
      <alignment horizontal="justify" vertical="center" wrapText="1"/>
    </xf>
    <xf numFmtId="9" fontId="3" fillId="0" borderId="5" xfId="0" applyNumberFormat="1" applyFont="1" applyBorder="1" applyAlignment="1">
      <alignment horizontal="center" vertical="center"/>
    </xf>
    <xf numFmtId="10" fontId="3" fillId="0" borderId="5" xfId="0" applyNumberFormat="1" applyFont="1" applyBorder="1" applyAlignment="1">
      <alignment horizontal="center" vertical="center"/>
    </xf>
    <xf numFmtId="171" fontId="5" fillId="0" borderId="5" xfId="5" applyNumberFormat="1" applyFont="1" applyFill="1" applyBorder="1" applyAlignment="1" applyProtection="1">
      <alignment horizontal="center" vertical="center"/>
      <protection locked="0"/>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171" fontId="23" fillId="0" borderId="5" xfId="8" applyNumberFormat="1" applyFont="1" applyFill="1" applyBorder="1" applyAlignment="1">
      <alignment horizontal="center" vertical="center" wrapText="1"/>
    </xf>
    <xf numFmtId="0" fontId="0" fillId="0" borderId="5" xfId="0" applyBorder="1" applyAlignment="1">
      <alignment horizontal="center" vertical="center"/>
    </xf>
    <xf numFmtId="9" fontId="0" fillId="0" borderId="5" xfId="0" applyNumberFormat="1" applyBorder="1" applyAlignment="1">
      <alignment horizontal="center" vertical="center"/>
    </xf>
    <xf numFmtId="10" fontId="0" fillId="0" borderId="5" xfId="0" applyNumberFormat="1" applyBorder="1" applyAlignment="1">
      <alignment horizontal="center" vertical="center"/>
    </xf>
    <xf numFmtId="1" fontId="0" fillId="0" borderId="5" xfId="0" applyNumberForma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18" fillId="3" borderId="5" xfId="0" applyFont="1" applyFill="1" applyBorder="1" applyAlignment="1">
      <alignment horizontal="center" vertical="center" wrapText="1"/>
    </xf>
    <xf numFmtId="9" fontId="0" fillId="3" borderId="5" xfId="1" applyFont="1" applyFill="1" applyBorder="1" applyAlignment="1">
      <alignment horizontal="center" vertical="center"/>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0" fontId="4" fillId="0" borderId="21" xfId="0" applyFont="1" applyBorder="1" applyAlignment="1">
      <alignment horizontal="center" vertical="center"/>
    </xf>
    <xf numFmtId="0" fontId="3" fillId="0" borderId="22" xfId="0" applyFont="1" applyBorder="1" applyAlignment="1">
      <alignment vertical="center" wrapText="1"/>
    </xf>
    <xf numFmtId="0" fontId="3" fillId="0" borderId="22" xfId="0" applyFont="1" applyBorder="1" applyAlignment="1">
      <alignment horizontal="left" vertical="center" wrapText="1"/>
    </xf>
    <xf numFmtId="9" fontId="4" fillId="0" borderId="21" xfId="1" applyFont="1" applyBorder="1" applyAlignment="1">
      <alignment horizontal="center" vertical="center"/>
    </xf>
    <xf numFmtId="9" fontId="3" fillId="0" borderId="22" xfId="0" applyNumberFormat="1" applyFont="1" applyBorder="1" applyAlignment="1">
      <alignment horizontal="left" vertical="center" wrapText="1"/>
    </xf>
    <xf numFmtId="1" fontId="4" fillId="0" borderId="21" xfId="1" applyNumberFormat="1" applyFont="1" applyBorder="1" applyAlignment="1">
      <alignment horizontal="center" vertical="center"/>
    </xf>
    <xf numFmtId="10" fontId="4" fillId="0" borderId="21" xfId="0" applyNumberFormat="1" applyFont="1" applyBorder="1" applyAlignment="1">
      <alignment horizontal="center" vertical="center" wrapText="1"/>
    </xf>
    <xf numFmtId="0" fontId="4" fillId="3" borderId="22" xfId="0" applyFont="1" applyFill="1" applyBorder="1" applyAlignment="1">
      <alignment vertical="center" wrapText="1"/>
    </xf>
    <xf numFmtId="9" fontId="4" fillId="3" borderId="21" xfId="0" applyNumberFormat="1" applyFont="1" applyFill="1" applyBorder="1" applyAlignment="1">
      <alignment horizontal="center" vertical="center" wrapText="1"/>
    </xf>
    <xf numFmtId="9" fontId="3" fillId="3" borderId="22" xfId="0" applyNumberFormat="1" applyFont="1" applyFill="1" applyBorder="1" applyAlignment="1">
      <alignment horizontal="left" vertical="center" wrapText="1"/>
    </xf>
    <xf numFmtId="10" fontId="4" fillId="3" borderId="21" xfId="0" applyNumberFormat="1" applyFont="1" applyFill="1" applyBorder="1" applyAlignment="1">
      <alignment horizontal="center" vertical="center" wrapText="1"/>
    </xf>
    <xf numFmtId="1" fontId="4" fillId="3" borderId="21" xfId="0" applyNumberFormat="1" applyFont="1" applyFill="1" applyBorder="1" applyAlignment="1">
      <alignment horizontal="center" vertical="center" wrapText="1"/>
    </xf>
    <xf numFmtId="0" fontId="4" fillId="3" borderId="22" xfId="0" applyFont="1" applyFill="1" applyBorder="1" applyAlignment="1">
      <alignment horizontal="justify" vertical="center" wrapText="1"/>
    </xf>
    <xf numFmtId="166" fontId="4" fillId="3" borderId="21" xfId="1" applyNumberFormat="1" applyFont="1" applyFill="1" applyBorder="1" applyAlignment="1">
      <alignment horizontal="center" vertical="center" wrapText="1"/>
    </xf>
    <xf numFmtId="10" fontId="4" fillId="3" borderId="21" xfId="1" applyNumberFormat="1" applyFont="1" applyFill="1" applyBorder="1" applyAlignment="1">
      <alignment horizontal="center" vertical="center" wrapText="1"/>
    </xf>
    <xf numFmtId="166" fontId="4" fillId="3" borderId="21" xfId="0" applyNumberFormat="1" applyFont="1" applyFill="1" applyBorder="1" applyAlignment="1">
      <alignment horizontal="center" vertical="center" wrapText="1"/>
    </xf>
    <xf numFmtId="9" fontId="4" fillId="3" borderId="21" xfId="1" applyFont="1" applyFill="1" applyBorder="1" applyAlignment="1">
      <alignment horizontal="center" vertical="center" wrapText="1"/>
    </xf>
    <xf numFmtId="167" fontId="4" fillId="0" borderId="21" xfId="1" applyNumberFormat="1" applyFont="1" applyFill="1" applyBorder="1" applyAlignment="1">
      <alignment horizontal="center" vertical="center" wrapText="1"/>
    </xf>
    <xf numFmtId="171" fontId="4" fillId="3" borderId="21" xfId="3" applyNumberFormat="1" applyFont="1" applyFill="1" applyBorder="1" applyAlignment="1">
      <alignment horizontal="center" vertical="center" wrapText="1"/>
    </xf>
    <xf numFmtId="0" fontId="4" fillId="0" borderId="22" xfId="0" applyFont="1" applyBorder="1" applyAlignment="1">
      <alignment horizontal="left" vertical="center" wrapText="1"/>
    </xf>
    <xf numFmtId="0" fontId="4" fillId="3" borderId="21" xfId="0" applyFont="1" applyFill="1" applyBorder="1" applyAlignment="1">
      <alignment vertical="center" wrapText="1"/>
    </xf>
    <xf numFmtId="2" fontId="4" fillId="3" borderId="21" xfId="3" applyNumberFormat="1" applyFont="1" applyFill="1" applyBorder="1" applyAlignment="1">
      <alignment horizontal="center" vertical="center" wrapText="1"/>
    </xf>
    <xf numFmtId="0" fontId="4" fillId="0" borderId="22" xfId="0" applyFont="1" applyBorder="1" applyAlignment="1">
      <alignment vertical="center" wrapText="1"/>
    </xf>
    <xf numFmtId="0" fontId="11" fillId="0" borderId="22" xfId="0" applyFont="1" applyBorder="1" applyAlignment="1">
      <alignment horizontal="left" vertical="center" wrapText="1"/>
    </xf>
    <xf numFmtId="9" fontId="4" fillId="0" borderId="22" xfId="0" applyNumberFormat="1" applyFont="1" applyBorder="1" applyAlignment="1">
      <alignment horizontal="left" vertical="center" wrapText="1"/>
    </xf>
    <xf numFmtId="0" fontId="11" fillId="3" borderId="22" xfId="0" applyFont="1" applyFill="1" applyBorder="1" applyAlignment="1">
      <alignment horizontal="justify" vertical="center" wrapText="1"/>
    </xf>
    <xf numFmtId="9" fontId="3" fillId="3" borderId="22" xfId="0" applyNumberFormat="1"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3" borderId="22" xfId="0" applyFont="1" applyFill="1" applyBorder="1" applyAlignment="1">
      <alignment vertical="center" wrapText="1"/>
    </xf>
    <xf numFmtId="0" fontId="14" fillId="3" borderId="22" xfId="0" applyFont="1" applyFill="1" applyBorder="1" applyAlignment="1">
      <alignment vertical="center" wrapText="1"/>
    </xf>
    <xf numFmtId="0" fontId="11" fillId="3" borderId="22" xfId="0" applyFont="1" applyFill="1" applyBorder="1" applyAlignment="1">
      <alignment vertical="center" wrapText="1"/>
    </xf>
    <xf numFmtId="0" fontId="3" fillId="3" borderId="22" xfId="0" applyFont="1" applyFill="1" applyBorder="1" applyAlignment="1">
      <alignment horizontal="left" vertical="center" wrapText="1"/>
    </xf>
    <xf numFmtId="0" fontId="3" fillId="0" borderId="21" xfId="0" applyFont="1" applyBorder="1" applyAlignment="1">
      <alignment horizontal="center" vertical="center"/>
    </xf>
    <xf numFmtId="9" fontId="3" fillId="0" borderId="21" xfId="1" applyFont="1" applyBorder="1" applyAlignment="1">
      <alignment horizontal="center" vertical="center"/>
    </xf>
    <xf numFmtId="1" fontId="3" fillId="0" borderId="21" xfId="1" applyNumberFormat="1" applyFont="1" applyBorder="1" applyAlignment="1">
      <alignment horizontal="center" vertical="center"/>
    </xf>
    <xf numFmtId="10" fontId="3" fillId="3" borderId="21"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vertical="center" wrapText="1"/>
    </xf>
    <xf numFmtId="9" fontId="3" fillId="3" borderId="21" xfId="0" applyNumberFormat="1" applyFont="1" applyFill="1" applyBorder="1" applyAlignment="1">
      <alignment horizontal="center" vertical="center" wrapText="1"/>
    </xf>
    <xf numFmtId="1" fontId="3" fillId="3" borderId="21" xfId="0" applyNumberFormat="1" applyFont="1" applyFill="1" applyBorder="1" applyAlignment="1">
      <alignment horizontal="center" vertical="center" wrapText="1"/>
    </xf>
    <xf numFmtId="0" fontId="2" fillId="3" borderId="22" xfId="0" applyFont="1" applyFill="1" applyBorder="1" applyAlignment="1">
      <alignment horizontal="justify" vertical="center" wrapText="1"/>
    </xf>
    <xf numFmtId="166" fontId="3" fillId="3" borderId="21" xfId="1" applyNumberFormat="1" applyFont="1" applyFill="1" applyBorder="1" applyAlignment="1">
      <alignment horizontal="center" vertical="center" wrapText="1"/>
    </xf>
    <xf numFmtId="10" fontId="3" fillId="3" borderId="21" xfId="1" applyNumberFormat="1" applyFont="1" applyFill="1" applyBorder="1" applyAlignment="1">
      <alignment horizontal="center" vertical="center" wrapText="1"/>
    </xf>
    <xf numFmtId="166" fontId="3" fillId="3" borderId="21" xfId="0" applyNumberFormat="1" applyFont="1" applyFill="1" applyBorder="1" applyAlignment="1">
      <alignment horizontal="center" vertical="center" wrapText="1"/>
    </xf>
    <xf numFmtId="9" fontId="3" fillId="3" borderId="21" xfId="1" applyFont="1" applyFill="1" applyBorder="1" applyAlignment="1">
      <alignment horizontal="center" vertical="center" wrapText="1"/>
    </xf>
    <xf numFmtId="2" fontId="3" fillId="3" borderId="21" xfId="0" applyNumberFormat="1" applyFont="1" applyFill="1" applyBorder="1" applyAlignment="1">
      <alignment horizontal="center" vertical="center" wrapText="1"/>
    </xf>
    <xf numFmtId="167" fontId="3" fillId="3" borderId="21" xfId="1" applyNumberFormat="1" applyFont="1" applyFill="1" applyBorder="1" applyAlignment="1">
      <alignment horizontal="center" vertical="center" wrapText="1"/>
    </xf>
    <xf numFmtId="0" fontId="3" fillId="3" borderId="21" xfId="0" applyFont="1" applyFill="1" applyBorder="1" applyAlignment="1">
      <alignment vertical="center" wrapText="1"/>
    </xf>
    <xf numFmtId="1" fontId="3" fillId="3" borderId="21" xfId="3" applyNumberFormat="1" applyFont="1" applyFill="1" applyBorder="1" applyAlignment="1">
      <alignment horizontal="center" vertical="center" wrapText="1"/>
    </xf>
    <xf numFmtId="1" fontId="3" fillId="0" borderId="21" xfId="0" applyNumberFormat="1" applyFont="1" applyBorder="1" applyAlignment="1">
      <alignment horizontal="center" vertical="center" wrapText="1"/>
    </xf>
    <xf numFmtId="49" fontId="3" fillId="3" borderId="21" xfId="0" applyNumberFormat="1" applyFont="1" applyFill="1" applyBorder="1" applyAlignment="1">
      <alignment horizontal="center" vertical="center" wrapText="1"/>
    </xf>
    <xf numFmtId="9"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0" xfId="0" applyFont="1" applyFill="1" applyBorder="1" applyAlignment="1">
      <alignment horizontal="center" vertical="center"/>
    </xf>
    <xf numFmtId="9" fontId="3" fillId="6" borderId="7" xfId="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168" fontId="3" fillId="3" borderId="7" xfId="0" applyNumberFormat="1"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0" fontId="3" fillId="3" borderId="22" xfId="0" applyFont="1" applyFill="1" applyBorder="1" applyAlignment="1">
      <alignment horizontal="center" vertical="center" wrapText="1"/>
    </xf>
    <xf numFmtId="0" fontId="0" fillId="0" borderId="22" xfId="0" applyBorder="1" applyAlignment="1">
      <alignment horizontal="center" vertical="center" wrapText="1"/>
    </xf>
    <xf numFmtId="0" fontId="3" fillId="3" borderId="22" xfId="0" applyFont="1" applyFill="1" applyBorder="1" applyAlignment="1">
      <alignment horizontal="justify" vertical="center"/>
    </xf>
    <xf numFmtId="0" fontId="18" fillId="3" borderId="21" xfId="0" applyFont="1" applyFill="1" applyBorder="1" applyAlignment="1">
      <alignment horizontal="center" vertical="center" wrapText="1"/>
    </xf>
    <xf numFmtId="0" fontId="18" fillId="3" borderId="22" xfId="0" applyFont="1" applyFill="1" applyBorder="1" applyAlignment="1">
      <alignment horizontal="justify" vertical="center" wrapText="1"/>
    </xf>
    <xf numFmtId="0" fontId="0" fillId="3" borderId="22" xfId="0" applyFill="1" applyBorder="1" applyAlignment="1">
      <alignment horizontal="left" vertical="center" wrapText="1"/>
    </xf>
    <xf numFmtId="0" fontId="0" fillId="3" borderId="7" xfId="0" applyFill="1" applyBorder="1" applyAlignment="1">
      <alignment horizontal="center" vertical="center"/>
    </xf>
    <xf numFmtId="0" fontId="0" fillId="3" borderId="23" xfId="0" applyFill="1" applyBorder="1" applyAlignment="1">
      <alignment horizontal="left" vertical="center" wrapText="1"/>
    </xf>
    <xf numFmtId="0" fontId="0" fillId="0" borderId="21" xfId="0" applyBorder="1" applyAlignment="1">
      <alignment horizontal="center" vertical="center"/>
    </xf>
    <xf numFmtId="9" fontId="3" fillId="0" borderId="22" xfId="0" applyNumberFormat="1" applyFont="1" applyBorder="1" applyAlignment="1">
      <alignment horizontal="center" vertical="center" wrapText="1"/>
    </xf>
    <xf numFmtId="9" fontId="0" fillId="0" borderId="21" xfId="0" applyNumberFormat="1" applyBorder="1" applyAlignment="1">
      <alignment horizontal="center" vertical="center"/>
    </xf>
    <xf numFmtId="166" fontId="0" fillId="0" borderId="22" xfId="0" applyNumberFormat="1" applyBorder="1" applyAlignment="1">
      <alignment horizontal="left" vertical="center" wrapText="1"/>
    </xf>
    <xf numFmtId="0" fontId="0" fillId="0" borderId="21" xfId="1" applyNumberFormat="1" applyFont="1" applyBorder="1" applyAlignment="1">
      <alignment horizontal="center" vertical="center"/>
    </xf>
    <xf numFmtId="10" fontId="0" fillId="0" borderId="21" xfId="0" applyNumberFormat="1" applyBorder="1" applyAlignment="1">
      <alignment horizontal="center" vertical="center"/>
    </xf>
    <xf numFmtId="9" fontId="0" fillId="0" borderId="21" xfId="1" applyFont="1" applyFill="1" applyBorder="1" applyAlignment="1">
      <alignment horizontal="center" vertical="center"/>
    </xf>
    <xf numFmtId="0" fontId="0" fillId="0" borderId="22" xfId="0" applyBorder="1" applyAlignment="1">
      <alignment horizontal="left" vertical="top" wrapText="1"/>
    </xf>
    <xf numFmtId="0" fontId="0" fillId="0" borderId="22" xfId="0" applyBorder="1" applyAlignment="1">
      <alignment horizontal="left" vertical="center" wrapText="1"/>
    </xf>
    <xf numFmtId="0" fontId="0" fillId="0" borderId="22" xfId="0" applyBorder="1" applyAlignment="1">
      <alignment vertical="center" wrapText="1"/>
    </xf>
    <xf numFmtId="0" fontId="0" fillId="0" borderId="22" xfId="0" applyBorder="1" applyAlignment="1">
      <alignment vertical="top" wrapText="1"/>
    </xf>
    <xf numFmtId="0" fontId="12" fillId="0" borderId="22" xfId="0" applyFont="1" applyBorder="1" applyAlignment="1">
      <alignment vertical="center" wrapText="1"/>
    </xf>
    <xf numFmtId="0" fontId="3" fillId="0" borderId="21" xfId="0" applyFont="1" applyBorder="1" applyAlignment="1">
      <alignment horizontal="center" vertical="center" wrapText="1"/>
    </xf>
    <xf numFmtId="1" fontId="0" fillId="0" borderId="21" xfId="0" applyNumberFormat="1" applyBorder="1" applyAlignment="1">
      <alignment horizontal="center" vertical="center"/>
    </xf>
    <xf numFmtId="10" fontId="3" fillId="0" borderId="21" xfId="0" applyNumberFormat="1" applyFont="1" applyBorder="1" applyAlignment="1">
      <alignment horizontal="center" vertical="center"/>
    </xf>
    <xf numFmtId="9" fontId="3" fillId="0" borderId="21" xfId="0" applyNumberFormat="1" applyFont="1" applyBorder="1" applyAlignment="1">
      <alignment horizontal="center" vertical="center" wrapText="1"/>
    </xf>
    <xf numFmtId="9" fontId="3" fillId="0" borderId="21" xfId="1" applyFont="1" applyFill="1" applyBorder="1" applyAlignment="1">
      <alignment horizontal="center" vertical="center"/>
    </xf>
    <xf numFmtId="9" fontId="3" fillId="0" borderId="22" xfId="1" applyFont="1" applyFill="1" applyBorder="1" applyAlignment="1">
      <alignment horizontal="center" vertical="center" wrapText="1"/>
    </xf>
    <xf numFmtId="1" fontId="3" fillId="0" borderId="22" xfId="0" applyNumberFormat="1" applyFont="1" applyBorder="1" applyAlignment="1">
      <alignment horizontal="center" vertical="center" wrapText="1"/>
    </xf>
    <xf numFmtId="170" fontId="4" fillId="3" borderId="5" xfId="0" applyNumberFormat="1" applyFont="1" applyFill="1" applyBorder="1" applyAlignment="1">
      <alignment horizontal="center" vertical="center"/>
    </xf>
    <xf numFmtId="166" fontId="3" fillId="0" borderId="5" xfId="0" applyNumberFormat="1" applyFont="1" applyBorder="1" applyAlignment="1">
      <alignment horizontal="center" vertical="center"/>
    </xf>
    <xf numFmtId="9" fontId="12" fillId="0" borderId="5" xfId="0" applyNumberFormat="1" applyFont="1" applyBorder="1" applyAlignment="1">
      <alignment vertical="center"/>
    </xf>
    <xf numFmtId="3" fontId="0" fillId="0" borderId="5" xfId="0" applyNumberFormat="1" applyBorder="1" applyAlignment="1">
      <alignment horizontal="center" vertical="center" wrapText="1"/>
    </xf>
    <xf numFmtId="9" fontId="3" fillId="5" borderId="5" xfId="1" applyFont="1" applyFill="1" applyBorder="1" applyAlignment="1">
      <alignment horizontal="center" vertical="center" wrapText="1"/>
    </xf>
    <xf numFmtId="2" fontId="4" fillId="0" borderId="5" xfId="0" applyNumberFormat="1" applyFont="1" applyBorder="1" applyAlignment="1">
      <alignment horizontal="center" vertical="center" wrapText="1"/>
    </xf>
    <xf numFmtId="0" fontId="12" fillId="0" borderId="5" xfId="0" applyFont="1" applyBorder="1" applyAlignment="1">
      <alignment vertical="center"/>
    </xf>
    <xf numFmtId="171" fontId="22" fillId="0" borderId="5" xfId="6"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167" fontId="3" fillId="3" borderId="5" xfId="0" applyNumberFormat="1" applyFont="1" applyFill="1" applyBorder="1" applyAlignment="1">
      <alignment horizontal="center" vertical="center" wrapText="1"/>
    </xf>
    <xf numFmtId="10" fontId="16" fillId="3" borderId="5" xfId="0" applyNumberFormat="1" applyFont="1" applyFill="1" applyBorder="1" applyAlignment="1">
      <alignment horizontal="center" vertical="center" wrapText="1"/>
    </xf>
    <xf numFmtId="171" fontId="22" fillId="0" borderId="5" xfId="0" applyNumberFormat="1" applyFont="1" applyBorder="1" applyAlignment="1" applyProtection="1">
      <alignment horizontal="center" vertical="center" wrapText="1"/>
      <protection locked="0"/>
    </xf>
    <xf numFmtId="173" fontId="22" fillId="0" borderId="5" xfId="5" applyNumberFormat="1" applyFont="1" applyFill="1" applyBorder="1" applyAlignment="1">
      <alignment horizontal="center" vertical="center" wrapText="1"/>
    </xf>
    <xf numFmtId="173" fontId="22" fillId="0" borderId="5" xfId="0" applyNumberFormat="1" applyFont="1" applyBorder="1" applyAlignment="1" applyProtection="1">
      <alignment horizontal="center" vertical="center" wrapText="1"/>
      <protection locked="0"/>
    </xf>
    <xf numFmtId="165" fontId="23" fillId="0" borderId="5" xfId="7"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9" fontId="3" fillId="8" borderId="5" xfId="1" applyFont="1" applyFill="1" applyBorder="1" applyAlignment="1">
      <alignment horizontal="center" vertical="center" wrapText="1"/>
    </xf>
    <xf numFmtId="9" fontId="0" fillId="0" borderId="5" xfId="0" applyNumberFormat="1" applyBorder="1" applyAlignment="1">
      <alignment vertical="center"/>
    </xf>
    <xf numFmtId="1" fontId="3" fillId="0" borderId="5"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49" fontId="3" fillId="3" borderId="5" xfId="0" applyNumberFormat="1" applyFont="1" applyFill="1" applyBorder="1" applyAlignment="1">
      <alignment horizontal="justify" vertical="center" wrapText="1"/>
    </xf>
    <xf numFmtId="0" fontId="13" fillId="3" borderId="22" xfId="0" applyFont="1" applyFill="1" applyBorder="1" applyAlignment="1">
      <alignment vertical="center" wrapText="1"/>
    </xf>
    <xf numFmtId="0" fontId="4" fillId="0" borderId="22" xfId="0" applyFont="1" applyBorder="1" applyAlignment="1">
      <alignment horizontal="justify" vertical="center" wrapText="1"/>
    </xf>
    <xf numFmtId="0" fontId="17" fillId="0" borderId="22" xfId="0" applyFont="1" applyBorder="1" applyAlignment="1">
      <alignment horizontal="center" vertical="center" wrapText="1"/>
    </xf>
    <xf numFmtId="9" fontId="17" fillId="0" borderId="22" xfId="0" applyNumberFormat="1" applyFont="1" applyBorder="1" applyAlignment="1">
      <alignment horizontal="center" vertical="center" wrapText="1"/>
    </xf>
    <xf numFmtId="0" fontId="21" fillId="0" borderId="22" xfId="0" applyFont="1" applyBorder="1" applyAlignment="1">
      <alignment horizontal="justify" vertical="center" wrapText="1"/>
    </xf>
    <xf numFmtId="0" fontId="3" fillId="0" borderId="22" xfId="0" applyFont="1" applyBorder="1" applyAlignment="1">
      <alignment horizontal="justify" vertical="center" wrapText="1"/>
    </xf>
    <xf numFmtId="10" fontId="3" fillId="0" borderId="21" xfId="0" applyNumberFormat="1" applyFont="1" applyBorder="1" applyAlignment="1">
      <alignment horizontal="center" vertical="center" wrapText="1"/>
    </xf>
    <xf numFmtId="9" fontId="3" fillId="0" borderId="22" xfId="0" applyNumberFormat="1" applyFont="1" applyBorder="1" applyAlignment="1">
      <alignment horizontal="justify" vertical="center" wrapText="1"/>
    </xf>
    <xf numFmtId="0" fontId="18" fillId="0" borderId="21" xfId="0" applyFont="1" applyBorder="1" applyAlignment="1">
      <alignment horizontal="center" vertical="center" wrapText="1"/>
    </xf>
    <xf numFmtId="0" fontId="18" fillId="0" borderId="22" xfId="0" applyFont="1" applyBorder="1" applyAlignment="1">
      <alignment horizontal="justify" vertical="center" wrapText="1"/>
    </xf>
    <xf numFmtId="9" fontId="3" fillId="0" borderId="21" xfId="0" applyNumberFormat="1" applyFont="1" applyBorder="1" applyAlignment="1">
      <alignment horizontal="justify" vertical="center" wrapText="1"/>
    </xf>
    <xf numFmtId="0" fontId="3" fillId="0" borderId="21" xfId="0" applyFont="1" applyBorder="1" applyAlignment="1">
      <alignment horizontal="justify" vertical="center" wrapText="1"/>
    </xf>
    <xf numFmtId="166" fontId="3" fillId="0" borderId="21" xfId="0" applyNumberFormat="1" applyFont="1" applyBorder="1" applyAlignment="1">
      <alignment horizontal="center" vertical="center"/>
    </xf>
    <xf numFmtId="10" fontId="0" fillId="0" borderId="21" xfId="0" applyNumberFormat="1" applyBorder="1" applyAlignment="1">
      <alignment vertical="center"/>
    </xf>
    <xf numFmtId="166" fontId="0" fillId="0" borderId="22" xfId="0" applyNumberFormat="1" applyBorder="1" applyAlignment="1">
      <alignment vertical="top" wrapText="1"/>
    </xf>
    <xf numFmtId="0" fontId="0" fillId="0" borderId="21" xfId="1" applyNumberFormat="1" applyFont="1" applyBorder="1" applyAlignment="1">
      <alignment vertical="center"/>
    </xf>
    <xf numFmtId="166" fontId="0" fillId="0" borderId="22" xfId="0" applyNumberFormat="1" applyBorder="1" applyAlignment="1">
      <alignment vertical="center" wrapText="1"/>
    </xf>
    <xf numFmtId="9" fontId="0" fillId="0" borderId="22" xfId="0" applyNumberFormat="1" applyBorder="1" applyAlignment="1">
      <alignment horizontal="left" vertical="center" wrapText="1"/>
    </xf>
    <xf numFmtId="9" fontId="0" fillId="0" borderId="22" xfId="1" applyFont="1" applyFill="1" applyBorder="1" applyAlignment="1">
      <alignment horizontal="left" vertical="center" wrapText="1"/>
    </xf>
    <xf numFmtId="1" fontId="0" fillId="0" borderId="22" xfId="0" applyNumberFormat="1" applyBorder="1" applyAlignment="1">
      <alignment horizontal="left" vertical="center" wrapText="1"/>
    </xf>
    <xf numFmtId="9" fontId="0" fillId="0" borderId="21" xfId="0" applyNumberFormat="1" applyBorder="1" applyAlignment="1">
      <alignment vertical="center"/>
    </xf>
    <xf numFmtId="1" fontId="0" fillId="0" borderId="22" xfId="0" applyNumberFormat="1" applyBorder="1" applyAlignment="1">
      <alignment vertical="center" wrapText="1"/>
    </xf>
    <xf numFmtId="0" fontId="29" fillId="3" borderId="22" xfId="0" applyFont="1" applyFill="1" applyBorder="1" applyAlignment="1">
      <alignment vertical="top" wrapText="1"/>
    </xf>
    <xf numFmtId="9" fontId="3" fillId="3" borderId="22" xfId="0" applyNumberFormat="1" applyFont="1" applyFill="1" applyBorder="1" applyAlignment="1">
      <alignment vertical="center" wrapText="1"/>
    </xf>
    <xf numFmtId="49" fontId="3" fillId="3" borderId="21" xfId="0" applyNumberFormat="1" applyFont="1" applyFill="1" applyBorder="1" applyAlignment="1">
      <alignment horizontal="justify" vertical="center" wrapText="1"/>
    </xf>
    <xf numFmtId="0" fontId="2" fillId="3" borderId="22"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3" fillId="3" borderId="22" xfId="0" applyFont="1" applyFill="1" applyBorder="1" applyAlignment="1">
      <alignment horizontal="justify" vertical="center" wrapText="1"/>
    </xf>
    <xf numFmtId="9" fontId="11" fillId="3" borderId="22" xfId="0" applyNumberFormat="1" applyFont="1" applyFill="1" applyBorder="1" applyAlignment="1">
      <alignment vertical="center" wrapText="1"/>
    </xf>
    <xf numFmtId="0" fontId="3" fillId="0" borderId="21" xfId="0" applyFont="1" applyBorder="1" applyAlignment="1">
      <alignment vertical="center" wrapText="1"/>
    </xf>
    <xf numFmtId="0" fontId="3" fillId="0" borderId="5" xfId="0" applyFont="1" applyBorder="1" applyAlignment="1">
      <alignment vertical="center" wrapText="1"/>
    </xf>
    <xf numFmtId="0" fontId="0" fillId="0" borderId="21" xfId="0" applyBorder="1" applyAlignment="1">
      <alignment vertical="center"/>
    </xf>
    <xf numFmtId="0" fontId="0" fillId="0" borderId="5" xfId="0" applyBorder="1" applyAlignment="1">
      <alignment vertical="center"/>
    </xf>
    <xf numFmtId="164" fontId="3" fillId="0" borderId="5" xfId="3" applyFont="1" applyBorder="1" applyAlignment="1">
      <alignment horizontal="center" vertical="center"/>
    </xf>
    <xf numFmtId="0" fontId="4" fillId="0" borderId="29" xfId="0" applyFont="1" applyBorder="1" applyAlignment="1">
      <alignment horizontal="center" vertical="center"/>
    </xf>
    <xf numFmtId="0" fontId="4" fillId="3" borderId="28" xfId="0" applyFont="1" applyFill="1" applyBorder="1" applyAlignment="1">
      <alignment horizontal="center" vertical="center" wrapText="1"/>
    </xf>
    <xf numFmtId="9" fontId="4" fillId="7" borderId="28" xfId="1" applyFont="1" applyFill="1" applyBorder="1" applyAlignment="1">
      <alignment horizontal="center" vertical="center" wrapText="1"/>
    </xf>
    <xf numFmtId="2" fontId="4" fillId="0" borderId="3" xfId="0" applyNumberFormat="1" applyFont="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9" fontId="4" fillId="3" borderId="29" xfId="1" applyFont="1" applyFill="1" applyBorder="1" applyAlignment="1">
      <alignment horizontal="center" vertical="center" wrapText="1"/>
    </xf>
    <xf numFmtId="0" fontId="4" fillId="0" borderId="29" xfId="0" applyFont="1" applyBorder="1" applyAlignment="1">
      <alignment horizontal="center" vertical="center" wrapText="1"/>
    </xf>
    <xf numFmtId="10" fontId="4" fillId="0" borderId="28" xfId="1" applyNumberFormat="1" applyFont="1" applyFill="1" applyBorder="1" applyAlignment="1">
      <alignment horizontal="center" vertical="center" wrapText="1"/>
    </xf>
    <xf numFmtId="9" fontId="4" fillId="8" borderId="28" xfId="1" applyFont="1" applyFill="1" applyBorder="1" applyAlignment="1">
      <alignment horizontal="center" vertical="center" wrapText="1"/>
    </xf>
    <xf numFmtId="10" fontId="4" fillId="3" borderId="29" xfId="1" applyNumberFormat="1" applyFont="1" applyFill="1" applyBorder="1" applyAlignment="1">
      <alignment horizontal="center" vertical="center" wrapText="1"/>
    </xf>
    <xf numFmtId="0" fontId="4" fillId="0" borderId="28" xfId="0" applyFont="1" applyBorder="1" applyAlignment="1">
      <alignment horizontal="center" vertical="center" wrapText="1"/>
    </xf>
    <xf numFmtId="9" fontId="4" fillId="5" borderId="28" xfId="1" applyFont="1" applyFill="1" applyBorder="1" applyAlignment="1">
      <alignment horizontal="center" vertical="center" wrapText="1"/>
    </xf>
    <xf numFmtId="1" fontId="4" fillId="0" borderId="29" xfId="1"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4" fillId="3" borderId="29" xfId="0" applyFont="1" applyFill="1" applyBorder="1" applyAlignment="1">
      <alignment horizontal="center" vertical="center"/>
    </xf>
    <xf numFmtId="168" fontId="4" fillId="3" borderId="29" xfId="0" applyNumberFormat="1" applyFont="1" applyFill="1" applyBorder="1" applyAlignment="1">
      <alignment horizontal="center" vertical="center" wrapText="1"/>
    </xf>
    <xf numFmtId="170" fontId="4" fillId="3" borderId="0" xfId="0" applyNumberFormat="1" applyFont="1" applyFill="1" applyAlignment="1">
      <alignment horizontal="center" vertical="center" wrapText="1"/>
    </xf>
    <xf numFmtId="9" fontId="0" fillId="0" borderId="0" xfId="0" applyNumberFormat="1"/>
    <xf numFmtId="9" fontId="4" fillId="11" borderId="5" xfId="1"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9" fontId="4" fillId="7" borderId="4" xfId="1" applyFont="1" applyFill="1" applyBorder="1" applyAlignment="1">
      <alignment horizontal="center" vertical="center" wrapText="1"/>
    </xf>
    <xf numFmtId="9" fontId="4" fillId="7" borderId="29" xfId="1" applyFont="1" applyFill="1" applyBorder="1" applyAlignment="1">
      <alignment horizontal="center" vertical="center" wrapText="1"/>
    </xf>
    <xf numFmtId="6" fontId="12" fillId="0" borderId="5" xfId="0" applyNumberFormat="1" applyFont="1" applyBorder="1" applyAlignment="1">
      <alignment horizontal="center" vertical="center" wrapText="1"/>
    </xf>
    <xf numFmtId="42" fontId="4" fillId="0" borderId="5" xfId="0" applyNumberFormat="1" applyFont="1" applyBorder="1" applyAlignment="1">
      <alignment horizontal="center" vertical="center" wrapText="1"/>
    </xf>
    <xf numFmtId="9" fontId="4" fillId="11" borderId="29" xfId="1" applyFont="1" applyFill="1" applyBorder="1" applyAlignment="1">
      <alignment horizontal="center" vertical="center" wrapText="1"/>
    </xf>
    <xf numFmtId="9" fontId="4" fillId="11" borderId="3"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7" borderId="23" xfId="1" applyFont="1" applyFill="1" applyBorder="1" applyAlignment="1">
      <alignment horizontal="center" vertical="center"/>
    </xf>
    <xf numFmtId="2" fontId="3" fillId="0" borderId="5" xfId="0" applyNumberFormat="1" applyFont="1" applyBorder="1" applyAlignment="1">
      <alignment horizontal="center" vertical="center"/>
    </xf>
    <xf numFmtId="176" fontId="3" fillId="0" borderId="5" xfId="0" applyNumberFormat="1" applyFont="1" applyBorder="1" applyAlignment="1">
      <alignment horizontal="center" vertical="center"/>
    </xf>
    <xf numFmtId="2" fontId="4" fillId="3" borderId="5" xfId="1" applyNumberFormat="1" applyFont="1" applyFill="1" applyBorder="1" applyAlignment="1">
      <alignment horizontal="center" vertical="center" wrapText="1"/>
    </xf>
    <xf numFmtId="9" fontId="4" fillId="8" borderId="23" xfId="1" applyFont="1" applyFill="1" applyBorder="1" applyAlignment="1">
      <alignment horizontal="center" vertical="center"/>
    </xf>
    <xf numFmtId="0" fontId="7" fillId="0" borderId="0" xfId="0" applyFont="1" applyAlignment="1">
      <alignment horizontal="center" vertical="center"/>
    </xf>
    <xf numFmtId="9" fontId="0" fillId="8" borderId="5" xfId="0" applyNumberFormat="1" applyFill="1" applyBorder="1"/>
    <xf numFmtId="9" fontId="4" fillId="11" borderId="5" xfId="1" applyFont="1" applyFill="1" applyBorder="1" applyAlignment="1">
      <alignment horizontal="center" vertical="center"/>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 fontId="3" fillId="0" borderId="5" xfId="0" applyNumberFormat="1" applyFont="1" applyBorder="1" applyAlignment="1">
      <alignment horizontal="center" vertical="center"/>
    </xf>
    <xf numFmtId="176" fontId="4" fillId="0" borderId="5" xfId="1" applyNumberFormat="1" applyFont="1" applyFill="1" applyBorder="1" applyAlignment="1">
      <alignment horizontal="center" vertical="center" wrapText="1"/>
    </xf>
    <xf numFmtId="9" fontId="4" fillId="0" borderId="5" xfId="1" applyFont="1" applyBorder="1" applyAlignment="1">
      <alignment vertical="center" wrapText="1"/>
    </xf>
    <xf numFmtId="177" fontId="4" fillId="3" borderId="29" xfId="4"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9" fontId="3" fillId="3" borderId="5" xfId="0" applyNumberFormat="1" applyFont="1" applyFill="1" applyBorder="1" applyAlignment="1">
      <alignment horizontal="left" vertical="center" wrapText="1"/>
    </xf>
    <xf numFmtId="0" fontId="2" fillId="3" borderId="29" xfId="0" applyFont="1" applyFill="1" applyBorder="1" applyAlignment="1">
      <alignment vertical="center" wrapText="1"/>
    </xf>
    <xf numFmtId="0" fontId="3" fillId="3" borderId="2"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0" fontId="3" fillId="3" borderId="29" xfId="0" applyFont="1" applyFill="1" applyBorder="1" applyAlignment="1">
      <alignment horizontal="justify" vertical="center" wrapText="1"/>
    </xf>
    <xf numFmtId="9" fontId="3" fillId="3" borderId="5" xfId="0" applyNumberFormat="1" applyFont="1" applyFill="1" applyBorder="1" applyAlignment="1">
      <alignment horizontal="justify" vertical="center" wrapText="1"/>
    </xf>
    <xf numFmtId="0" fontId="3" fillId="3" borderId="5" xfId="0" applyFont="1" applyFill="1" applyBorder="1" applyAlignment="1">
      <alignment horizontal="left" vertical="center" wrapText="1"/>
    </xf>
    <xf numFmtId="9" fontId="3" fillId="3" borderId="29" xfId="0" applyNumberFormat="1" applyFont="1" applyFill="1" applyBorder="1" applyAlignment="1">
      <alignment vertical="center" wrapText="1"/>
    </xf>
    <xf numFmtId="0" fontId="3" fillId="3" borderId="29" xfId="0" applyFont="1" applyFill="1" applyBorder="1" applyAlignment="1">
      <alignment horizontal="left" vertical="center" wrapText="1"/>
    </xf>
    <xf numFmtId="0" fontId="3" fillId="3" borderId="28"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3" fillId="3" borderId="4" xfId="0" applyFont="1" applyFill="1" applyBorder="1" applyAlignment="1">
      <alignment horizontal="justify" vertical="center" wrapText="1"/>
    </xf>
    <xf numFmtId="9" fontId="4" fillId="0" borderId="5" xfId="0" applyNumberFormat="1" applyFont="1" applyBorder="1" applyAlignment="1">
      <alignment horizontal="center" vertical="center" wrapText="1"/>
    </xf>
    <xf numFmtId="9" fontId="4" fillId="0" borderId="5" xfId="1" applyFont="1" applyFill="1" applyBorder="1" applyAlignment="1">
      <alignment horizontal="center" vertical="center" wrapText="1"/>
    </xf>
    <xf numFmtId="9" fontId="3" fillId="0" borderId="5" xfId="1" applyFont="1" applyFill="1" applyBorder="1" applyAlignment="1">
      <alignment horizontal="center" vertical="center"/>
    </xf>
    <xf numFmtId="9" fontId="4" fillId="19" borderId="5" xfId="1" applyFont="1" applyFill="1" applyBorder="1" applyAlignment="1">
      <alignment horizontal="center" vertical="center" wrapText="1"/>
    </xf>
    <xf numFmtId="9" fontId="4" fillId="20" borderId="29" xfId="1" applyFont="1" applyFill="1" applyBorder="1" applyAlignment="1">
      <alignment horizontal="center" vertical="center" wrapText="1"/>
    </xf>
    <xf numFmtId="9" fontId="4" fillId="20"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9" fontId="4" fillId="11" borderId="29" xfId="1" applyFont="1" applyFill="1" applyBorder="1" applyAlignment="1">
      <alignment horizontal="center" vertical="center" wrapText="1"/>
    </xf>
    <xf numFmtId="0" fontId="3" fillId="3" borderId="5" xfId="0" applyFont="1" applyFill="1" applyBorder="1" applyAlignment="1">
      <alignment horizontal="center" vertical="center"/>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xf>
    <xf numFmtId="0" fontId="4" fillId="0" borderId="29" xfId="0" applyFont="1" applyFill="1" applyBorder="1" applyAlignment="1">
      <alignment horizontal="center" vertical="center" wrapText="1"/>
    </xf>
    <xf numFmtId="1" fontId="3" fillId="3" borderId="5" xfId="0" applyNumberFormat="1" applyFont="1" applyFill="1" applyBorder="1" applyAlignment="1">
      <alignment horizontal="center" vertical="center"/>
    </xf>
    <xf numFmtId="1" fontId="4" fillId="3" borderId="5" xfId="1" applyNumberFormat="1" applyFont="1" applyFill="1" applyBorder="1" applyAlignment="1">
      <alignment horizontal="center" vertical="center" wrapText="1"/>
    </xf>
    <xf numFmtId="2" fontId="3" fillId="0" borderId="5" xfId="0" applyNumberFormat="1" applyFont="1" applyBorder="1" applyAlignment="1">
      <alignment horizontal="center" vertical="center" wrapText="1"/>
    </xf>
    <xf numFmtId="0" fontId="3" fillId="3" borderId="5" xfId="0" applyFont="1" applyFill="1" applyBorder="1" applyAlignment="1">
      <alignment vertical="center"/>
    </xf>
    <xf numFmtId="0" fontId="0" fillId="0" borderId="0" xfId="0" applyAlignment="1">
      <alignment horizont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29"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6" fillId="16" borderId="19" xfId="0" applyFont="1" applyFill="1" applyBorder="1" applyAlignment="1">
      <alignment horizontal="center"/>
    </xf>
    <xf numFmtId="0" fontId="16" fillId="16" borderId="17" xfId="0" applyFont="1" applyFill="1" applyBorder="1" applyAlignment="1">
      <alignment horizontal="center"/>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9" fontId="11" fillId="18" borderId="8" xfId="1" applyFont="1" applyFill="1" applyBorder="1" applyAlignment="1">
      <alignment horizontal="center" vertical="center" wrapText="1"/>
    </xf>
    <xf numFmtId="9" fontId="11" fillId="18" borderId="13" xfId="1"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9" xfId="0" applyFont="1" applyFill="1" applyBorder="1" applyAlignment="1">
      <alignment horizontal="center" vertical="center" wrapText="1"/>
    </xf>
    <xf numFmtId="10" fontId="4" fillId="3" borderId="28" xfId="0" applyNumberFormat="1" applyFont="1" applyFill="1" applyBorder="1" applyAlignment="1">
      <alignment horizontal="center" vertical="center" wrapText="1"/>
    </xf>
    <xf numFmtId="10" fontId="4" fillId="3" borderId="29" xfId="0" applyNumberFormat="1" applyFont="1" applyFill="1" applyBorder="1" applyAlignment="1">
      <alignment horizontal="center" vertical="center" wrapText="1"/>
    </xf>
    <xf numFmtId="9" fontId="4" fillId="3" borderId="28" xfId="1" applyFont="1" applyFill="1" applyBorder="1" applyAlignment="1">
      <alignment horizontal="center" vertical="center" wrapText="1"/>
    </xf>
    <xf numFmtId="9" fontId="4" fillId="3" borderId="4" xfId="1" applyFont="1" applyFill="1" applyBorder="1" applyAlignment="1">
      <alignment horizontal="center" vertical="center" wrapText="1"/>
    </xf>
    <xf numFmtId="9" fontId="4" fillId="3" borderId="29" xfId="1" applyFont="1" applyFill="1" applyBorder="1" applyAlignment="1">
      <alignment horizontal="center" vertical="center" wrapText="1"/>
    </xf>
    <xf numFmtId="10" fontId="4" fillId="0" borderId="28" xfId="1" applyNumberFormat="1" applyFont="1" applyFill="1" applyBorder="1" applyAlignment="1">
      <alignment horizontal="center" vertical="center" wrapText="1"/>
    </xf>
    <xf numFmtId="10" fontId="4" fillId="0" borderId="29" xfId="1" applyNumberFormat="1" applyFont="1" applyFill="1" applyBorder="1" applyAlignment="1">
      <alignment horizontal="center" vertical="center" wrapText="1"/>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10" fontId="4" fillId="0" borderId="28" xfId="0" applyNumberFormat="1" applyFont="1" applyBorder="1" applyAlignment="1">
      <alignment horizontal="center" vertical="center" wrapText="1"/>
    </xf>
    <xf numFmtId="10" fontId="4" fillId="0" borderId="29"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0" borderId="5" xfId="0" applyFont="1" applyBorder="1" applyAlignment="1">
      <alignment horizontal="center" vertical="center" wrapText="1"/>
    </xf>
    <xf numFmtId="9" fontId="4" fillId="7" borderId="28" xfId="1" applyFont="1" applyFill="1" applyBorder="1" applyAlignment="1">
      <alignment horizontal="center" vertical="center" wrapText="1"/>
    </xf>
    <xf numFmtId="9" fontId="4" fillId="7" borderId="4" xfId="1" applyFont="1" applyFill="1" applyBorder="1" applyAlignment="1">
      <alignment horizontal="center" vertical="center" wrapText="1"/>
    </xf>
    <xf numFmtId="9" fontId="4" fillId="7" borderId="6" xfId="1" applyFont="1" applyFill="1" applyBorder="1" applyAlignment="1">
      <alignment horizontal="center" vertical="center" wrapText="1"/>
    </xf>
    <xf numFmtId="9" fontId="11" fillId="2" borderId="8" xfId="1" applyFont="1" applyFill="1" applyBorder="1" applyAlignment="1">
      <alignment horizontal="center" vertical="center" wrapText="1"/>
    </xf>
    <xf numFmtId="9" fontId="11" fillId="2" borderId="13" xfId="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9" fontId="4" fillId="8" borderId="28" xfId="1" applyFont="1" applyFill="1" applyBorder="1" applyAlignment="1">
      <alignment horizontal="center" vertical="center" wrapText="1"/>
    </xf>
    <xf numFmtId="9" fontId="4" fillId="8" borderId="29" xfId="1" applyFont="1" applyFill="1" applyBorder="1" applyAlignment="1">
      <alignment horizontal="center" vertical="center" wrapText="1"/>
    </xf>
    <xf numFmtId="9" fontId="4" fillId="4" borderId="5" xfId="1" applyFont="1" applyFill="1" applyBorder="1" applyAlignment="1">
      <alignment horizontal="center" vertical="center" wrapText="1"/>
    </xf>
    <xf numFmtId="9" fontId="4" fillId="11" borderId="28" xfId="1" applyFont="1" applyFill="1" applyBorder="1" applyAlignment="1">
      <alignment horizontal="center" vertical="center" wrapText="1"/>
    </xf>
    <xf numFmtId="9" fontId="4" fillId="11" borderId="29" xfId="1" applyFont="1" applyFill="1" applyBorder="1" applyAlignment="1">
      <alignment horizontal="center" vertical="center" wrapText="1"/>
    </xf>
    <xf numFmtId="9" fontId="4" fillId="7" borderId="29" xfId="1" applyFont="1" applyFill="1" applyBorder="1" applyAlignment="1">
      <alignment horizontal="center"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9" fontId="4" fillId="11" borderId="5" xfId="1" applyFont="1" applyFill="1" applyBorder="1" applyAlignment="1">
      <alignment horizontal="center" vertical="center" wrapText="1"/>
    </xf>
    <xf numFmtId="9" fontId="4" fillId="5" borderId="4" xfId="1" applyFont="1" applyFill="1" applyBorder="1" applyAlignment="1">
      <alignment horizontal="center" vertical="center" wrapText="1"/>
    </xf>
    <xf numFmtId="9" fontId="4" fillId="5" borderId="29" xfId="1"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4" xfId="0" applyFont="1" applyFill="1" applyBorder="1" applyAlignment="1">
      <alignment horizontal="left" vertical="center" wrapText="1"/>
    </xf>
    <xf numFmtId="9" fontId="4" fillId="0" borderId="28" xfId="1" applyFont="1" applyBorder="1" applyAlignment="1">
      <alignment horizontal="center" vertical="center" wrapText="1"/>
    </xf>
    <xf numFmtId="9" fontId="4" fillId="0" borderId="29" xfId="1" applyFont="1" applyBorder="1" applyAlignment="1">
      <alignment horizontal="center" vertical="center" wrapText="1"/>
    </xf>
    <xf numFmtId="9" fontId="4" fillId="5" borderId="28" xfId="1" applyFont="1" applyFill="1" applyBorder="1" applyAlignment="1">
      <alignment horizontal="center" vertical="center" wrapText="1"/>
    </xf>
    <xf numFmtId="9" fontId="15" fillId="5" borderId="28" xfId="1" applyFont="1" applyFill="1" applyBorder="1" applyAlignment="1">
      <alignment horizontal="center" vertical="center" wrapText="1"/>
    </xf>
    <xf numFmtId="9" fontId="15" fillId="5" borderId="4" xfId="1" applyFont="1" applyFill="1" applyBorder="1" applyAlignment="1">
      <alignment horizontal="center" vertical="center" wrapText="1"/>
    </xf>
    <xf numFmtId="9" fontId="15" fillId="5" borderId="29" xfId="1" applyFont="1" applyFill="1" applyBorder="1" applyAlignment="1">
      <alignment horizontal="center" vertical="center" wrapText="1"/>
    </xf>
    <xf numFmtId="9" fontId="4" fillId="6" borderId="28" xfId="1" applyFont="1" applyFill="1" applyBorder="1" applyAlignment="1">
      <alignment horizontal="center" vertical="center" wrapText="1"/>
    </xf>
    <xf numFmtId="9" fontId="4" fillId="6" borderId="29" xfId="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7" xfId="0" applyNumberFormat="1"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2" xfId="0" applyFont="1" applyFill="1" applyBorder="1" applyAlignment="1">
      <alignment horizontal="left" vertical="center" wrapText="1"/>
    </xf>
    <xf numFmtId="42" fontId="4" fillId="0" borderId="28" xfId="0" applyNumberFormat="1" applyFont="1" applyBorder="1" applyAlignment="1">
      <alignment horizontal="center" vertical="center" wrapText="1"/>
    </xf>
    <xf numFmtId="42" fontId="4" fillId="0" borderId="4" xfId="0" applyNumberFormat="1" applyFont="1" applyBorder="1" applyAlignment="1">
      <alignment horizontal="center" vertical="center" wrapText="1"/>
    </xf>
    <xf numFmtId="42" fontId="4" fillId="0" borderId="29"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165" fontId="4" fillId="3" borderId="28"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0" fontId="3" fillId="3" borderId="29" xfId="0" applyFont="1" applyFill="1" applyBorder="1" applyAlignment="1">
      <alignment horizontal="left" vertical="center" wrapText="1"/>
    </xf>
    <xf numFmtId="10" fontId="4" fillId="0" borderId="5" xfId="0" applyNumberFormat="1" applyFont="1" applyBorder="1" applyAlignment="1">
      <alignment horizontal="center" vertical="center" wrapText="1"/>
    </xf>
    <xf numFmtId="9" fontId="4" fillId="5" borderId="5" xfId="1" applyFont="1" applyFill="1" applyBorder="1" applyAlignment="1">
      <alignment horizontal="center" vertical="center" wrapText="1"/>
    </xf>
    <xf numFmtId="0" fontId="3" fillId="0" borderId="29" xfId="0" applyFont="1" applyBorder="1" applyAlignment="1">
      <alignment horizontal="center" vertical="center" wrapText="1"/>
    </xf>
    <xf numFmtId="165" fontId="11" fillId="3" borderId="29" xfId="0" applyNumberFormat="1" applyFont="1" applyFill="1" applyBorder="1" applyAlignment="1">
      <alignment horizontal="center" vertical="center" wrapText="1"/>
    </xf>
    <xf numFmtId="9" fontId="3" fillId="0" borderId="28" xfId="0" applyNumberFormat="1" applyFont="1" applyBorder="1" applyAlignment="1">
      <alignment horizontal="center" vertical="center"/>
    </xf>
    <xf numFmtId="9" fontId="3" fillId="0" borderId="29" xfId="0" applyNumberFormat="1" applyFont="1" applyBorder="1" applyAlignment="1">
      <alignment horizontal="center" vertical="center"/>
    </xf>
    <xf numFmtId="9" fontId="4" fillId="0" borderId="5" xfId="1" applyFont="1" applyFill="1" applyBorder="1" applyAlignment="1">
      <alignment horizontal="center" vertical="center" wrapText="1"/>
    </xf>
    <xf numFmtId="0" fontId="2" fillId="3" borderId="28" xfId="0" applyFont="1" applyFill="1" applyBorder="1" applyAlignment="1">
      <alignment horizontal="left" vertical="center" wrapText="1"/>
    </xf>
    <xf numFmtId="9" fontId="4" fillId="6"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44" fontId="4" fillId="3" borderId="5" xfId="4" applyFont="1" applyFill="1" applyBorder="1" applyAlignment="1">
      <alignment horizontal="center" vertical="center" wrapText="1"/>
    </xf>
    <xf numFmtId="9" fontId="4" fillId="5" borderId="6" xfId="1" applyFont="1" applyFill="1" applyBorder="1" applyAlignment="1">
      <alignment horizontal="center" vertical="center" wrapText="1"/>
    </xf>
    <xf numFmtId="0" fontId="0" fillId="0" borderId="22" xfId="0" applyBorder="1" applyAlignment="1">
      <alignment horizontal="center" vertical="top" wrapText="1"/>
    </xf>
    <xf numFmtId="0" fontId="0" fillId="0" borderId="22" xfId="0" applyBorder="1" applyAlignment="1">
      <alignment horizontal="left" vertical="center" wrapText="1"/>
    </xf>
    <xf numFmtId="0" fontId="3" fillId="0" borderId="22" xfId="0" applyFont="1" applyBorder="1" applyAlignment="1">
      <alignment horizontal="center" vertical="center" wrapText="1"/>
    </xf>
    <xf numFmtId="10" fontId="3" fillId="3" borderId="21" xfId="0" applyNumberFormat="1" applyFont="1" applyFill="1" applyBorder="1" applyAlignment="1">
      <alignment horizontal="center" vertical="center" wrapText="1"/>
    </xf>
    <xf numFmtId="165" fontId="3" fillId="0" borderId="5" xfId="0" applyNumberFormat="1" applyFont="1" applyBorder="1" applyAlignment="1">
      <alignment horizontal="center" vertical="center" wrapText="1"/>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xf>
    <xf numFmtId="9" fontId="4" fillId="3" borderId="5" xfId="1" applyFont="1" applyFill="1" applyBorder="1" applyAlignment="1">
      <alignment horizontal="center" vertical="center" wrapText="1"/>
    </xf>
    <xf numFmtId="165" fontId="11" fillId="3" borderId="5"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5" xfId="0" applyFont="1" applyFill="1" applyBorder="1" applyAlignment="1">
      <alignment horizontal="center" vertical="center" wrapText="1"/>
    </xf>
    <xf numFmtId="1" fontId="3" fillId="3" borderId="21" xfId="0" applyNumberFormat="1" applyFont="1" applyFill="1" applyBorder="1" applyAlignment="1">
      <alignment horizontal="center" vertical="center" wrapText="1"/>
    </xf>
    <xf numFmtId="9" fontId="3" fillId="5" borderId="5" xfId="1" applyFont="1" applyFill="1" applyBorder="1" applyAlignment="1">
      <alignment horizontal="center" vertical="center" wrapText="1"/>
    </xf>
    <xf numFmtId="9" fontId="3" fillId="3" borderId="5" xfId="1" applyFont="1" applyFill="1" applyBorder="1" applyAlignment="1">
      <alignment horizontal="center" vertical="center" wrapText="1"/>
    </xf>
    <xf numFmtId="1" fontId="4" fillId="0" borderId="21" xfId="0" applyNumberFormat="1" applyFont="1" applyBorder="1" applyAlignment="1">
      <alignment horizontal="center" vertical="center" wrapText="1"/>
    </xf>
    <xf numFmtId="0" fontId="4" fillId="3" borderId="22" xfId="0" applyFont="1" applyFill="1" applyBorder="1" applyAlignment="1">
      <alignment horizontal="left" vertical="center" wrapText="1"/>
    </xf>
    <xf numFmtId="1" fontId="3" fillId="0" borderId="21" xfId="0" applyNumberFormat="1" applyFont="1" applyBorder="1" applyAlignment="1">
      <alignment horizontal="center" vertical="center" wrapText="1"/>
    </xf>
    <xf numFmtId="0" fontId="3" fillId="0" borderId="5" xfId="0" applyFont="1" applyBorder="1" applyAlignment="1">
      <alignment horizontal="center" vertical="center" wrapText="1"/>
    </xf>
    <xf numFmtId="9" fontId="3" fillId="4" borderId="5" xfId="1" applyFont="1" applyFill="1" applyBorder="1" applyAlignment="1">
      <alignment horizontal="center" vertical="center" wrapText="1"/>
    </xf>
    <xf numFmtId="9" fontId="4" fillId="8" borderId="5" xfId="1" applyFont="1" applyFill="1" applyBorder="1" applyAlignment="1">
      <alignment horizontal="center" vertical="center" wrapText="1"/>
    </xf>
    <xf numFmtId="3" fontId="0" fillId="0" borderId="5" xfId="0" applyNumberFormat="1" applyBorder="1" applyAlignment="1">
      <alignment horizontal="center" vertical="center" wrapText="1"/>
    </xf>
    <xf numFmtId="0" fontId="0" fillId="0" borderId="5" xfId="0" applyBorder="1" applyAlignment="1">
      <alignment horizontal="center" vertical="center"/>
    </xf>
    <xf numFmtId="175" fontId="0" fillId="0" borderId="5" xfId="4" applyNumberFormat="1" applyFon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0" fillId="0" borderId="22" xfId="0" applyBorder="1" applyAlignment="1">
      <alignment horizontal="center" vertical="center" wrapText="1"/>
    </xf>
    <xf numFmtId="10" fontId="0" fillId="0" borderId="22" xfId="0" applyNumberFormat="1" applyBorder="1" applyAlignment="1">
      <alignment horizontal="center" vertical="center" wrapText="1"/>
    </xf>
    <xf numFmtId="0" fontId="0" fillId="0" borderId="22" xfId="0" applyBorder="1" applyAlignment="1">
      <alignment horizontal="left" vertical="top" wrapText="1"/>
    </xf>
    <xf numFmtId="0" fontId="26" fillId="0" borderId="22" xfId="0" applyFont="1" applyBorder="1" applyAlignment="1">
      <alignment horizontal="left" vertical="top" wrapText="1"/>
    </xf>
    <xf numFmtId="1" fontId="0" fillId="0" borderId="22" xfId="0" applyNumberFormat="1" applyBorder="1" applyAlignment="1">
      <alignment horizontal="center" vertical="center" wrapText="1"/>
    </xf>
    <xf numFmtId="9" fontId="0" fillId="0" borderId="22" xfId="0" applyNumberFormat="1" applyBorder="1" applyAlignment="1">
      <alignment horizontal="left" vertical="center" wrapText="1"/>
    </xf>
    <xf numFmtId="175" fontId="0" fillId="0" borderId="5" xfId="4" applyNumberFormat="1" applyFont="1" applyBorder="1" applyAlignment="1">
      <alignment horizontal="center" vertical="center" wrapText="1"/>
    </xf>
    <xf numFmtId="175" fontId="0" fillId="0" borderId="5" xfId="4" applyNumberFormat="1" applyFont="1" applyFill="1" applyBorder="1" applyAlignment="1">
      <alignment horizontal="center" vertical="center"/>
    </xf>
    <xf numFmtId="0" fontId="0" fillId="0" borderId="21" xfId="0" applyBorder="1" applyAlignment="1">
      <alignment horizontal="center" vertical="center"/>
    </xf>
    <xf numFmtId="9" fontId="0" fillId="0" borderId="21" xfId="0" applyNumberFormat="1" applyBorder="1" applyAlignment="1">
      <alignment horizontal="center" vertical="center"/>
    </xf>
    <xf numFmtId="9" fontId="0" fillId="0" borderId="5" xfId="0" applyNumberFormat="1" applyBorder="1" applyAlignment="1">
      <alignment horizontal="center" vertical="center"/>
    </xf>
    <xf numFmtId="164" fontId="25" fillId="3" borderId="5" xfId="10" applyFont="1" applyFill="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9" fontId="3" fillId="0" borderId="22"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5" xfId="1" applyNumberFormat="1" applyFont="1" applyFill="1" applyBorder="1" applyAlignment="1">
      <alignment horizontal="center" vertical="center"/>
    </xf>
    <xf numFmtId="10" fontId="0" fillId="0" borderId="5" xfId="0" applyNumberFormat="1" applyBorder="1" applyAlignment="1">
      <alignment horizontal="center" vertical="center"/>
    </xf>
    <xf numFmtId="0" fontId="23" fillId="3" borderId="21" xfId="0" applyFont="1" applyFill="1" applyBorder="1" applyAlignment="1">
      <alignment horizontal="center" vertical="center" wrapText="1"/>
    </xf>
    <xf numFmtId="10" fontId="3" fillId="0" borderId="21"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65" fontId="12" fillId="0" borderId="5"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0" fontId="3" fillId="0" borderId="22" xfId="0" applyNumberFormat="1" applyFont="1" applyBorder="1" applyAlignment="1">
      <alignment horizontal="center" vertical="center" wrapText="1"/>
    </xf>
    <xf numFmtId="1" fontId="3" fillId="0" borderId="22"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0" fontId="17" fillId="0" borderId="2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2" xfId="0" applyFont="1" applyBorder="1" applyAlignment="1">
      <alignment horizontal="center" vertical="center" wrapText="1"/>
    </xf>
    <xf numFmtId="9" fontId="17" fillId="0" borderId="22" xfId="0" applyNumberFormat="1" applyFont="1" applyBorder="1" applyAlignment="1">
      <alignment horizontal="center" vertical="center" wrapText="1"/>
    </xf>
    <xf numFmtId="9" fontId="3" fillId="0" borderId="21" xfId="0" applyNumberFormat="1" applyFont="1" applyBorder="1" applyAlignment="1">
      <alignment horizontal="center" vertical="center" wrapText="1"/>
    </xf>
    <xf numFmtId="9" fontId="3" fillId="0" borderId="21" xfId="1" applyFont="1" applyFill="1" applyBorder="1" applyAlignment="1">
      <alignment horizontal="center" vertical="center"/>
    </xf>
    <xf numFmtId="9" fontId="3" fillId="0" borderId="5" xfId="1" applyFont="1" applyFill="1" applyBorder="1" applyAlignment="1">
      <alignment horizontal="center" vertical="center"/>
    </xf>
    <xf numFmtId="170" fontId="4" fillId="3" borderId="5" xfId="1" applyNumberFormat="1" applyFont="1" applyFill="1" applyBorder="1" applyAlignment="1">
      <alignment horizontal="center" vertical="center" wrapText="1"/>
    </xf>
    <xf numFmtId="3" fontId="24" fillId="0" borderId="5" xfId="9" applyNumberFormat="1" applyFont="1" applyBorder="1" applyAlignment="1">
      <alignment horizontal="center" vertical="center"/>
    </xf>
    <xf numFmtId="0" fontId="24" fillId="0" borderId="5" xfId="9" applyNumberFormat="1" applyFont="1" applyBorder="1" applyAlignment="1">
      <alignment horizontal="center" vertical="center"/>
    </xf>
    <xf numFmtId="9" fontId="3" fillId="0" borderId="5" xfId="0" applyNumberFormat="1" applyFont="1" applyBorder="1" applyAlignment="1">
      <alignment horizontal="center" vertical="center" wrapText="1"/>
    </xf>
    <xf numFmtId="0" fontId="3" fillId="0" borderId="21" xfId="0" applyFont="1" applyBorder="1" applyAlignment="1">
      <alignment horizontal="center" vertical="center" wrapText="1"/>
    </xf>
    <xf numFmtId="2" fontId="3" fillId="0" borderId="28"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9" xfId="0" applyNumberFormat="1" applyFont="1" applyBorder="1" applyAlignment="1">
      <alignment horizontal="center" vertical="center"/>
    </xf>
    <xf numFmtId="1" fontId="4" fillId="0" borderId="5" xfId="0" applyNumberFormat="1" applyFont="1" applyBorder="1" applyAlignment="1">
      <alignment horizontal="center" vertical="center" wrapText="1"/>
    </xf>
    <xf numFmtId="0" fontId="2" fillId="3" borderId="22"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170" fontId="4" fillId="3" borderId="4" xfId="1" applyNumberFormat="1" applyFont="1" applyFill="1" applyBorder="1" applyAlignment="1">
      <alignment horizontal="center" vertical="center" wrapText="1"/>
    </xf>
    <xf numFmtId="170" fontId="4" fillId="3" borderId="29" xfId="1"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6" fontId="4" fillId="3" borderId="5" xfId="1" applyNumberFormat="1" applyFont="1" applyFill="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4" fillId="0" borderId="22" xfId="0" applyFont="1" applyBorder="1" applyAlignment="1">
      <alignment horizontal="center" vertical="center" wrapText="1"/>
    </xf>
    <xf numFmtId="2" fontId="4" fillId="0" borderId="5" xfId="1" applyNumberFormat="1" applyFont="1" applyFill="1" applyBorder="1" applyAlignment="1">
      <alignment horizontal="center" vertical="center" wrapText="1"/>
    </xf>
    <xf numFmtId="44" fontId="4" fillId="3" borderId="28" xfId="4" applyFont="1" applyFill="1" applyBorder="1" applyAlignment="1">
      <alignment horizontal="center" vertical="center" wrapText="1"/>
    </xf>
    <xf numFmtId="44" fontId="4" fillId="3" borderId="29" xfId="4" applyFont="1" applyFill="1" applyBorder="1" applyAlignment="1">
      <alignment horizontal="center" vertical="center" wrapText="1"/>
    </xf>
    <xf numFmtId="169" fontId="4" fillId="3" borderId="28" xfId="0" applyNumberFormat="1" applyFont="1" applyFill="1" applyBorder="1" applyAlignment="1">
      <alignment horizontal="center" vertical="center" wrapText="1"/>
    </xf>
    <xf numFmtId="169" fontId="4" fillId="3" borderId="4" xfId="0" applyNumberFormat="1" applyFont="1" applyFill="1" applyBorder="1" applyAlignment="1">
      <alignment horizontal="center" vertical="center" wrapText="1"/>
    </xf>
    <xf numFmtId="169" fontId="4" fillId="3" borderId="29" xfId="0" applyNumberFormat="1" applyFont="1" applyFill="1" applyBorder="1" applyAlignment="1">
      <alignment horizontal="center" vertical="center" wrapText="1"/>
    </xf>
    <xf numFmtId="10" fontId="3" fillId="3" borderId="28" xfId="0" applyNumberFormat="1" applyFont="1" applyFill="1" applyBorder="1" applyAlignment="1">
      <alignment horizontal="left" vertical="center" wrapText="1"/>
    </xf>
    <xf numFmtId="10" fontId="3" fillId="3" borderId="4" xfId="0" applyNumberFormat="1" applyFont="1" applyFill="1" applyBorder="1" applyAlignment="1">
      <alignment horizontal="left" vertical="center" wrapText="1"/>
    </xf>
    <xf numFmtId="10" fontId="3" fillId="3" borderId="29" xfId="0" applyNumberFormat="1" applyFont="1" applyFill="1" applyBorder="1" applyAlignment="1">
      <alignment horizontal="left" vertical="center" wrapText="1"/>
    </xf>
    <xf numFmtId="10" fontId="4" fillId="3" borderId="5" xfId="0" applyNumberFormat="1" applyFont="1" applyFill="1" applyBorder="1" applyAlignment="1">
      <alignment horizontal="center" vertical="center" wrapText="1"/>
    </xf>
    <xf numFmtId="10" fontId="3" fillId="3" borderId="5" xfId="0" applyNumberFormat="1" applyFont="1" applyFill="1" applyBorder="1" applyAlignment="1">
      <alignment horizontal="center" vertical="center"/>
    </xf>
    <xf numFmtId="170" fontId="4" fillId="3" borderId="5" xfId="4" applyNumberFormat="1" applyFont="1" applyFill="1" applyBorder="1" applyAlignment="1">
      <alignment horizontal="center" vertical="center" wrapText="1"/>
    </xf>
    <xf numFmtId="9" fontId="3" fillId="3" borderId="28" xfId="0" applyNumberFormat="1" applyFont="1" applyFill="1" applyBorder="1" applyAlignment="1">
      <alignment horizontal="left" vertical="center" wrapText="1"/>
    </xf>
    <xf numFmtId="9" fontId="3" fillId="3" borderId="4" xfId="0" applyNumberFormat="1" applyFont="1" applyFill="1" applyBorder="1" applyAlignment="1">
      <alignment horizontal="left" vertical="center" wrapText="1"/>
    </xf>
    <xf numFmtId="9" fontId="3" fillId="3" borderId="29" xfId="0" applyNumberFormat="1" applyFont="1" applyFill="1" applyBorder="1" applyAlignment="1">
      <alignment horizontal="left" vertical="center" wrapText="1"/>
    </xf>
    <xf numFmtId="9" fontId="4" fillId="11" borderId="4" xfId="1" applyFont="1" applyFill="1" applyBorder="1" applyAlignment="1">
      <alignment horizontal="center" vertical="center" wrapText="1"/>
    </xf>
    <xf numFmtId="42" fontId="12" fillId="3" borderId="28" xfId="0" applyNumberFormat="1" applyFont="1" applyFill="1" applyBorder="1" applyAlignment="1">
      <alignment horizontal="center" vertical="center" wrapText="1"/>
    </xf>
    <xf numFmtId="42" fontId="12" fillId="3" borderId="29"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3" borderId="6" xfId="0" applyFont="1" applyFill="1" applyBorder="1" applyAlignment="1">
      <alignment horizontal="left" vertical="center" wrapText="1"/>
    </xf>
    <xf numFmtId="9" fontId="3" fillId="3" borderId="26" xfId="0" applyNumberFormat="1" applyFont="1" applyFill="1" applyBorder="1" applyAlignment="1">
      <alignment horizontal="center" vertical="center"/>
    </xf>
    <xf numFmtId="9" fontId="3" fillId="3" borderId="27" xfId="0" applyNumberFormat="1" applyFont="1" applyFill="1" applyBorder="1" applyAlignment="1">
      <alignment horizontal="center" vertical="center"/>
    </xf>
    <xf numFmtId="0" fontId="16" fillId="18" borderId="19" xfId="0" applyFont="1" applyFill="1" applyBorder="1" applyAlignment="1">
      <alignment horizontal="center"/>
    </xf>
    <xf numFmtId="0" fontId="16" fillId="18" borderId="17" xfId="0" applyFont="1" applyFill="1" applyBorder="1" applyAlignment="1">
      <alignment horizontal="center"/>
    </xf>
    <xf numFmtId="0" fontId="16" fillId="18" borderId="11" xfId="0" applyFont="1" applyFill="1" applyBorder="1" applyAlignment="1">
      <alignment horizontal="center"/>
    </xf>
    <xf numFmtId="0" fontId="11" fillId="18" borderId="8" xfId="0" applyFont="1" applyFill="1" applyBorder="1" applyAlignment="1">
      <alignment horizontal="center" vertical="center" wrapText="1"/>
    </xf>
    <xf numFmtId="0" fontId="11" fillId="18" borderId="13" xfId="0" applyFont="1" applyFill="1" applyBorder="1" applyAlignment="1">
      <alignment horizontal="center" vertical="center" wrapText="1"/>
    </xf>
    <xf numFmtId="165" fontId="11" fillId="18" borderId="8" xfId="0" applyNumberFormat="1" applyFont="1" applyFill="1" applyBorder="1" applyAlignment="1">
      <alignment horizontal="center" vertical="center" wrapText="1"/>
    </xf>
    <xf numFmtId="165" fontId="11" fillId="18" borderId="13" xfId="0" applyNumberFormat="1" applyFont="1" applyFill="1" applyBorder="1" applyAlignment="1">
      <alignment horizontal="center" vertical="center" wrapText="1"/>
    </xf>
    <xf numFmtId="0" fontId="11" fillId="18" borderId="30"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2" fillId="18"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2" fontId="17" fillId="0" borderId="5" xfId="0" applyNumberFormat="1" applyFont="1" applyBorder="1" applyAlignment="1">
      <alignment horizontal="center" vertical="center" wrapText="1"/>
    </xf>
    <xf numFmtId="0" fontId="0" fillId="0" borderId="5" xfId="0" applyBorder="1" applyAlignment="1">
      <alignment horizontal="center" vertical="center" wrapText="1"/>
    </xf>
    <xf numFmtId="0" fontId="3" fillId="0" borderId="21" xfId="0" applyFont="1" applyBorder="1" applyAlignment="1">
      <alignment horizontal="center" vertical="center"/>
    </xf>
    <xf numFmtId="0" fontId="2" fillId="0" borderId="22" xfId="0" applyFont="1" applyBorder="1" applyAlignment="1">
      <alignment horizontal="left" vertical="center" wrapText="1"/>
    </xf>
    <xf numFmtId="0" fontId="3" fillId="0" borderId="22" xfId="0" applyFont="1" applyBorder="1" applyAlignment="1">
      <alignment horizontal="left" vertical="center" wrapText="1"/>
    </xf>
    <xf numFmtId="9" fontId="4" fillId="0" borderId="21" xfId="0" applyNumberFormat="1" applyFont="1" applyBorder="1" applyAlignment="1">
      <alignment horizontal="center" vertical="center" wrapText="1"/>
    </xf>
    <xf numFmtId="0" fontId="4" fillId="0" borderId="22" xfId="0" applyFont="1" applyBorder="1" applyAlignment="1">
      <alignment horizontal="left" vertical="center" wrapText="1"/>
    </xf>
    <xf numFmtId="1" fontId="3" fillId="3" borderId="21" xfId="3" applyNumberFormat="1" applyFont="1" applyFill="1" applyBorder="1" applyAlignment="1">
      <alignment horizontal="center" vertical="center" wrapText="1"/>
    </xf>
    <xf numFmtId="9" fontId="3" fillId="7" borderId="5" xfId="1" applyFont="1" applyFill="1" applyBorder="1" applyAlignment="1">
      <alignment horizontal="center" vertical="center" wrapText="1"/>
    </xf>
    <xf numFmtId="1" fontId="4" fillId="3" borderId="21" xfId="3" applyNumberFormat="1" applyFont="1" applyFill="1" applyBorder="1" applyAlignment="1">
      <alignment horizontal="center" vertical="center" wrapText="1"/>
    </xf>
    <xf numFmtId="1" fontId="4" fillId="0" borderId="21" xfId="3" applyNumberFormat="1" applyFont="1" applyFill="1" applyBorder="1" applyAlignment="1">
      <alignment horizontal="center" vertical="center" wrapText="1"/>
    </xf>
    <xf numFmtId="0" fontId="11" fillId="0" borderId="22" xfId="0" applyFont="1" applyBorder="1" applyAlignment="1">
      <alignment horizontal="left" vertical="center" wrapText="1"/>
    </xf>
    <xf numFmtId="165" fontId="2" fillId="3" borderId="5" xfId="0" applyNumberFormat="1" applyFon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4" fillId="0" borderId="21" xfId="0" applyFont="1" applyBorder="1" applyAlignment="1">
      <alignment horizontal="center" vertical="center" wrapText="1"/>
    </xf>
    <xf numFmtId="0" fontId="11" fillId="3" borderId="22" xfId="0" applyFont="1" applyFill="1" applyBorder="1" applyAlignment="1">
      <alignment horizontal="left" vertical="center" wrapText="1"/>
    </xf>
    <xf numFmtId="9" fontId="3" fillId="3" borderId="21" xfId="3" applyNumberFormat="1" applyFont="1" applyFill="1" applyBorder="1" applyAlignment="1">
      <alignment horizontal="center" vertical="center" wrapText="1"/>
    </xf>
    <xf numFmtId="0" fontId="3" fillId="3" borderId="21" xfId="3" applyNumberFormat="1" applyFont="1" applyFill="1" applyBorder="1" applyAlignment="1">
      <alignment horizontal="center" vertical="center" wrapText="1"/>
    </xf>
    <xf numFmtId="9" fontId="3" fillId="6" borderId="5" xfId="1" applyFont="1" applyFill="1" applyBorder="1" applyAlignment="1">
      <alignment horizontal="center" vertical="center" wrapText="1"/>
    </xf>
    <xf numFmtId="9" fontId="4" fillId="0" borderId="21" xfId="3" applyNumberFormat="1" applyFont="1" applyFill="1" applyBorder="1" applyAlignment="1">
      <alignment horizontal="center" vertical="center" wrapText="1"/>
    </xf>
    <xf numFmtId="0" fontId="4" fillId="0" borderId="21" xfId="3" applyNumberFormat="1"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4" fillId="0" borderId="21" xfId="1" applyFont="1" applyFill="1" applyBorder="1" applyAlignment="1">
      <alignment horizontal="center" vertical="center" wrapText="1"/>
    </xf>
    <xf numFmtId="0" fontId="4" fillId="3" borderId="22" xfId="0" applyFont="1" applyFill="1" applyBorder="1" applyAlignment="1">
      <alignment vertical="center" wrapText="1"/>
    </xf>
    <xf numFmtId="9" fontId="3" fillId="0" borderId="5" xfId="1" applyFont="1" applyFill="1" applyBorder="1" applyAlignment="1">
      <alignment horizontal="center" vertical="center" wrapText="1"/>
    </xf>
    <xf numFmtId="0" fontId="3" fillId="0" borderId="22" xfId="0" applyFont="1" applyBorder="1" applyAlignment="1">
      <alignment vertical="center" wrapText="1"/>
    </xf>
    <xf numFmtId="10" fontId="3" fillId="3" borderId="5" xfId="1" applyNumberFormat="1" applyFont="1" applyFill="1" applyBorder="1" applyAlignment="1">
      <alignment horizontal="center" vertical="center" wrapText="1"/>
    </xf>
    <xf numFmtId="10" fontId="4" fillId="0" borderId="21" xfId="0" applyNumberFormat="1" applyFont="1" applyBorder="1" applyAlignment="1">
      <alignment horizontal="center" vertical="center" wrapText="1"/>
    </xf>
    <xf numFmtId="10" fontId="4" fillId="0" borderId="5" xfId="1" applyNumberFormat="1" applyFont="1" applyFill="1" applyBorder="1" applyAlignment="1">
      <alignment horizontal="center" vertical="center" wrapText="1"/>
    </xf>
    <xf numFmtId="9" fontId="3" fillId="3" borderId="21" xfId="1" applyFont="1" applyFill="1" applyBorder="1" applyAlignment="1">
      <alignment horizontal="center" vertical="center" wrapText="1"/>
    </xf>
    <xf numFmtId="9" fontId="4" fillId="3" borderId="21"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9" fontId="4" fillId="3" borderId="21" xfId="0" applyNumberFormat="1" applyFont="1" applyFill="1" applyBorder="1" applyAlignment="1">
      <alignment horizontal="center" vertical="center" wrapText="1"/>
    </xf>
    <xf numFmtId="9" fontId="4" fillId="3" borderId="22" xfId="0" applyNumberFormat="1" applyFont="1" applyFill="1" applyBorder="1" applyAlignment="1">
      <alignment horizontal="left" vertical="center" wrapText="1"/>
    </xf>
    <xf numFmtId="9" fontId="3" fillId="3" borderId="22" xfId="0" applyNumberFormat="1" applyFont="1" applyFill="1" applyBorder="1" applyAlignment="1">
      <alignment horizontal="left" vertical="center" wrapText="1"/>
    </xf>
    <xf numFmtId="171" fontId="4" fillId="3" borderId="21" xfId="3" applyNumberFormat="1" applyFont="1" applyFill="1" applyBorder="1" applyAlignment="1">
      <alignment vertical="center" wrapText="1"/>
    </xf>
    <xf numFmtId="169" fontId="3" fillId="3" borderId="5" xfId="0" applyNumberFormat="1" applyFont="1" applyFill="1" applyBorder="1" applyAlignment="1">
      <alignment horizontal="center" vertical="center" wrapText="1"/>
    </xf>
    <xf numFmtId="10" fontId="2" fillId="3" borderId="22" xfId="0" applyNumberFormat="1" applyFont="1" applyFill="1" applyBorder="1" applyAlignment="1">
      <alignment horizontal="left" vertical="center" wrapText="1"/>
    </xf>
    <xf numFmtId="10" fontId="3" fillId="3" borderId="22" xfId="0" applyNumberFormat="1" applyFont="1" applyFill="1" applyBorder="1" applyAlignment="1">
      <alignment horizontal="left" vertical="center" wrapText="1"/>
    </xf>
    <xf numFmtId="10" fontId="4" fillId="3" borderId="21" xfId="0" applyNumberFormat="1" applyFont="1" applyFill="1" applyBorder="1" applyAlignment="1">
      <alignment horizontal="center" vertical="center" wrapText="1"/>
    </xf>
    <xf numFmtId="169" fontId="4" fillId="3" borderId="5" xfId="0" applyNumberFormat="1" applyFont="1" applyFill="1" applyBorder="1" applyAlignment="1">
      <alignment horizontal="center" vertical="center" wrapText="1"/>
    </xf>
    <xf numFmtId="10" fontId="11" fillId="3" borderId="22" xfId="0" applyNumberFormat="1" applyFont="1" applyFill="1" applyBorder="1" applyAlignment="1">
      <alignment horizontal="left" vertical="center" wrapText="1"/>
    </xf>
    <xf numFmtId="0" fontId="4" fillId="3" borderId="21" xfId="0" applyFont="1" applyFill="1" applyBorder="1" applyAlignment="1">
      <alignment horizontal="center" vertical="center" wrapText="1"/>
    </xf>
    <xf numFmtId="42" fontId="12" fillId="3" borderId="5" xfId="0" applyNumberFormat="1" applyFont="1" applyFill="1" applyBorder="1" applyAlignment="1">
      <alignment horizontal="center" vertical="center" wrapText="1"/>
    </xf>
    <xf numFmtId="10" fontId="3" fillId="3" borderId="21" xfId="1" applyNumberFormat="1" applyFont="1" applyFill="1" applyBorder="1" applyAlignment="1">
      <alignment horizontal="center" vertical="center" wrapText="1"/>
    </xf>
    <xf numFmtId="10" fontId="4" fillId="3" borderId="21" xfId="1" applyNumberFormat="1" applyFont="1" applyFill="1" applyBorder="1" applyAlignment="1">
      <alignment horizontal="center" vertical="center" wrapText="1"/>
    </xf>
    <xf numFmtId="0" fontId="16" fillId="16" borderId="11" xfId="0" applyFont="1" applyFill="1" applyBorder="1" applyAlignment="1">
      <alignment horizontal="center"/>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8" xfId="1" applyFont="1" applyFill="1" applyBorder="1" applyAlignment="1">
      <alignment horizontal="center" vertical="center" wrapText="1"/>
    </xf>
    <xf numFmtId="9" fontId="2" fillId="2" borderId="13" xfId="1"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165" fontId="11" fillId="2" borderId="8" xfId="0" applyNumberFormat="1" applyFont="1" applyFill="1" applyBorder="1" applyAlignment="1">
      <alignment horizontal="center" vertical="center" wrapText="1"/>
    </xf>
    <xf numFmtId="165" fontId="11" fillId="2" borderId="13" xfId="0" applyNumberFormat="1" applyFont="1" applyFill="1" applyBorder="1" applyAlignment="1">
      <alignment horizontal="center" vertical="center" wrapText="1"/>
    </xf>
    <xf numFmtId="175" fontId="0" fillId="0" borderId="5" xfId="4" applyNumberFormat="1" applyFont="1" applyFill="1" applyBorder="1" applyAlignment="1">
      <alignment horizontal="center" vertical="center" wrapText="1"/>
    </xf>
    <xf numFmtId="9" fontId="3" fillId="3" borderId="22" xfId="0" applyNumberFormat="1" applyFont="1" applyFill="1" applyBorder="1" applyAlignment="1">
      <alignment horizontal="center" vertical="center" wrapText="1"/>
    </xf>
    <xf numFmtId="3" fontId="22" fillId="3" borderId="5" xfId="0" applyNumberFormat="1" applyFont="1" applyFill="1" applyBorder="1" applyAlignment="1">
      <alignment horizontal="center" vertical="center" wrapText="1"/>
    </xf>
    <xf numFmtId="10" fontId="0" fillId="3" borderId="22" xfId="0" applyNumberFormat="1" applyFill="1" applyBorder="1" applyAlignment="1">
      <alignment horizontal="center" vertical="center" wrapText="1"/>
    </xf>
    <xf numFmtId="0" fontId="29" fillId="3" borderId="22" xfId="0" applyFont="1" applyFill="1" applyBorder="1" applyAlignment="1">
      <alignment horizontal="center"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9" fontId="3" fillId="0" borderId="21" xfId="0" applyNumberFormat="1" applyFont="1" applyBorder="1" applyAlignment="1">
      <alignment horizontal="center" vertical="center"/>
    </xf>
    <xf numFmtId="1" fontId="3" fillId="0" borderId="21" xfId="0" applyNumberFormat="1" applyFont="1" applyBorder="1" applyAlignment="1">
      <alignment horizontal="center" vertical="center"/>
    </xf>
    <xf numFmtId="1" fontId="3" fillId="0" borderId="5" xfId="0" applyNumberFormat="1" applyFont="1" applyBorder="1" applyAlignment="1">
      <alignment horizontal="center" vertical="center"/>
    </xf>
    <xf numFmtId="10" fontId="3" fillId="0" borderId="21" xfId="0" applyNumberFormat="1" applyFont="1" applyBorder="1" applyAlignment="1">
      <alignment horizontal="center" vertical="center"/>
    </xf>
    <xf numFmtId="10" fontId="3" fillId="0" borderId="5" xfId="0" applyNumberFormat="1" applyFont="1" applyBorder="1" applyAlignment="1">
      <alignment horizontal="center" vertical="center"/>
    </xf>
    <xf numFmtId="0" fontId="13" fillId="3" borderId="22" xfId="0" applyFont="1" applyFill="1" applyBorder="1" applyAlignment="1">
      <alignment horizontal="left" vertical="center" wrapText="1"/>
    </xf>
    <xf numFmtId="9" fontId="4" fillId="0" borderId="22" xfId="0" applyNumberFormat="1" applyFont="1" applyBorder="1" applyAlignment="1">
      <alignment horizontal="center" vertical="center" wrapText="1"/>
    </xf>
    <xf numFmtId="0" fontId="17" fillId="0" borderId="22" xfId="0" applyFont="1" applyBorder="1" applyAlignment="1">
      <alignment horizontal="justify" vertical="center" wrapText="1"/>
    </xf>
    <xf numFmtId="9" fontId="17" fillId="0" borderId="22" xfId="0" applyNumberFormat="1" applyFont="1" applyBorder="1" applyAlignment="1">
      <alignment horizontal="justify" vertical="center" wrapText="1"/>
    </xf>
    <xf numFmtId="164" fontId="17" fillId="0" borderId="5" xfId="3" applyFont="1" applyFill="1" applyBorder="1" applyAlignment="1">
      <alignment horizontal="center" vertical="center" wrapText="1"/>
    </xf>
    <xf numFmtId="164" fontId="0" fillId="0" borderId="5" xfId="3" applyFont="1" applyBorder="1" applyAlignment="1">
      <alignment horizontal="center" vertical="center" wrapText="1"/>
    </xf>
    <xf numFmtId="0" fontId="4" fillId="3" borderId="5" xfId="2" applyFont="1" applyFill="1" applyBorder="1" applyAlignment="1">
      <alignment horizontal="center" vertical="center" wrapText="1"/>
    </xf>
    <xf numFmtId="9" fontId="4" fillId="3" borderId="22" xfId="0" applyNumberFormat="1"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4" fillId="0" borderId="5" xfId="0" applyFont="1" applyBorder="1" applyAlignment="1">
      <alignment horizontal="center" vertical="center"/>
    </xf>
    <xf numFmtId="0" fontId="11"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4"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5" xfId="0" applyFont="1" applyBorder="1" applyAlignment="1">
      <alignment horizontal="center" vertical="center" textRotation="90" wrapText="1"/>
    </xf>
    <xf numFmtId="166" fontId="3" fillId="0" borderId="28" xfId="1" applyNumberFormat="1" applyFont="1" applyFill="1" applyBorder="1" applyAlignment="1">
      <alignment horizontal="center" vertical="center"/>
    </xf>
    <xf numFmtId="166" fontId="3" fillId="0" borderId="29" xfId="1" applyNumberFormat="1" applyFont="1" applyFill="1" applyBorder="1" applyAlignment="1">
      <alignment horizontal="center" vertical="center"/>
    </xf>
    <xf numFmtId="10" fontId="4" fillId="0" borderId="28" xfId="0" applyNumberFormat="1" applyFont="1" applyFill="1" applyBorder="1" applyAlignment="1">
      <alignment horizontal="center" vertical="center" wrapText="1"/>
    </xf>
    <xf numFmtId="10" fontId="4" fillId="0" borderId="29" xfId="0" applyNumberFormat="1" applyFont="1" applyFill="1" applyBorder="1" applyAlignment="1">
      <alignment horizontal="center" vertical="center" wrapTex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5" borderId="19" xfId="0" applyFont="1" applyFill="1" applyBorder="1" applyAlignment="1">
      <alignment horizontal="right" vertical="center"/>
    </xf>
    <xf numFmtId="0" fontId="8" fillId="15" borderId="17" xfId="0" applyFont="1" applyFill="1" applyBorder="1" applyAlignment="1">
      <alignment horizontal="right" vertical="center"/>
    </xf>
    <xf numFmtId="0" fontId="8" fillId="15" borderId="11" xfId="0" applyFont="1" applyFill="1" applyBorder="1" applyAlignment="1">
      <alignment horizontal="right" vertical="center"/>
    </xf>
    <xf numFmtId="0" fontId="16" fillId="16" borderId="31" xfId="0" applyFont="1" applyFill="1" applyBorder="1" applyAlignment="1">
      <alignment horizontal="center" vertical="center"/>
    </xf>
    <xf numFmtId="0" fontId="16" fillId="16" borderId="12" xfId="0" applyFont="1" applyFill="1" applyBorder="1" applyAlignment="1">
      <alignment horizontal="center" vertical="center"/>
    </xf>
  </cellXfs>
  <cellStyles count="11">
    <cellStyle name="Millares" xfId="3" builtinId="3"/>
    <cellStyle name="Millares 2" xfId="8" xr:uid="{00000000-0005-0000-0000-000001000000}"/>
    <cellStyle name="Millares 2 2" xfId="10" xr:uid="{00000000-0005-0000-0000-000002000000}"/>
    <cellStyle name="Millares 3" xfId="6" xr:uid="{00000000-0005-0000-0000-000003000000}"/>
    <cellStyle name="Moneda" xfId="4" builtinId="4"/>
    <cellStyle name="Moneda [0]" xfId="5" builtinId="7"/>
    <cellStyle name="Moneda [0] 2 2" xfId="7" xr:uid="{00000000-0005-0000-0000-000006000000}"/>
    <cellStyle name="Normal" xfId="0" builtinId="0"/>
    <cellStyle name="Normal 2" xfId="2" xr:uid="{00000000-0005-0000-0000-000008000000}"/>
    <cellStyle name="Normal 2 2 2" xfId="9" xr:uid="{00000000-0005-0000-0000-000009000000}"/>
    <cellStyle name="Porcentaje" xfId="1" builtinId="5"/>
  </cellStyles>
  <dxfs count="55">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98607"/>
      <color rgb="FFFF6600"/>
      <color rgb="FF008000"/>
      <color rgb="FFFFFFCC"/>
      <color rgb="FF669900"/>
      <color rgb="FFFFCCCC"/>
      <color rgb="FFFF99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-Avance total a</a:t>
            </a:r>
            <a:r>
              <a:rPr lang="es-ES_tradnl" baseline="0"/>
              <a:t> la Fecha</a:t>
            </a:r>
            <a:r>
              <a:rPr lang="es-ES_tradnl"/>
              <a:t> </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F32-4887-8CE3-9035EE81EF7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F32-4887-8CE3-9035EE81EF74}"/>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F32-4887-8CE3-9035EE81EF74}"/>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F32-4887-8CE3-9035EE81EF74}"/>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F32-4887-8CE3-9035EE81EF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Total'!$A$3:$A$7</c:f>
              <c:strCache>
                <c:ptCount val="5"/>
                <c:pt idx="0">
                  <c:v>CRÍTICO</c:v>
                </c:pt>
                <c:pt idx="1">
                  <c:v>BAJO</c:v>
                </c:pt>
                <c:pt idx="2">
                  <c:v>MEDIO</c:v>
                </c:pt>
                <c:pt idx="3">
                  <c:v>SATISFACTORIO</c:v>
                </c:pt>
                <c:pt idx="4">
                  <c:v>SOBRESALIENTE</c:v>
                </c:pt>
              </c:strCache>
            </c:strRef>
          </c:cat>
          <c:val>
            <c:numRef>
              <c:f>'Avance Total'!$B$3:$B$7</c:f>
              <c:numCache>
                <c:formatCode>General</c:formatCode>
                <c:ptCount val="5"/>
                <c:pt idx="0">
                  <c:v>15</c:v>
                </c:pt>
                <c:pt idx="1">
                  <c:v>5</c:v>
                </c:pt>
                <c:pt idx="2">
                  <c:v>3</c:v>
                </c:pt>
                <c:pt idx="3">
                  <c:v>4</c:v>
                </c:pt>
                <c:pt idx="4">
                  <c:v>34</c:v>
                </c:pt>
              </c:numCache>
            </c:numRef>
          </c:val>
          <c:extLst>
            <c:ext xmlns:c16="http://schemas.microsoft.com/office/drawing/2014/chart" uri="{C3380CC4-5D6E-409C-BE32-E72D297353CC}">
              <c16:uniqueId val="{0000000A-AF32-4887-8CE3-9035EE81EF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989330</xdr:colOff>
      <xdr:row>3</xdr:row>
      <xdr:rowOff>115146</xdr:rowOff>
    </xdr:from>
    <xdr:to>
      <xdr:col>10</xdr:col>
      <xdr:colOff>643043</xdr:colOff>
      <xdr:row>23</xdr:row>
      <xdr:rowOff>82973</xdr:rowOff>
    </xdr:to>
    <xdr:graphicFrame macro="">
      <xdr:nvGraphicFramePr>
        <xdr:cNvPr id="2" name="Gráfico 1">
          <a:extLst>
            <a:ext uri="{FF2B5EF4-FFF2-40B4-BE49-F238E27FC236}">
              <a16:creationId xmlns:a16="http://schemas.microsoft.com/office/drawing/2014/main" id="{6F448A04-0362-4F94-9DA9-08834941F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9/Desktop/valentina/PLAN%20DE%20ACCION%202019/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92"/>
  <sheetViews>
    <sheetView showGridLines="0" tabSelected="1" zoomScale="60" zoomScaleNormal="60" zoomScalePageLayoutView="50" workbookViewId="0">
      <selection sqref="A1:Q1"/>
    </sheetView>
  </sheetViews>
  <sheetFormatPr baseColWidth="10" defaultRowHeight="15" x14ac:dyDescent="0.25"/>
  <cols>
    <col min="1" max="1" width="9.28515625" customWidth="1"/>
    <col min="2" max="2" width="9.5703125" bestFit="1" customWidth="1"/>
    <col min="3" max="3" width="12.7109375" customWidth="1"/>
    <col min="4" max="4" width="5.85546875" style="70" customWidth="1"/>
    <col min="5" max="5" width="11.28515625" style="70" customWidth="1"/>
    <col min="6" max="6" width="15" style="70" customWidth="1"/>
    <col min="7" max="7" width="14.5703125" style="70" customWidth="1"/>
    <col min="8" max="8" width="7.42578125" style="70" customWidth="1"/>
    <col min="9" max="9" width="7.7109375" style="70" customWidth="1"/>
    <col min="10" max="10" width="7.42578125" style="70" customWidth="1"/>
    <col min="11" max="11" width="10.140625" style="70" hidden="1" customWidth="1"/>
    <col min="12" max="12" width="13" style="70" hidden="1" customWidth="1"/>
    <col min="13" max="13" width="8.28515625" style="70" hidden="1" customWidth="1"/>
    <col min="14" max="14" width="10.42578125" style="70" hidden="1" customWidth="1"/>
    <col min="15" max="15" width="11.42578125" style="70" hidden="1" customWidth="1"/>
    <col min="16" max="16" width="9.5703125" style="70" hidden="1" customWidth="1"/>
    <col min="17" max="17" width="8.28515625" style="70" hidden="1" customWidth="1"/>
    <col min="18" max="18" width="11.42578125" style="4" hidden="1" customWidth="1"/>
    <col min="19" max="19" width="11.5703125" style="4" hidden="1" customWidth="1"/>
    <col min="20" max="20" width="10.5703125" style="16" hidden="1" customWidth="1"/>
    <col min="21" max="21" width="12.28515625" style="30" hidden="1" customWidth="1"/>
    <col min="22" max="22" width="17.28515625" style="30" hidden="1" customWidth="1"/>
    <col min="23" max="23" width="19.7109375" hidden="1" customWidth="1"/>
    <col min="24" max="24" width="61.140625" hidden="1" customWidth="1"/>
    <col min="25" max="25" width="14.7109375" style="4" hidden="1" customWidth="1"/>
    <col min="26" max="26" width="11.5703125" style="4" hidden="1" customWidth="1"/>
    <col min="27" max="27" width="12.7109375" style="16" hidden="1" customWidth="1"/>
    <col min="28" max="28" width="25.28515625" style="30" hidden="1" customWidth="1"/>
    <col min="29" max="29" width="22" style="30" hidden="1" customWidth="1"/>
    <col min="30" max="30" width="26.7109375" hidden="1" customWidth="1"/>
    <col min="31" max="31" width="98.85546875" hidden="1" customWidth="1"/>
    <col min="32" max="32" width="21.85546875" hidden="1" customWidth="1"/>
    <col min="33" max="34" width="11.42578125" hidden="1" customWidth="1"/>
    <col min="35" max="35" width="16.5703125" hidden="1" customWidth="1"/>
    <col min="36" max="36" width="18.140625" hidden="1" customWidth="1"/>
    <col min="37" max="37" width="19.85546875" hidden="1" customWidth="1"/>
    <col min="38" max="38" width="61" hidden="1" customWidth="1"/>
    <col min="39" max="39" width="19.85546875" hidden="1" customWidth="1"/>
    <col min="40" max="40" width="22" hidden="1" customWidth="1"/>
    <col min="41" max="41" width="22.42578125" hidden="1" customWidth="1"/>
    <col min="42" max="42" width="15.42578125" hidden="1" customWidth="1"/>
    <col min="43" max="43" width="13.7109375" hidden="1" customWidth="1"/>
    <col min="44" max="44" width="34.42578125" hidden="1" customWidth="1"/>
    <col min="45" max="45" width="71.42578125" hidden="1" customWidth="1"/>
    <col min="46" max="46" width="25.42578125" hidden="1" customWidth="1"/>
    <col min="47" max="47" width="19.140625" hidden="1" customWidth="1"/>
    <col min="48" max="48" width="25.5703125" hidden="1" customWidth="1"/>
    <col min="49" max="49" width="22" hidden="1" customWidth="1"/>
    <col min="50" max="50" width="21.28515625" hidden="1" customWidth="1"/>
    <col min="51" max="51" width="19.140625" hidden="1" customWidth="1"/>
    <col min="52" max="52" width="76.28515625" hidden="1" customWidth="1"/>
    <col min="53" max="53" width="18.42578125" hidden="1" customWidth="1"/>
    <col min="54" max="54" width="16.5703125" hidden="1" customWidth="1"/>
    <col min="55" max="55" width="15.5703125" hidden="1" customWidth="1"/>
    <col min="56" max="56" width="14.140625" hidden="1" customWidth="1"/>
    <col min="57" max="57" width="11.42578125" hidden="1" customWidth="1"/>
    <col min="58" max="58" width="37.7109375" hidden="1" customWidth="1"/>
    <col min="59" max="59" width="255.7109375" hidden="1" customWidth="1"/>
    <col min="60" max="60" width="17.85546875" hidden="1" customWidth="1"/>
    <col min="61" max="61" width="9.85546875" hidden="1" customWidth="1"/>
    <col min="62" max="62" width="13.28515625" hidden="1" customWidth="1"/>
    <col min="63" max="63" width="12" hidden="1" customWidth="1"/>
    <col min="64" max="64" width="11.85546875" hidden="1" customWidth="1"/>
    <col min="65" max="65" width="37.7109375" hidden="1" customWidth="1"/>
    <col min="66" max="66" width="255.7109375" hidden="1" customWidth="1"/>
    <col min="67" max="67" width="21.42578125" hidden="1" customWidth="1"/>
    <col min="68" max="68" width="9.85546875" hidden="1" customWidth="1"/>
    <col min="69" max="69" width="20.42578125" hidden="1" customWidth="1"/>
    <col min="70" max="71" width="13.28515625" hidden="1" customWidth="1"/>
    <col min="72" max="72" width="37.7109375" hidden="1" customWidth="1"/>
    <col min="73" max="73" width="255.7109375" hidden="1" customWidth="1"/>
    <col min="74" max="74" width="16.42578125" customWidth="1"/>
    <col min="75" max="75" width="11.7109375" customWidth="1"/>
    <col min="76" max="76" width="21.85546875" customWidth="1"/>
    <col min="77" max="77" width="21.7109375" customWidth="1"/>
    <col min="78" max="78" width="30.7109375" customWidth="1"/>
    <col min="79" max="79" width="20.28515625" customWidth="1"/>
    <col min="80" max="80" width="29.5703125" customWidth="1"/>
    <col min="81" max="81" width="80.28515625" customWidth="1"/>
    <col min="82" max="82" width="18.28515625" customWidth="1"/>
    <col min="83" max="83" width="19.5703125" customWidth="1"/>
    <col min="84" max="84" width="21.28515625" customWidth="1"/>
  </cols>
  <sheetData>
    <row r="1" spans="1:84" ht="15.75" thickBot="1" x14ac:dyDescent="0.3">
      <c r="A1" s="696" t="s">
        <v>493</v>
      </c>
      <c r="B1" s="696"/>
      <c r="C1" s="696"/>
      <c r="D1" s="696"/>
      <c r="E1" s="696"/>
      <c r="F1" s="696"/>
      <c r="G1" s="696"/>
      <c r="H1" s="696"/>
      <c r="I1" s="696"/>
      <c r="J1" s="696"/>
      <c r="K1" s="696"/>
      <c r="L1" s="696"/>
      <c r="M1" s="696"/>
      <c r="N1" s="696"/>
      <c r="O1" s="696"/>
      <c r="P1" s="696"/>
      <c r="Q1" s="697"/>
      <c r="R1" s="389">
        <v>2014</v>
      </c>
      <c r="S1" s="390"/>
      <c r="T1" s="390"/>
      <c r="U1" s="390"/>
      <c r="V1" s="390"/>
      <c r="W1" s="390"/>
      <c r="X1" s="634"/>
      <c r="Y1" s="389">
        <v>2015</v>
      </c>
      <c r="Z1" s="390"/>
      <c r="AA1" s="390"/>
      <c r="AB1" s="390"/>
      <c r="AC1" s="390"/>
      <c r="AD1" s="390"/>
      <c r="AE1" s="634"/>
      <c r="AF1" s="389">
        <v>2016</v>
      </c>
      <c r="AG1" s="390"/>
      <c r="AH1" s="390"/>
      <c r="AI1" s="390"/>
      <c r="AJ1" s="390"/>
      <c r="AK1" s="390"/>
      <c r="AL1" s="634"/>
      <c r="AM1" s="389">
        <v>2017</v>
      </c>
      <c r="AN1" s="390"/>
      <c r="AO1" s="390"/>
      <c r="AP1" s="390"/>
      <c r="AQ1" s="390"/>
      <c r="AR1" s="390"/>
      <c r="AS1" s="634"/>
      <c r="AT1" s="389">
        <v>2018</v>
      </c>
      <c r="AU1" s="390"/>
      <c r="AV1" s="390"/>
      <c r="AW1" s="390"/>
      <c r="AX1" s="390"/>
      <c r="AY1" s="390"/>
      <c r="AZ1" s="634"/>
      <c r="BA1" s="389">
        <v>2019</v>
      </c>
      <c r="BB1" s="390"/>
      <c r="BC1" s="390"/>
      <c r="BD1" s="390"/>
      <c r="BE1" s="390"/>
      <c r="BF1" s="390"/>
      <c r="BG1" s="634"/>
      <c r="BH1" s="389">
        <v>2020</v>
      </c>
      <c r="BI1" s="390"/>
      <c r="BJ1" s="390"/>
      <c r="BK1" s="390"/>
      <c r="BL1" s="390"/>
      <c r="BM1" s="390"/>
      <c r="BN1" s="634"/>
      <c r="BO1" s="389">
        <v>2021</v>
      </c>
      <c r="BP1" s="390"/>
      <c r="BQ1" s="390"/>
      <c r="BR1" s="390"/>
      <c r="BS1" s="390"/>
      <c r="BT1" s="390"/>
      <c r="BU1" s="634"/>
      <c r="BV1" s="577" t="s">
        <v>1102</v>
      </c>
      <c r="BW1" s="578"/>
      <c r="BX1" s="578"/>
      <c r="BY1" s="578"/>
      <c r="BZ1" s="578"/>
      <c r="CA1" s="578"/>
      <c r="CB1" s="578"/>
      <c r="CC1" s="579"/>
      <c r="CD1" s="389" t="s">
        <v>977</v>
      </c>
      <c r="CE1" s="390"/>
      <c r="CF1" s="390"/>
    </row>
    <row r="2" spans="1:84" ht="28.5" customHeight="1" thickBot="1" x14ac:dyDescent="0.3">
      <c r="A2" s="410" t="s">
        <v>0</v>
      </c>
      <c r="B2" s="410" t="s">
        <v>1</v>
      </c>
      <c r="C2" s="663" t="s">
        <v>2</v>
      </c>
      <c r="D2" s="410" t="s">
        <v>1</v>
      </c>
      <c r="E2" s="410" t="s">
        <v>3</v>
      </c>
      <c r="F2" s="410" t="s">
        <v>4</v>
      </c>
      <c r="G2" s="410" t="s">
        <v>5</v>
      </c>
      <c r="H2" s="410" t="s">
        <v>6</v>
      </c>
      <c r="I2" s="410" t="s">
        <v>7</v>
      </c>
      <c r="J2" s="410" t="s">
        <v>8</v>
      </c>
      <c r="K2" s="663" t="s">
        <v>291</v>
      </c>
      <c r="L2" s="664"/>
      <c r="M2" s="664"/>
      <c r="N2" s="664"/>
      <c r="O2" s="664"/>
      <c r="P2" s="664"/>
      <c r="Q2" s="665"/>
      <c r="R2" s="391" t="s">
        <v>661</v>
      </c>
      <c r="S2" s="391" t="s">
        <v>277</v>
      </c>
      <c r="T2" s="417" t="s">
        <v>278</v>
      </c>
      <c r="U2" s="641" t="s">
        <v>252</v>
      </c>
      <c r="V2" s="641" t="s">
        <v>253</v>
      </c>
      <c r="W2" s="391" t="s">
        <v>254</v>
      </c>
      <c r="X2" s="391" t="s">
        <v>255</v>
      </c>
      <c r="Y2" s="391" t="s">
        <v>660</v>
      </c>
      <c r="Z2" s="391" t="s">
        <v>277</v>
      </c>
      <c r="AA2" s="417" t="s">
        <v>278</v>
      </c>
      <c r="AB2" s="641" t="s">
        <v>252</v>
      </c>
      <c r="AC2" s="641" t="s">
        <v>253</v>
      </c>
      <c r="AD2" s="391" t="s">
        <v>254</v>
      </c>
      <c r="AE2" s="391" t="s">
        <v>255</v>
      </c>
      <c r="AF2" s="391" t="s">
        <v>659</v>
      </c>
      <c r="AG2" s="391" t="s">
        <v>277</v>
      </c>
      <c r="AH2" s="417" t="s">
        <v>278</v>
      </c>
      <c r="AI2" s="641" t="s">
        <v>252</v>
      </c>
      <c r="AJ2" s="641" t="s">
        <v>253</v>
      </c>
      <c r="AK2" s="391" t="s">
        <v>254</v>
      </c>
      <c r="AL2" s="391" t="s">
        <v>255</v>
      </c>
      <c r="AM2" s="391" t="s">
        <v>658</v>
      </c>
      <c r="AN2" s="391" t="s">
        <v>277</v>
      </c>
      <c r="AO2" s="417" t="s">
        <v>278</v>
      </c>
      <c r="AP2" s="641" t="s">
        <v>252</v>
      </c>
      <c r="AQ2" s="641" t="s">
        <v>253</v>
      </c>
      <c r="AR2" s="391" t="s">
        <v>254</v>
      </c>
      <c r="AS2" s="391" t="s">
        <v>255</v>
      </c>
      <c r="AT2" s="391" t="s">
        <v>657</v>
      </c>
      <c r="AU2" s="391" t="s">
        <v>277</v>
      </c>
      <c r="AV2" s="417" t="s">
        <v>278</v>
      </c>
      <c r="AW2" s="641" t="s">
        <v>252</v>
      </c>
      <c r="AX2" s="641" t="s">
        <v>253</v>
      </c>
      <c r="AY2" s="391" t="s">
        <v>254</v>
      </c>
      <c r="AZ2" s="391" t="s">
        <v>255</v>
      </c>
      <c r="BA2" s="391" t="s">
        <v>656</v>
      </c>
      <c r="BB2" s="391" t="s">
        <v>277</v>
      </c>
      <c r="BC2" s="417" t="s">
        <v>278</v>
      </c>
      <c r="BD2" s="641" t="s">
        <v>252</v>
      </c>
      <c r="BE2" s="641" t="s">
        <v>253</v>
      </c>
      <c r="BF2" s="391" t="s">
        <v>254</v>
      </c>
      <c r="BG2" s="391" t="s">
        <v>255</v>
      </c>
      <c r="BH2" s="635" t="s">
        <v>503</v>
      </c>
      <c r="BI2" s="635" t="s">
        <v>277</v>
      </c>
      <c r="BJ2" s="637" t="s">
        <v>278</v>
      </c>
      <c r="BK2" s="639" t="s">
        <v>252</v>
      </c>
      <c r="BL2" s="639" t="s">
        <v>253</v>
      </c>
      <c r="BM2" s="635" t="s">
        <v>254</v>
      </c>
      <c r="BN2" s="635" t="s">
        <v>255</v>
      </c>
      <c r="BO2" s="391" t="s">
        <v>582</v>
      </c>
      <c r="BP2" s="391" t="s">
        <v>277</v>
      </c>
      <c r="BQ2" s="417" t="s">
        <v>278</v>
      </c>
      <c r="BR2" s="641" t="s">
        <v>252</v>
      </c>
      <c r="BS2" s="641" t="s">
        <v>253</v>
      </c>
      <c r="BT2" s="391" t="s">
        <v>254</v>
      </c>
      <c r="BU2" s="391" t="s">
        <v>255</v>
      </c>
      <c r="BV2" s="580" t="s">
        <v>463</v>
      </c>
      <c r="BW2" s="580" t="s">
        <v>277</v>
      </c>
      <c r="BX2" s="393" t="s">
        <v>278</v>
      </c>
      <c r="BY2" s="582" t="s">
        <v>252</v>
      </c>
      <c r="BZ2" s="582" t="s">
        <v>253</v>
      </c>
      <c r="CA2" s="393" t="s">
        <v>1032</v>
      </c>
      <c r="CB2" s="580" t="s">
        <v>254</v>
      </c>
      <c r="CC2" s="585" t="s">
        <v>255</v>
      </c>
      <c r="CD2" s="410" t="s">
        <v>978</v>
      </c>
      <c r="CE2" s="391" t="s">
        <v>1043</v>
      </c>
      <c r="CF2" s="417" t="s">
        <v>1041</v>
      </c>
    </row>
    <row r="3" spans="1:84" ht="41.25" customHeight="1" thickBot="1" x14ac:dyDescent="0.3">
      <c r="A3" s="410"/>
      <c r="B3" s="410"/>
      <c r="C3" s="663"/>
      <c r="D3" s="391"/>
      <c r="E3" s="391"/>
      <c r="F3" s="391"/>
      <c r="G3" s="391"/>
      <c r="H3" s="391"/>
      <c r="I3" s="391"/>
      <c r="J3" s="391"/>
      <c r="K3" s="65" t="s">
        <v>432</v>
      </c>
      <c r="L3" s="65" t="s">
        <v>287</v>
      </c>
      <c r="M3" s="65" t="s">
        <v>433</v>
      </c>
      <c r="N3" s="65" t="s">
        <v>288</v>
      </c>
      <c r="O3" s="65" t="s">
        <v>434</v>
      </c>
      <c r="P3" s="65" t="s">
        <v>289</v>
      </c>
      <c r="Q3" s="65" t="s">
        <v>290</v>
      </c>
      <c r="R3" s="392"/>
      <c r="S3" s="392"/>
      <c r="T3" s="418"/>
      <c r="U3" s="642"/>
      <c r="V3" s="642"/>
      <c r="W3" s="392"/>
      <c r="X3" s="392"/>
      <c r="Y3" s="392"/>
      <c r="Z3" s="392"/>
      <c r="AA3" s="418"/>
      <c r="AB3" s="642"/>
      <c r="AC3" s="642"/>
      <c r="AD3" s="392"/>
      <c r="AE3" s="392"/>
      <c r="AF3" s="392"/>
      <c r="AG3" s="392"/>
      <c r="AH3" s="418"/>
      <c r="AI3" s="642"/>
      <c r="AJ3" s="642"/>
      <c r="AK3" s="392"/>
      <c r="AL3" s="392"/>
      <c r="AM3" s="392"/>
      <c r="AN3" s="392"/>
      <c r="AO3" s="418"/>
      <c r="AP3" s="642"/>
      <c r="AQ3" s="642"/>
      <c r="AR3" s="392"/>
      <c r="AS3" s="392"/>
      <c r="AT3" s="392"/>
      <c r="AU3" s="392"/>
      <c r="AV3" s="418"/>
      <c r="AW3" s="642"/>
      <c r="AX3" s="642"/>
      <c r="AY3" s="392"/>
      <c r="AZ3" s="392"/>
      <c r="BA3" s="392"/>
      <c r="BB3" s="392"/>
      <c r="BC3" s="418"/>
      <c r="BD3" s="642"/>
      <c r="BE3" s="642"/>
      <c r="BF3" s="392"/>
      <c r="BG3" s="392"/>
      <c r="BH3" s="636"/>
      <c r="BI3" s="636"/>
      <c r="BJ3" s="638"/>
      <c r="BK3" s="640"/>
      <c r="BL3" s="640"/>
      <c r="BM3" s="636"/>
      <c r="BN3" s="636"/>
      <c r="BO3" s="392"/>
      <c r="BP3" s="392"/>
      <c r="BQ3" s="418"/>
      <c r="BR3" s="642"/>
      <c r="BS3" s="642"/>
      <c r="BT3" s="392"/>
      <c r="BU3" s="392"/>
      <c r="BV3" s="581"/>
      <c r="BW3" s="581"/>
      <c r="BX3" s="394"/>
      <c r="BY3" s="583"/>
      <c r="BZ3" s="583"/>
      <c r="CA3" s="394"/>
      <c r="CB3" s="584"/>
      <c r="CC3" s="586"/>
      <c r="CD3" s="391"/>
      <c r="CE3" s="392"/>
      <c r="CF3" s="418"/>
    </row>
    <row r="4" spans="1:84" ht="409.6" customHeight="1" x14ac:dyDescent="0.25">
      <c r="A4" s="667" t="s">
        <v>9</v>
      </c>
      <c r="B4" s="670" t="s">
        <v>10</v>
      </c>
      <c r="C4" s="671">
        <v>0</v>
      </c>
      <c r="D4" s="602" t="s">
        <v>458</v>
      </c>
      <c r="E4" s="413" t="s">
        <v>11</v>
      </c>
      <c r="F4" s="48" t="s">
        <v>12</v>
      </c>
      <c r="G4" s="48" t="s">
        <v>13</v>
      </c>
      <c r="H4" s="321" t="s">
        <v>992</v>
      </c>
      <c r="I4" s="48" t="s">
        <v>14</v>
      </c>
      <c r="J4" s="48">
        <v>12</v>
      </c>
      <c r="K4" s="412" t="s">
        <v>292</v>
      </c>
      <c r="L4" s="412" t="s">
        <v>367</v>
      </c>
      <c r="M4" s="412" t="s">
        <v>294</v>
      </c>
      <c r="N4" s="412" t="s">
        <v>424</v>
      </c>
      <c r="O4" s="412" t="s">
        <v>294</v>
      </c>
      <c r="P4" s="412" t="s">
        <v>295</v>
      </c>
      <c r="Q4" s="125">
        <v>12</v>
      </c>
      <c r="R4" s="104">
        <v>3</v>
      </c>
      <c r="S4" s="588"/>
      <c r="T4" s="588">
        <v>0</v>
      </c>
      <c r="U4" s="588"/>
      <c r="V4" s="588" t="s">
        <v>494</v>
      </c>
      <c r="W4" s="413" t="s">
        <v>256</v>
      </c>
      <c r="X4" s="105" t="s">
        <v>495</v>
      </c>
      <c r="Y4" s="104">
        <v>3</v>
      </c>
      <c r="Z4" s="102">
        <v>3</v>
      </c>
      <c r="AA4" s="31">
        <f>Z4/Y4</f>
        <v>1</v>
      </c>
      <c r="AB4" s="68"/>
      <c r="AC4" s="58"/>
      <c r="AD4" s="413" t="s">
        <v>256</v>
      </c>
      <c r="AE4" s="266" t="s">
        <v>664</v>
      </c>
      <c r="AF4" s="236">
        <v>5</v>
      </c>
      <c r="AG4" s="96">
        <v>2</v>
      </c>
      <c r="AH4" s="31">
        <f>AG4/AF4</f>
        <v>0.4</v>
      </c>
      <c r="AI4" s="474" t="s">
        <v>695</v>
      </c>
      <c r="AJ4" s="474" t="s">
        <v>696</v>
      </c>
      <c r="AK4" s="413" t="s">
        <v>256</v>
      </c>
      <c r="AL4" s="269" t="s">
        <v>728</v>
      </c>
      <c r="AM4" s="188">
        <v>7</v>
      </c>
      <c r="AN4" s="72">
        <v>2</v>
      </c>
      <c r="AO4" s="31">
        <f>AN4/AM4</f>
        <v>0.2857142857142857</v>
      </c>
      <c r="AP4" s="524" t="s">
        <v>781</v>
      </c>
      <c r="AQ4" s="524" t="s">
        <v>782</v>
      </c>
      <c r="AR4" s="413" t="s">
        <v>256</v>
      </c>
      <c r="AS4" s="214" t="s">
        <v>811</v>
      </c>
      <c r="AT4" s="224">
        <v>10</v>
      </c>
      <c r="AU4" s="146">
        <v>5</v>
      </c>
      <c r="AV4" s="31">
        <f>AU4/AT4</f>
        <v>0.5</v>
      </c>
      <c r="AW4" s="495">
        <v>25000000</v>
      </c>
      <c r="AX4" s="495">
        <v>23993333</v>
      </c>
      <c r="AY4" s="413" t="s">
        <v>256</v>
      </c>
      <c r="AZ4" s="157" t="s">
        <v>860</v>
      </c>
      <c r="BA4" s="188">
        <v>12</v>
      </c>
      <c r="BB4" s="146">
        <v>7</v>
      </c>
      <c r="BC4" s="31">
        <f>BB4/BA4</f>
        <v>0.58333333333333337</v>
      </c>
      <c r="BD4" s="474">
        <v>32000000</v>
      </c>
      <c r="BE4" s="474">
        <v>31440300</v>
      </c>
      <c r="BF4" s="413" t="s">
        <v>256</v>
      </c>
      <c r="BG4" s="157" t="s">
        <v>932</v>
      </c>
      <c r="BH4" s="188">
        <v>9</v>
      </c>
      <c r="BI4" s="72">
        <v>8</v>
      </c>
      <c r="BJ4" s="73">
        <f>(BI4/BH4)*1</f>
        <v>0.88888888888888884</v>
      </c>
      <c r="BK4" s="74" t="s">
        <v>504</v>
      </c>
      <c r="BL4" s="74">
        <v>6400000</v>
      </c>
      <c r="BM4" s="488" t="s">
        <v>256</v>
      </c>
      <c r="BN4" s="157" t="s">
        <v>505</v>
      </c>
      <c r="BO4" s="156">
        <v>9</v>
      </c>
      <c r="BP4" s="32">
        <v>8</v>
      </c>
      <c r="BQ4" s="31">
        <f>BP4/BO4</f>
        <v>0.88888888888888884</v>
      </c>
      <c r="BR4" s="243">
        <v>8655000</v>
      </c>
      <c r="BS4" s="58">
        <v>8655000</v>
      </c>
      <c r="BT4" s="413" t="s">
        <v>256</v>
      </c>
      <c r="BU4" s="178" t="s">
        <v>583</v>
      </c>
      <c r="BV4" s="72">
        <v>10</v>
      </c>
      <c r="BW4" s="32">
        <v>9</v>
      </c>
      <c r="BX4" s="31">
        <f>BW4/BV4</f>
        <v>0.9</v>
      </c>
      <c r="BY4" s="68">
        <f>34620000+26400000</f>
        <v>61020000</v>
      </c>
      <c r="BZ4" s="58">
        <v>28850000</v>
      </c>
      <c r="CA4" s="31">
        <f>BZ4/BY4</f>
        <v>0.47279580465421173</v>
      </c>
      <c r="CB4" s="321" t="s">
        <v>992</v>
      </c>
      <c r="CC4" s="82" t="s">
        <v>1044</v>
      </c>
      <c r="CD4" s="48">
        <v>12</v>
      </c>
      <c r="CE4" s="298">
        <v>9</v>
      </c>
      <c r="CF4" s="31">
        <f>CE4/CD4</f>
        <v>0.75</v>
      </c>
    </row>
    <row r="5" spans="1:84" ht="334.5" customHeight="1" x14ac:dyDescent="0.25">
      <c r="A5" s="668"/>
      <c r="B5" s="387"/>
      <c r="C5" s="672"/>
      <c r="D5" s="602"/>
      <c r="E5" s="413"/>
      <c r="F5" s="48" t="s">
        <v>15</v>
      </c>
      <c r="G5" s="48" t="s">
        <v>425</v>
      </c>
      <c r="H5" s="96" t="s">
        <v>993</v>
      </c>
      <c r="I5" s="48">
        <v>0</v>
      </c>
      <c r="J5" s="48">
        <v>12</v>
      </c>
      <c r="K5" s="412"/>
      <c r="L5" s="412"/>
      <c r="M5" s="412"/>
      <c r="N5" s="412"/>
      <c r="O5" s="412"/>
      <c r="P5" s="412"/>
      <c r="Q5" s="125">
        <v>12</v>
      </c>
      <c r="R5" s="104">
        <v>0</v>
      </c>
      <c r="S5" s="588"/>
      <c r="T5" s="588"/>
      <c r="U5" s="588"/>
      <c r="V5" s="588"/>
      <c r="W5" s="413"/>
      <c r="X5" s="105" t="s">
        <v>496</v>
      </c>
      <c r="Y5" s="104">
        <v>0</v>
      </c>
      <c r="Z5" s="102">
        <v>0</v>
      </c>
      <c r="AA5" s="31">
        <v>1</v>
      </c>
      <c r="AB5" s="68"/>
      <c r="AC5" s="58"/>
      <c r="AD5" s="413"/>
      <c r="AE5" s="266" t="s">
        <v>665</v>
      </c>
      <c r="AF5" s="236">
        <v>4</v>
      </c>
      <c r="AG5" s="96">
        <v>2</v>
      </c>
      <c r="AH5" s="31">
        <v>1</v>
      </c>
      <c r="AI5" s="474"/>
      <c r="AJ5" s="474"/>
      <c r="AK5" s="413"/>
      <c r="AL5" s="269" t="s">
        <v>729</v>
      </c>
      <c r="AM5" s="188">
        <v>4</v>
      </c>
      <c r="AN5" s="72">
        <v>4</v>
      </c>
      <c r="AO5" s="31">
        <v>1</v>
      </c>
      <c r="AP5" s="524"/>
      <c r="AQ5" s="524"/>
      <c r="AR5" s="413"/>
      <c r="AS5" s="214" t="s">
        <v>812</v>
      </c>
      <c r="AT5" s="224">
        <v>4</v>
      </c>
      <c r="AU5" s="146">
        <v>8</v>
      </c>
      <c r="AV5" s="31">
        <v>1</v>
      </c>
      <c r="AW5" s="492"/>
      <c r="AX5" s="492"/>
      <c r="AY5" s="413"/>
      <c r="AZ5" s="214" t="s">
        <v>861</v>
      </c>
      <c r="BA5" s="188">
        <v>8</v>
      </c>
      <c r="BB5" s="146">
        <v>8</v>
      </c>
      <c r="BC5" s="31">
        <v>1</v>
      </c>
      <c r="BD5" s="474"/>
      <c r="BE5" s="474"/>
      <c r="BF5" s="413"/>
      <c r="BG5" s="214" t="s">
        <v>861</v>
      </c>
      <c r="BH5" s="188">
        <v>8</v>
      </c>
      <c r="BI5" s="72">
        <v>7</v>
      </c>
      <c r="BJ5" s="75">
        <f t="shared" ref="BJ5:BJ8" si="0">(BI5/BH5)*1</f>
        <v>0.875</v>
      </c>
      <c r="BK5" s="74" t="s">
        <v>506</v>
      </c>
      <c r="BL5" s="74" t="s">
        <v>507</v>
      </c>
      <c r="BM5" s="488"/>
      <c r="BN5" s="158" t="s">
        <v>508</v>
      </c>
      <c r="BO5" s="156">
        <v>12</v>
      </c>
      <c r="BP5" s="32">
        <v>12</v>
      </c>
      <c r="BQ5" s="31">
        <v>1</v>
      </c>
      <c r="BR5" s="58">
        <v>8655000</v>
      </c>
      <c r="BS5" s="58">
        <v>8655000</v>
      </c>
      <c r="BT5" s="413"/>
      <c r="BU5" s="179" t="s">
        <v>584</v>
      </c>
      <c r="BV5" s="72">
        <v>10</v>
      </c>
      <c r="BW5" s="32">
        <v>0</v>
      </c>
      <c r="BX5" s="31">
        <f>BW5/BV5</f>
        <v>0</v>
      </c>
      <c r="BY5" s="316">
        <v>34620000</v>
      </c>
      <c r="BZ5" s="58">
        <f>28850000+6600000</f>
        <v>35450000</v>
      </c>
      <c r="CA5" s="31">
        <v>1</v>
      </c>
      <c r="CB5" s="96" t="s">
        <v>993</v>
      </c>
      <c r="CC5" s="345" t="s">
        <v>1096</v>
      </c>
      <c r="CD5" s="48">
        <v>12</v>
      </c>
      <c r="CE5" s="32">
        <v>0</v>
      </c>
      <c r="CF5" s="31">
        <f>CE5/CD5</f>
        <v>0</v>
      </c>
    </row>
    <row r="6" spans="1:84" ht="382.5" x14ac:dyDescent="0.25">
      <c r="A6" s="668"/>
      <c r="B6" s="387"/>
      <c r="C6" s="672"/>
      <c r="D6" s="602"/>
      <c r="E6" s="413"/>
      <c r="F6" s="48" t="s">
        <v>426</v>
      </c>
      <c r="G6" s="48" t="s">
        <v>16</v>
      </c>
      <c r="H6" s="96" t="s">
        <v>994</v>
      </c>
      <c r="I6" s="48" t="s">
        <v>427</v>
      </c>
      <c r="J6" s="64">
        <v>1</v>
      </c>
      <c r="K6" s="412"/>
      <c r="L6" s="412"/>
      <c r="M6" s="412"/>
      <c r="N6" s="412"/>
      <c r="O6" s="412"/>
      <c r="P6" s="412"/>
      <c r="Q6" s="126">
        <v>1</v>
      </c>
      <c r="R6" s="106">
        <v>0.01</v>
      </c>
      <c r="S6" s="588"/>
      <c r="T6" s="588"/>
      <c r="U6" s="588"/>
      <c r="V6" s="588"/>
      <c r="W6" s="413"/>
      <c r="X6" s="105" t="s">
        <v>497</v>
      </c>
      <c r="Y6" s="106">
        <v>0.01</v>
      </c>
      <c r="Z6" s="103">
        <v>0.05</v>
      </c>
      <c r="AA6" s="34">
        <f t="shared" ref="AA6:AA8" si="1">(Z6/Y6)*1</f>
        <v>5</v>
      </c>
      <c r="AB6" s="68"/>
      <c r="AC6" s="58"/>
      <c r="AD6" s="413"/>
      <c r="AE6" s="266" t="s">
        <v>665</v>
      </c>
      <c r="AF6" s="236">
        <v>5</v>
      </c>
      <c r="AG6" s="96">
        <v>5</v>
      </c>
      <c r="AH6" s="34">
        <f t="shared" ref="AH6:AH8" si="2">(AG6/AF6)*1</f>
        <v>1</v>
      </c>
      <c r="AI6" s="474"/>
      <c r="AJ6" s="474"/>
      <c r="AK6" s="413"/>
      <c r="AL6" s="269" t="s">
        <v>730</v>
      </c>
      <c r="AM6" s="215">
        <v>1</v>
      </c>
      <c r="AN6" s="138">
        <v>1</v>
      </c>
      <c r="AO6" s="34">
        <f t="shared" ref="AO6:AO8" si="3">(AN6/AM6)*1</f>
        <v>1</v>
      </c>
      <c r="AP6" s="524"/>
      <c r="AQ6" s="524"/>
      <c r="AR6" s="413"/>
      <c r="AS6" s="225" t="s">
        <v>813</v>
      </c>
      <c r="AT6" s="224">
        <v>100</v>
      </c>
      <c r="AU6" s="146">
        <v>100</v>
      </c>
      <c r="AV6" s="34">
        <f t="shared" ref="AV6:AV8" si="4">(AU6/AT6)*1</f>
        <v>1</v>
      </c>
      <c r="AW6" s="492"/>
      <c r="AX6" s="492"/>
      <c r="AY6" s="413"/>
      <c r="AZ6" s="225" t="s">
        <v>862</v>
      </c>
      <c r="BA6" s="215">
        <v>1</v>
      </c>
      <c r="BB6" s="147">
        <v>0.75</v>
      </c>
      <c r="BC6" s="34">
        <f t="shared" ref="BC6:BC8" si="5">(BB6/BA6)*1</f>
        <v>0.75</v>
      </c>
      <c r="BD6" s="474"/>
      <c r="BE6" s="474"/>
      <c r="BF6" s="413"/>
      <c r="BG6" s="126" t="s">
        <v>933</v>
      </c>
      <c r="BH6" s="189">
        <v>1</v>
      </c>
      <c r="BI6" s="76">
        <v>1</v>
      </c>
      <c r="BJ6" s="75">
        <f t="shared" si="0"/>
        <v>1</v>
      </c>
      <c r="BK6" s="14"/>
      <c r="BL6" s="74"/>
      <c r="BM6" s="488"/>
      <c r="BN6" s="160" t="s">
        <v>509</v>
      </c>
      <c r="BO6" s="159">
        <v>1</v>
      </c>
      <c r="BP6" s="33">
        <v>1</v>
      </c>
      <c r="BQ6" s="34">
        <f t="shared" ref="BQ6:BQ8" si="6">(BP6/BO6)*1</f>
        <v>1</v>
      </c>
      <c r="BR6" s="53">
        <v>8655000</v>
      </c>
      <c r="BS6" s="58">
        <v>8655000</v>
      </c>
      <c r="BT6" s="413"/>
      <c r="BU6" s="180" t="s">
        <v>585</v>
      </c>
      <c r="BV6" s="138">
        <v>1</v>
      </c>
      <c r="BW6" s="33">
        <v>1</v>
      </c>
      <c r="BX6" s="34">
        <f t="shared" ref="BX6:BX7" si="7">(BW6/BV6)*1</f>
        <v>1</v>
      </c>
      <c r="BY6" s="68">
        <v>34620000</v>
      </c>
      <c r="BZ6" s="58">
        <v>28850000</v>
      </c>
      <c r="CA6" s="31">
        <f>BZ6/BY6</f>
        <v>0.83333333333333337</v>
      </c>
      <c r="CB6" s="96" t="s">
        <v>994</v>
      </c>
      <c r="CC6" s="346" t="s">
        <v>1045</v>
      </c>
      <c r="CD6" s="64">
        <v>1</v>
      </c>
      <c r="CE6" s="33">
        <v>1</v>
      </c>
      <c r="CF6" s="34">
        <f>CE6/CD6</f>
        <v>1</v>
      </c>
    </row>
    <row r="7" spans="1:84" ht="64.5" customHeight="1" x14ac:dyDescent="0.25">
      <c r="A7" s="668"/>
      <c r="B7" s="387"/>
      <c r="C7" s="672"/>
      <c r="D7" s="602" t="s">
        <v>17</v>
      </c>
      <c r="E7" s="413" t="s">
        <v>18</v>
      </c>
      <c r="F7" s="48" t="s">
        <v>19</v>
      </c>
      <c r="G7" s="48" t="s">
        <v>428</v>
      </c>
      <c r="H7" s="96" t="s">
        <v>995</v>
      </c>
      <c r="I7" s="48">
        <v>0</v>
      </c>
      <c r="J7" s="48">
        <v>1</v>
      </c>
      <c r="K7" s="412"/>
      <c r="L7" s="412"/>
      <c r="M7" s="412"/>
      <c r="N7" s="412"/>
      <c r="O7" s="412"/>
      <c r="P7" s="412"/>
      <c r="Q7" s="127">
        <v>1</v>
      </c>
      <c r="R7" s="104">
        <v>1</v>
      </c>
      <c r="S7" s="588"/>
      <c r="T7" s="588"/>
      <c r="U7" s="588"/>
      <c r="V7" s="588"/>
      <c r="W7" s="413" t="s">
        <v>256</v>
      </c>
      <c r="X7" s="105" t="s">
        <v>498</v>
      </c>
      <c r="Y7" s="104">
        <v>1</v>
      </c>
      <c r="Z7" s="102">
        <v>1</v>
      </c>
      <c r="AA7" s="34">
        <f t="shared" si="1"/>
        <v>1</v>
      </c>
      <c r="AB7" s="467"/>
      <c r="AC7" s="467"/>
      <c r="AD7" s="413" t="s">
        <v>256</v>
      </c>
      <c r="AE7" s="266" t="s">
        <v>666</v>
      </c>
      <c r="AF7" s="236">
        <v>1</v>
      </c>
      <c r="AG7" s="96">
        <v>1</v>
      </c>
      <c r="AH7" s="34">
        <f t="shared" si="2"/>
        <v>1</v>
      </c>
      <c r="AI7" s="474" t="s">
        <v>695</v>
      </c>
      <c r="AJ7" s="474" t="s">
        <v>696</v>
      </c>
      <c r="AK7" s="413" t="s">
        <v>256</v>
      </c>
      <c r="AL7" s="269" t="s">
        <v>731</v>
      </c>
      <c r="AM7" s="188">
        <v>1</v>
      </c>
      <c r="AN7" s="72">
        <v>1</v>
      </c>
      <c r="AO7" s="34">
        <f t="shared" si="3"/>
        <v>1</v>
      </c>
      <c r="AP7" s="524" t="s">
        <v>783</v>
      </c>
      <c r="AQ7" s="524" t="s">
        <v>784</v>
      </c>
      <c r="AR7" s="413" t="s">
        <v>256</v>
      </c>
      <c r="AS7" s="214" t="s">
        <v>814</v>
      </c>
      <c r="AT7" s="224">
        <v>1</v>
      </c>
      <c r="AU7" s="146">
        <v>1</v>
      </c>
      <c r="AV7" s="34">
        <f t="shared" si="4"/>
        <v>1</v>
      </c>
      <c r="AW7" s="493">
        <v>25000000</v>
      </c>
      <c r="AX7" s="495">
        <v>23933333</v>
      </c>
      <c r="AY7" s="413" t="s">
        <v>256</v>
      </c>
      <c r="AZ7" s="214" t="s">
        <v>863</v>
      </c>
      <c r="BA7" s="188">
        <v>1</v>
      </c>
      <c r="BB7" s="146">
        <v>1</v>
      </c>
      <c r="BC7" s="34">
        <f t="shared" si="5"/>
        <v>1</v>
      </c>
      <c r="BD7" s="474"/>
      <c r="BE7" s="474"/>
      <c r="BF7" s="413" t="s">
        <v>256</v>
      </c>
      <c r="BG7" s="214" t="s">
        <v>934</v>
      </c>
      <c r="BH7" s="190">
        <v>1</v>
      </c>
      <c r="BI7" s="77">
        <v>1</v>
      </c>
      <c r="BJ7" s="75">
        <f t="shared" si="0"/>
        <v>1</v>
      </c>
      <c r="BK7" s="474"/>
      <c r="BL7" s="474"/>
      <c r="BM7" s="488" t="s">
        <v>256</v>
      </c>
      <c r="BN7" s="592" t="s">
        <v>510</v>
      </c>
      <c r="BO7" s="161">
        <v>1</v>
      </c>
      <c r="BP7" s="35">
        <v>1</v>
      </c>
      <c r="BQ7" s="34">
        <f t="shared" si="6"/>
        <v>1</v>
      </c>
      <c r="BR7" s="467">
        <v>8655000</v>
      </c>
      <c r="BS7" s="467">
        <v>8655000</v>
      </c>
      <c r="BT7" s="413" t="s">
        <v>256</v>
      </c>
      <c r="BU7" s="178" t="s">
        <v>586</v>
      </c>
      <c r="BV7" s="96">
        <v>1</v>
      </c>
      <c r="BW7" s="35">
        <v>1</v>
      </c>
      <c r="BX7" s="34">
        <f t="shared" si="7"/>
        <v>1</v>
      </c>
      <c r="BY7" s="454">
        <v>0</v>
      </c>
      <c r="BZ7" s="454">
        <v>0</v>
      </c>
      <c r="CA7" s="34">
        <v>0</v>
      </c>
      <c r="CB7" s="96" t="s">
        <v>995</v>
      </c>
      <c r="CC7" s="82" t="s">
        <v>1046</v>
      </c>
      <c r="CD7" s="48">
        <v>1</v>
      </c>
      <c r="CE7" s="35">
        <v>1</v>
      </c>
      <c r="CF7" s="34">
        <f>CE7/CD7</f>
        <v>1</v>
      </c>
    </row>
    <row r="8" spans="1:84" ht="409.5" customHeight="1" x14ac:dyDescent="0.25">
      <c r="A8" s="668"/>
      <c r="B8" s="387"/>
      <c r="C8" s="672"/>
      <c r="D8" s="602"/>
      <c r="E8" s="413"/>
      <c r="F8" s="48" t="s">
        <v>20</v>
      </c>
      <c r="G8" s="48" t="s">
        <v>21</v>
      </c>
      <c r="H8" s="96" t="s">
        <v>992</v>
      </c>
      <c r="I8" s="48" t="s">
        <v>995</v>
      </c>
      <c r="J8" s="48">
        <v>12</v>
      </c>
      <c r="K8" s="412"/>
      <c r="L8" s="412"/>
      <c r="M8" s="412"/>
      <c r="N8" s="412"/>
      <c r="O8" s="412"/>
      <c r="P8" s="412"/>
      <c r="Q8" s="125">
        <v>12</v>
      </c>
      <c r="R8" s="526">
        <v>3</v>
      </c>
      <c r="S8" s="588"/>
      <c r="T8" s="588"/>
      <c r="U8" s="588"/>
      <c r="V8" s="588"/>
      <c r="W8" s="413"/>
      <c r="X8" s="657" t="s">
        <v>499</v>
      </c>
      <c r="Y8" s="526">
        <v>3</v>
      </c>
      <c r="Z8" s="102">
        <v>2</v>
      </c>
      <c r="AA8" s="34">
        <f t="shared" si="1"/>
        <v>0.66666666666666663</v>
      </c>
      <c r="AB8" s="467"/>
      <c r="AC8" s="467"/>
      <c r="AD8" s="413"/>
      <c r="AE8" s="266" t="s">
        <v>667</v>
      </c>
      <c r="AF8" s="236">
        <v>12</v>
      </c>
      <c r="AG8" s="96">
        <v>12</v>
      </c>
      <c r="AH8" s="34">
        <f t="shared" si="2"/>
        <v>1</v>
      </c>
      <c r="AI8" s="474"/>
      <c r="AJ8" s="474"/>
      <c r="AK8" s="413"/>
      <c r="AL8" s="269" t="s">
        <v>732</v>
      </c>
      <c r="AM8" s="188">
        <v>12</v>
      </c>
      <c r="AN8" s="72">
        <v>12</v>
      </c>
      <c r="AO8" s="34">
        <f t="shared" si="3"/>
        <v>1</v>
      </c>
      <c r="AP8" s="524"/>
      <c r="AQ8" s="524"/>
      <c r="AR8" s="413"/>
      <c r="AS8" s="214" t="s">
        <v>815</v>
      </c>
      <c r="AT8" s="224">
        <v>12</v>
      </c>
      <c r="AU8" s="146">
        <v>12</v>
      </c>
      <c r="AV8" s="34">
        <f t="shared" si="4"/>
        <v>1</v>
      </c>
      <c r="AW8" s="493"/>
      <c r="AX8" s="492"/>
      <c r="AY8" s="413"/>
      <c r="AZ8" s="214" t="s">
        <v>864</v>
      </c>
      <c r="BA8" s="188">
        <v>12</v>
      </c>
      <c r="BB8" s="146">
        <v>12</v>
      </c>
      <c r="BC8" s="34">
        <f t="shared" si="5"/>
        <v>1</v>
      </c>
      <c r="BD8" s="474"/>
      <c r="BE8" s="474"/>
      <c r="BF8" s="413"/>
      <c r="BG8" s="214" t="s">
        <v>864</v>
      </c>
      <c r="BH8" s="188">
        <v>12</v>
      </c>
      <c r="BI8" s="72">
        <v>11</v>
      </c>
      <c r="BJ8" s="75">
        <f t="shared" si="0"/>
        <v>0.91666666666666663</v>
      </c>
      <c r="BK8" s="474"/>
      <c r="BL8" s="474"/>
      <c r="BM8" s="488"/>
      <c r="BN8" s="592"/>
      <c r="BO8" s="156">
        <v>11</v>
      </c>
      <c r="BP8" s="32">
        <v>11</v>
      </c>
      <c r="BQ8" s="34">
        <f t="shared" si="6"/>
        <v>1</v>
      </c>
      <c r="BR8" s="467"/>
      <c r="BS8" s="467"/>
      <c r="BT8" s="413"/>
      <c r="BU8" s="178" t="s">
        <v>587</v>
      </c>
      <c r="BV8" s="72">
        <v>11</v>
      </c>
      <c r="BW8" s="32">
        <v>11</v>
      </c>
      <c r="BX8" s="34">
        <v>1</v>
      </c>
      <c r="BY8" s="456"/>
      <c r="BZ8" s="456"/>
      <c r="CA8" s="34">
        <v>0</v>
      </c>
      <c r="CB8" s="96" t="s">
        <v>992</v>
      </c>
      <c r="CC8" s="347" t="s">
        <v>1047</v>
      </c>
      <c r="CD8" s="48">
        <v>12</v>
      </c>
      <c r="CE8" s="32">
        <v>11</v>
      </c>
      <c r="CF8" s="337">
        <f>CE8/CD8</f>
        <v>0.91666666666666663</v>
      </c>
    </row>
    <row r="9" spans="1:84" ht="47.25" customHeight="1" x14ac:dyDescent="0.25">
      <c r="A9" s="668"/>
      <c r="B9" s="387"/>
      <c r="C9" s="672"/>
      <c r="D9" s="602" t="s">
        <v>22</v>
      </c>
      <c r="E9" s="413" t="s">
        <v>23</v>
      </c>
      <c r="F9" s="412" t="s">
        <v>24</v>
      </c>
      <c r="G9" s="412" t="s">
        <v>25</v>
      </c>
      <c r="H9" s="488" t="s">
        <v>996</v>
      </c>
      <c r="I9" s="413">
        <v>0</v>
      </c>
      <c r="J9" s="411">
        <v>0.35</v>
      </c>
      <c r="K9" s="412" t="s">
        <v>296</v>
      </c>
      <c r="L9" s="412" t="s">
        <v>380</v>
      </c>
      <c r="M9" s="412" t="s">
        <v>368</v>
      </c>
      <c r="N9" s="412" t="s">
        <v>451</v>
      </c>
      <c r="O9" s="412" t="s">
        <v>369</v>
      </c>
      <c r="P9" s="412" t="s">
        <v>400</v>
      </c>
      <c r="Q9" s="662">
        <v>0.35</v>
      </c>
      <c r="R9" s="526"/>
      <c r="S9" s="589"/>
      <c r="T9" s="589"/>
      <c r="U9" s="589"/>
      <c r="V9" s="589"/>
      <c r="W9" s="412" t="s">
        <v>280</v>
      </c>
      <c r="X9" s="657"/>
      <c r="Y9" s="526"/>
      <c r="Z9" s="103">
        <v>0.03</v>
      </c>
      <c r="AA9" s="419">
        <v>0</v>
      </c>
      <c r="AB9" s="467"/>
      <c r="AC9" s="467"/>
      <c r="AD9" s="412" t="s">
        <v>280</v>
      </c>
      <c r="AE9" s="266" t="s">
        <v>668</v>
      </c>
      <c r="AF9" s="530">
        <v>0.13</v>
      </c>
      <c r="AG9" s="536">
        <v>0.13</v>
      </c>
      <c r="AH9" s="419">
        <v>0</v>
      </c>
      <c r="AI9" s="474" t="s">
        <v>697</v>
      </c>
      <c r="AJ9" s="474" t="s">
        <v>698</v>
      </c>
      <c r="AK9" s="412" t="s">
        <v>280</v>
      </c>
      <c r="AL9" s="472" t="s">
        <v>733</v>
      </c>
      <c r="AM9" s="650">
        <v>0.13</v>
      </c>
      <c r="AN9" s="476">
        <v>0</v>
      </c>
      <c r="AO9" s="419">
        <v>0</v>
      </c>
      <c r="AP9" s="474" t="s">
        <v>785</v>
      </c>
      <c r="AQ9" s="474" t="s">
        <v>786</v>
      </c>
      <c r="AR9" s="412" t="s">
        <v>280</v>
      </c>
      <c r="AS9" s="512" t="s">
        <v>816</v>
      </c>
      <c r="AT9" s="505">
        <v>0.15</v>
      </c>
      <c r="AU9" s="506">
        <v>0.15</v>
      </c>
      <c r="AV9" s="419">
        <v>0</v>
      </c>
      <c r="AW9" s="491" t="s">
        <v>856</v>
      </c>
      <c r="AX9" s="502" t="s">
        <v>857</v>
      </c>
      <c r="AY9" s="412" t="s">
        <v>280</v>
      </c>
      <c r="AZ9" s="644" t="s">
        <v>865</v>
      </c>
      <c r="BA9" s="480">
        <v>1</v>
      </c>
      <c r="BB9" s="481" t="s">
        <v>916</v>
      </c>
      <c r="BC9" s="419">
        <v>0</v>
      </c>
      <c r="BD9" s="444">
        <v>34750000</v>
      </c>
      <c r="BE9" s="444">
        <v>25081000</v>
      </c>
      <c r="BF9" s="412" t="s">
        <v>280</v>
      </c>
      <c r="BG9" s="446" t="s">
        <v>935</v>
      </c>
      <c r="BH9" s="632">
        <v>8.7499999999999994E-2</v>
      </c>
      <c r="BI9" s="481">
        <v>0</v>
      </c>
      <c r="BJ9" s="596">
        <v>0</v>
      </c>
      <c r="BK9" s="444"/>
      <c r="BL9" s="444"/>
      <c r="BM9" s="481" t="s">
        <v>280</v>
      </c>
      <c r="BN9" s="447" t="s">
        <v>511</v>
      </c>
      <c r="BO9" s="633">
        <v>8.7499999999999994E-2</v>
      </c>
      <c r="BP9" s="412">
        <v>0</v>
      </c>
      <c r="BQ9" s="419">
        <v>0</v>
      </c>
      <c r="BR9" s="467" t="s">
        <v>588</v>
      </c>
      <c r="BS9" s="467" t="s">
        <v>589</v>
      </c>
      <c r="BT9" s="412" t="s">
        <v>280</v>
      </c>
      <c r="BU9" s="486" t="s">
        <v>590</v>
      </c>
      <c r="BV9" s="476" t="s">
        <v>979</v>
      </c>
      <c r="BW9" s="412">
        <v>0</v>
      </c>
      <c r="BX9" s="419">
        <v>0</v>
      </c>
      <c r="BY9" s="454">
        <v>0</v>
      </c>
      <c r="BZ9" s="454">
        <v>0</v>
      </c>
      <c r="CA9" s="414">
        <v>0</v>
      </c>
      <c r="CB9" s="488" t="s">
        <v>996</v>
      </c>
      <c r="CC9" s="434" t="s">
        <v>1081</v>
      </c>
      <c r="CD9" s="411">
        <v>0.35</v>
      </c>
      <c r="CE9" s="395">
        <v>0</v>
      </c>
      <c r="CF9" s="419">
        <v>0</v>
      </c>
    </row>
    <row r="10" spans="1:84" ht="57.75" customHeight="1" x14ac:dyDescent="0.25">
      <c r="A10" s="668"/>
      <c r="B10" s="387"/>
      <c r="C10" s="672"/>
      <c r="D10" s="602"/>
      <c r="E10" s="413"/>
      <c r="F10" s="412"/>
      <c r="G10" s="412"/>
      <c r="H10" s="488"/>
      <c r="I10" s="413"/>
      <c r="J10" s="411"/>
      <c r="K10" s="412"/>
      <c r="L10" s="412"/>
      <c r="M10" s="412"/>
      <c r="N10" s="412"/>
      <c r="O10" s="412"/>
      <c r="P10" s="412"/>
      <c r="Q10" s="662"/>
      <c r="R10" s="107">
        <v>0</v>
      </c>
      <c r="S10" s="527"/>
      <c r="T10" s="527"/>
      <c r="U10" s="527"/>
      <c r="V10" s="527"/>
      <c r="W10" s="412"/>
      <c r="X10" s="105"/>
      <c r="Y10" s="107">
        <v>0</v>
      </c>
      <c r="Z10" s="102"/>
      <c r="AA10" s="419"/>
      <c r="AB10" s="467"/>
      <c r="AC10" s="467"/>
      <c r="AD10" s="412"/>
      <c r="AE10" s="266" t="s">
        <v>669</v>
      </c>
      <c r="AF10" s="530"/>
      <c r="AG10" s="536"/>
      <c r="AH10" s="419"/>
      <c r="AI10" s="474"/>
      <c r="AJ10" s="474"/>
      <c r="AK10" s="412"/>
      <c r="AL10" s="472"/>
      <c r="AM10" s="590"/>
      <c r="AN10" s="476"/>
      <c r="AO10" s="419"/>
      <c r="AP10" s="524" t="s">
        <v>787</v>
      </c>
      <c r="AQ10" s="524" t="s">
        <v>788</v>
      </c>
      <c r="AR10" s="412"/>
      <c r="AS10" s="512" t="s">
        <v>817</v>
      </c>
      <c r="AT10" s="504"/>
      <c r="AU10" s="492"/>
      <c r="AV10" s="419"/>
      <c r="AW10" s="492"/>
      <c r="AX10" s="493"/>
      <c r="AY10" s="412"/>
      <c r="AZ10" s="644" t="s">
        <v>817</v>
      </c>
      <c r="BA10" s="480"/>
      <c r="BB10" s="481"/>
      <c r="BC10" s="419"/>
      <c r="BD10" s="444"/>
      <c r="BE10" s="444"/>
      <c r="BF10" s="412"/>
      <c r="BG10" s="446"/>
      <c r="BH10" s="632"/>
      <c r="BI10" s="481"/>
      <c r="BJ10" s="596"/>
      <c r="BK10" s="444"/>
      <c r="BL10" s="444"/>
      <c r="BM10" s="481"/>
      <c r="BN10" s="447"/>
      <c r="BO10" s="633"/>
      <c r="BP10" s="412"/>
      <c r="BQ10" s="419"/>
      <c r="BR10" s="467"/>
      <c r="BS10" s="467"/>
      <c r="BT10" s="412"/>
      <c r="BU10" s="486"/>
      <c r="BV10" s="476"/>
      <c r="BW10" s="412"/>
      <c r="BX10" s="419"/>
      <c r="BY10" s="455"/>
      <c r="BZ10" s="455"/>
      <c r="CA10" s="415"/>
      <c r="CB10" s="488"/>
      <c r="CC10" s="435"/>
      <c r="CD10" s="411"/>
      <c r="CE10" s="396"/>
      <c r="CF10" s="419"/>
    </row>
    <row r="11" spans="1:84" ht="117.75" customHeight="1" thickBot="1" x14ac:dyDescent="0.3">
      <c r="A11" s="668"/>
      <c r="B11" s="387"/>
      <c r="C11" s="672"/>
      <c r="D11" s="602"/>
      <c r="E11" s="413"/>
      <c r="F11" s="412"/>
      <c r="G11" s="412"/>
      <c r="H11" s="573"/>
      <c r="I11" s="413"/>
      <c r="J11" s="411"/>
      <c r="K11" s="412"/>
      <c r="L11" s="412"/>
      <c r="M11" s="412"/>
      <c r="N11" s="412"/>
      <c r="O11" s="412"/>
      <c r="P11" s="412"/>
      <c r="Q11" s="662"/>
      <c r="R11" s="104" t="s">
        <v>41</v>
      </c>
      <c r="S11" s="589"/>
      <c r="T11" s="589"/>
      <c r="U11" s="589"/>
      <c r="V11" s="589"/>
      <c r="W11" s="412"/>
      <c r="X11" s="105"/>
      <c r="Y11" s="104" t="s">
        <v>41</v>
      </c>
      <c r="Z11" s="102" t="s">
        <v>37</v>
      </c>
      <c r="AA11" s="419"/>
      <c r="AB11" s="467"/>
      <c r="AC11" s="467"/>
      <c r="AD11" s="412"/>
      <c r="AE11" s="266" t="s">
        <v>669</v>
      </c>
      <c r="AF11" s="530"/>
      <c r="AG11" s="536"/>
      <c r="AH11" s="419"/>
      <c r="AI11" s="474"/>
      <c r="AJ11" s="474"/>
      <c r="AK11" s="412"/>
      <c r="AL11" s="472"/>
      <c r="AM11" s="590"/>
      <c r="AN11" s="476"/>
      <c r="AO11" s="419"/>
      <c r="AP11" s="524" t="s">
        <v>787</v>
      </c>
      <c r="AQ11" s="524" t="s">
        <v>788</v>
      </c>
      <c r="AR11" s="412"/>
      <c r="AS11" s="512" t="s">
        <v>817</v>
      </c>
      <c r="AT11" s="504"/>
      <c r="AU11" s="492"/>
      <c r="AV11" s="419"/>
      <c r="AW11" s="492"/>
      <c r="AX11" s="493"/>
      <c r="AY11" s="412"/>
      <c r="AZ11" s="644" t="s">
        <v>817</v>
      </c>
      <c r="BA11" s="480"/>
      <c r="BB11" s="481"/>
      <c r="BC11" s="419"/>
      <c r="BD11" s="444"/>
      <c r="BE11" s="444"/>
      <c r="BF11" s="412"/>
      <c r="BG11" s="446"/>
      <c r="BH11" s="632"/>
      <c r="BI11" s="481"/>
      <c r="BJ11" s="596"/>
      <c r="BK11" s="444"/>
      <c r="BL11" s="444"/>
      <c r="BM11" s="481"/>
      <c r="BN11" s="447"/>
      <c r="BO11" s="633"/>
      <c r="BP11" s="412"/>
      <c r="BQ11" s="419"/>
      <c r="BR11" s="467"/>
      <c r="BS11" s="467"/>
      <c r="BT11" s="412"/>
      <c r="BU11" s="486"/>
      <c r="BV11" s="476"/>
      <c r="BW11" s="412"/>
      <c r="BX11" s="419"/>
      <c r="BY11" s="455"/>
      <c r="BZ11" s="455"/>
      <c r="CA11" s="416"/>
      <c r="CB11" s="573"/>
      <c r="CC11" s="574"/>
      <c r="CD11" s="411"/>
      <c r="CE11" s="397"/>
      <c r="CF11" s="419"/>
    </row>
    <row r="12" spans="1:84" ht="409.6" customHeight="1" x14ac:dyDescent="0.25">
      <c r="A12" s="681" t="s">
        <v>26</v>
      </c>
      <c r="B12" s="413" t="s">
        <v>27</v>
      </c>
      <c r="C12" s="680" t="s">
        <v>28</v>
      </c>
      <c r="D12" s="128" t="s">
        <v>29</v>
      </c>
      <c r="E12" s="48" t="s">
        <v>30</v>
      </c>
      <c r="F12" s="48" t="s">
        <v>31</v>
      </c>
      <c r="G12" s="48" t="s">
        <v>32</v>
      </c>
      <c r="H12" s="321" t="s">
        <v>997</v>
      </c>
      <c r="I12" s="48" t="s">
        <v>33</v>
      </c>
      <c r="J12" s="48" t="s">
        <v>34</v>
      </c>
      <c r="K12" s="60" t="s">
        <v>296</v>
      </c>
      <c r="L12" s="60" t="s">
        <v>381</v>
      </c>
      <c r="M12" s="60" t="s">
        <v>297</v>
      </c>
      <c r="N12" s="60" t="s">
        <v>429</v>
      </c>
      <c r="O12" s="60" t="s">
        <v>298</v>
      </c>
      <c r="P12" s="60" t="s">
        <v>399</v>
      </c>
      <c r="Q12" s="129" t="s">
        <v>34</v>
      </c>
      <c r="R12" s="106" t="s">
        <v>41</v>
      </c>
      <c r="S12" s="589"/>
      <c r="T12" s="589"/>
      <c r="U12" s="589"/>
      <c r="V12" s="589"/>
      <c r="W12" s="412" t="s">
        <v>279</v>
      </c>
      <c r="X12" s="108"/>
      <c r="Y12" s="106" t="s">
        <v>41</v>
      </c>
      <c r="Z12" s="103" t="s">
        <v>37</v>
      </c>
      <c r="AA12" s="41">
        <v>0.77</v>
      </c>
      <c r="AB12" s="58"/>
      <c r="AC12" s="58"/>
      <c r="AD12" s="412" t="s">
        <v>279</v>
      </c>
      <c r="AE12" s="267" t="s">
        <v>670</v>
      </c>
      <c r="AF12" s="270">
        <v>0.125</v>
      </c>
      <c r="AG12" s="134">
        <v>0.22</v>
      </c>
      <c r="AH12" s="41">
        <v>0.64449999999999996</v>
      </c>
      <c r="AI12" s="474" t="s">
        <v>699</v>
      </c>
      <c r="AJ12" s="474" t="s">
        <v>700</v>
      </c>
      <c r="AK12" s="412" t="s">
        <v>279</v>
      </c>
      <c r="AL12" s="269" t="s">
        <v>734</v>
      </c>
      <c r="AM12" s="276">
        <v>0.12</v>
      </c>
      <c r="AN12" s="244">
        <v>0.22</v>
      </c>
      <c r="AO12" s="41">
        <v>0.77</v>
      </c>
      <c r="AP12" s="474" t="s">
        <v>789</v>
      </c>
      <c r="AQ12" s="474" t="s">
        <v>790</v>
      </c>
      <c r="AR12" s="412" t="s">
        <v>279</v>
      </c>
      <c r="AS12" s="520" t="s">
        <v>818</v>
      </c>
      <c r="AT12" s="277">
        <v>0.11700000000000001</v>
      </c>
      <c r="AU12" s="245">
        <v>0.18</v>
      </c>
      <c r="AV12" s="41">
        <v>0.64449999999999996</v>
      </c>
      <c r="AW12" s="246" t="s">
        <v>857</v>
      </c>
      <c r="AX12" s="246" t="s">
        <v>857</v>
      </c>
      <c r="AY12" s="412" t="s">
        <v>279</v>
      </c>
      <c r="AZ12" s="278" t="s">
        <v>866</v>
      </c>
      <c r="BA12" s="191">
        <v>0.17499999999999999</v>
      </c>
      <c r="BB12" s="84">
        <v>0.21</v>
      </c>
      <c r="BC12" s="41">
        <v>0.77</v>
      </c>
      <c r="BD12" s="444" t="s">
        <v>922</v>
      </c>
      <c r="BE12" s="444" t="s">
        <v>923</v>
      </c>
      <c r="BF12" s="412" t="s">
        <v>279</v>
      </c>
      <c r="BG12" s="286" t="s">
        <v>936</v>
      </c>
      <c r="BH12" s="191" t="s">
        <v>404</v>
      </c>
      <c r="BI12" s="90">
        <v>35.299999999999997</v>
      </c>
      <c r="BJ12" s="247">
        <v>0</v>
      </c>
      <c r="BK12" s="79"/>
      <c r="BL12" s="79"/>
      <c r="BM12" s="481" t="s">
        <v>279</v>
      </c>
      <c r="BN12" s="187" t="s">
        <v>512</v>
      </c>
      <c r="BO12" s="162" t="s">
        <v>404</v>
      </c>
      <c r="BP12" s="248" t="s">
        <v>422</v>
      </c>
      <c r="BQ12" s="41">
        <v>0.64449999999999996</v>
      </c>
      <c r="BR12" s="58">
        <v>0</v>
      </c>
      <c r="BS12" s="58">
        <v>0</v>
      </c>
      <c r="BT12" s="412" t="s">
        <v>279</v>
      </c>
      <c r="BU12" s="113" t="s">
        <v>591</v>
      </c>
      <c r="BV12" s="138">
        <v>0.13</v>
      </c>
      <c r="BW12" s="248" t="s">
        <v>464</v>
      </c>
      <c r="BX12" s="41">
        <v>0.4</v>
      </c>
      <c r="BY12" s="58">
        <f>8380975+175942526+66232642475</f>
        <v>66416965976</v>
      </c>
      <c r="BZ12" s="58">
        <f>6285731+
140457526+66232642475</f>
        <v>66379385732</v>
      </c>
      <c r="CA12" s="328">
        <f>BZ12/BY12</f>
        <v>0.9994341770442573</v>
      </c>
      <c r="CB12" s="321" t="s">
        <v>997</v>
      </c>
      <c r="CC12" s="348" t="s">
        <v>1082</v>
      </c>
      <c r="CD12" s="48" t="s">
        <v>34</v>
      </c>
      <c r="CE12" s="301" t="s">
        <v>464</v>
      </c>
      <c r="CF12" s="258">
        <v>0.33300000000000002</v>
      </c>
    </row>
    <row r="13" spans="1:84" s="2" customFormat="1" ht="383.25" customHeight="1" x14ac:dyDescent="0.25">
      <c r="A13" s="681"/>
      <c r="B13" s="413"/>
      <c r="C13" s="680"/>
      <c r="D13" s="130" t="s">
        <v>35</v>
      </c>
      <c r="E13" s="60" t="s">
        <v>36</v>
      </c>
      <c r="F13" s="60" t="s">
        <v>430</v>
      </c>
      <c r="G13" s="60" t="s">
        <v>431</v>
      </c>
      <c r="H13" s="96" t="s">
        <v>998</v>
      </c>
      <c r="I13" s="60" t="s">
        <v>37</v>
      </c>
      <c r="J13" s="60">
        <f>100*10*3</f>
        <v>3000</v>
      </c>
      <c r="K13" s="60" t="s">
        <v>296</v>
      </c>
      <c r="L13" s="60" t="s">
        <v>452</v>
      </c>
      <c r="M13" s="60" t="s">
        <v>370</v>
      </c>
      <c r="N13" s="60" t="s">
        <v>394</v>
      </c>
      <c r="O13" s="60" t="s">
        <v>371</v>
      </c>
      <c r="P13" s="60" t="s">
        <v>395</v>
      </c>
      <c r="Q13" s="129">
        <f>100*10*3</f>
        <v>3000</v>
      </c>
      <c r="R13" s="104" t="s">
        <v>41</v>
      </c>
      <c r="S13" s="589"/>
      <c r="T13" s="589"/>
      <c r="U13" s="589"/>
      <c r="V13" s="589"/>
      <c r="W13" s="412"/>
      <c r="X13" s="108"/>
      <c r="Y13" s="104" t="s">
        <v>41</v>
      </c>
      <c r="Z13" s="102" t="s">
        <v>37</v>
      </c>
      <c r="AA13" s="59">
        <v>0.33</v>
      </c>
      <c r="AB13" s="58"/>
      <c r="AC13" s="58"/>
      <c r="AD13" s="412"/>
      <c r="AE13" s="267" t="s">
        <v>671</v>
      </c>
      <c r="AF13" s="236">
        <v>300</v>
      </c>
      <c r="AG13" s="96">
        <v>714</v>
      </c>
      <c r="AH13" s="43">
        <v>0.33</v>
      </c>
      <c r="AI13" s="474"/>
      <c r="AJ13" s="474"/>
      <c r="AK13" s="412"/>
      <c r="AL13" s="269" t="s">
        <v>735</v>
      </c>
      <c r="AM13" s="188">
        <v>300</v>
      </c>
      <c r="AN13" s="72">
        <v>65</v>
      </c>
      <c r="AO13" s="59">
        <v>0.33</v>
      </c>
      <c r="AP13" s="524"/>
      <c r="AQ13" s="524"/>
      <c r="AR13" s="412"/>
      <c r="AS13" s="520"/>
      <c r="AT13" s="279">
        <v>3</v>
      </c>
      <c r="AU13" s="249">
        <v>3</v>
      </c>
      <c r="AV13" s="43">
        <v>0.33</v>
      </c>
      <c r="AW13" s="246" t="s">
        <v>857</v>
      </c>
      <c r="AX13" s="246" t="s">
        <v>857</v>
      </c>
      <c r="AY13" s="412"/>
      <c r="AZ13" s="280" t="s">
        <v>867</v>
      </c>
      <c r="BA13" s="192">
        <v>3</v>
      </c>
      <c r="BB13" s="80" t="s">
        <v>917</v>
      </c>
      <c r="BC13" s="59">
        <v>0.33</v>
      </c>
      <c r="BD13" s="444"/>
      <c r="BE13" s="444"/>
      <c r="BF13" s="412"/>
      <c r="BG13" s="286" t="s">
        <v>937</v>
      </c>
      <c r="BH13" s="192">
        <v>0</v>
      </c>
      <c r="BI13" s="80">
        <v>0</v>
      </c>
      <c r="BJ13" s="81">
        <v>1</v>
      </c>
      <c r="BK13" s="79"/>
      <c r="BL13" s="79"/>
      <c r="BM13" s="481"/>
      <c r="BN13" s="193" t="s">
        <v>513</v>
      </c>
      <c r="BO13" s="130">
        <v>0</v>
      </c>
      <c r="BP13" s="60">
        <v>0</v>
      </c>
      <c r="BQ13" s="57">
        <v>1</v>
      </c>
      <c r="BR13" s="58">
        <v>225000000</v>
      </c>
      <c r="BS13" s="58" t="s">
        <v>592</v>
      </c>
      <c r="BT13" s="412"/>
      <c r="BU13" s="163" t="s">
        <v>593</v>
      </c>
      <c r="BV13" s="370">
        <v>205</v>
      </c>
      <c r="BW13" s="367">
        <v>193</v>
      </c>
      <c r="BX13" s="59">
        <v>0.94099999999999995</v>
      </c>
      <c r="BY13" s="58">
        <f>8380975
+264860887+
1463333+3690000</f>
        <v>278395195</v>
      </c>
      <c r="BZ13" s="68">
        <f>3331245+196405887+630000+3960000</f>
        <v>204327132</v>
      </c>
      <c r="CA13" s="59">
        <f>BZ13/BY13</f>
        <v>0.73394633122170083</v>
      </c>
      <c r="CB13" s="96" t="s">
        <v>998</v>
      </c>
      <c r="CC13" s="82" t="s">
        <v>1095</v>
      </c>
      <c r="CD13" s="367">
        <f>100*10*3</f>
        <v>3000</v>
      </c>
      <c r="CE13" s="371">
        <v>981.5</v>
      </c>
      <c r="CF13" s="364">
        <f>CE13/CD13</f>
        <v>0.32716666666666666</v>
      </c>
    </row>
    <row r="14" spans="1:84" ht="93.75" customHeight="1" x14ac:dyDescent="0.25">
      <c r="A14" s="681"/>
      <c r="B14" s="413"/>
      <c r="C14" s="680"/>
      <c r="D14" s="602" t="s">
        <v>38</v>
      </c>
      <c r="E14" s="413" t="s">
        <v>39</v>
      </c>
      <c r="F14" s="413" t="s">
        <v>435</v>
      </c>
      <c r="G14" s="413" t="s">
        <v>40</v>
      </c>
      <c r="H14" s="451" t="s">
        <v>999</v>
      </c>
      <c r="I14" s="412" t="s">
        <v>37</v>
      </c>
      <c r="J14" s="412" t="s">
        <v>41</v>
      </c>
      <c r="K14" s="412" t="s">
        <v>292</v>
      </c>
      <c r="L14" s="412" t="s">
        <v>382</v>
      </c>
      <c r="M14" s="412" t="s">
        <v>372</v>
      </c>
      <c r="N14" s="412" t="s">
        <v>387</v>
      </c>
      <c r="O14" s="412" t="s">
        <v>373</v>
      </c>
      <c r="P14" s="412" t="s">
        <v>396</v>
      </c>
      <c r="Q14" s="554" t="s">
        <v>41</v>
      </c>
      <c r="R14" s="104" t="s">
        <v>41</v>
      </c>
      <c r="S14" s="589"/>
      <c r="T14" s="589"/>
      <c r="U14" s="589"/>
      <c r="V14" s="589"/>
      <c r="W14" s="412"/>
      <c r="X14" s="108"/>
      <c r="Y14" s="104" t="s">
        <v>41</v>
      </c>
      <c r="Z14" s="102" t="s">
        <v>37</v>
      </c>
      <c r="AA14" s="419">
        <v>0</v>
      </c>
      <c r="AB14" s="631"/>
      <c r="AC14" s="631"/>
      <c r="AD14" s="412"/>
      <c r="AE14" s="267" t="s">
        <v>671</v>
      </c>
      <c r="AF14" s="239">
        <v>0.06</v>
      </c>
      <c r="AG14" s="134">
        <v>0.06</v>
      </c>
      <c r="AH14" s="419">
        <v>0</v>
      </c>
      <c r="AI14" s="474"/>
      <c r="AJ14" s="474"/>
      <c r="AK14" s="412"/>
      <c r="AL14" s="225" t="s">
        <v>736</v>
      </c>
      <c r="AM14" s="215">
        <v>0.06</v>
      </c>
      <c r="AN14" s="72">
        <v>0</v>
      </c>
      <c r="AO14" s="419">
        <v>0</v>
      </c>
      <c r="AP14" s="524"/>
      <c r="AQ14" s="524"/>
      <c r="AR14" s="412"/>
      <c r="AS14" s="520"/>
      <c r="AT14" s="226">
        <v>0.06</v>
      </c>
      <c r="AU14" s="147">
        <v>0.04</v>
      </c>
      <c r="AV14" s="419">
        <v>0</v>
      </c>
      <c r="AW14" s="246" t="s">
        <v>857</v>
      </c>
      <c r="AX14" s="246" t="s">
        <v>857</v>
      </c>
      <c r="AY14" s="412"/>
      <c r="AZ14" s="227" t="s">
        <v>868</v>
      </c>
      <c r="BA14" s="480">
        <v>12</v>
      </c>
      <c r="BB14" s="481" t="s">
        <v>918</v>
      </c>
      <c r="BC14" s="419">
        <v>0</v>
      </c>
      <c r="BD14" s="444"/>
      <c r="BE14" s="444"/>
      <c r="BF14" s="412"/>
      <c r="BG14" s="647" t="s">
        <v>938</v>
      </c>
      <c r="BH14" s="609">
        <v>0.1</v>
      </c>
      <c r="BI14" s="481">
        <v>0</v>
      </c>
      <c r="BJ14" s="596">
        <v>0</v>
      </c>
      <c r="BK14" s="444"/>
      <c r="BL14" s="444"/>
      <c r="BM14" s="481"/>
      <c r="BN14" s="447" t="s">
        <v>514</v>
      </c>
      <c r="BO14" s="620">
        <v>0.1</v>
      </c>
      <c r="BP14" s="412">
        <v>0</v>
      </c>
      <c r="BQ14" s="419">
        <v>0</v>
      </c>
      <c r="BR14" s="631" t="s">
        <v>594</v>
      </c>
      <c r="BS14" s="631" t="s">
        <v>595</v>
      </c>
      <c r="BT14" s="412"/>
      <c r="BU14" s="486" t="s">
        <v>596</v>
      </c>
      <c r="BV14" s="475">
        <v>0.1</v>
      </c>
      <c r="BW14" s="412">
        <v>0</v>
      </c>
      <c r="BX14" s="419">
        <v>0</v>
      </c>
      <c r="BY14" s="571">
        <v>30000000</v>
      </c>
      <c r="BZ14" s="571">
        <v>30000000</v>
      </c>
      <c r="CA14" s="414">
        <f>BZ14/BY14</f>
        <v>1</v>
      </c>
      <c r="CB14" s="451" t="s">
        <v>999</v>
      </c>
      <c r="CC14" s="434" t="s">
        <v>1048</v>
      </c>
      <c r="CD14" s="412">
        <v>0</v>
      </c>
      <c r="CE14" s="395">
        <v>0</v>
      </c>
      <c r="CF14" s="419">
        <v>0</v>
      </c>
    </row>
    <row r="15" spans="1:84" ht="73.5" customHeight="1" x14ac:dyDescent="0.25">
      <c r="A15" s="681"/>
      <c r="B15" s="413"/>
      <c r="C15" s="680"/>
      <c r="D15" s="602"/>
      <c r="E15" s="413"/>
      <c r="F15" s="413"/>
      <c r="G15" s="413"/>
      <c r="H15" s="460"/>
      <c r="I15" s="412"/>
      <c r="J15" s="412"/>
      <c r="K15" s="412"/>
      <c r="L15" s="412"/>
      <c r="M15" s="412"/>
      <c r="N15" s="412"/>
      <c r="O15" s="412"/>
      <c r="P15" s="412"/>
      <c r="Q15" s="554"/>
      <c r="R15" s="104" t="s">
        <v>41</v>
      </c>
      <c r="S15" s="589"/>
      <c r="T15" s="589"/>
      <c r="U15" s="589"/>
      <c r="V15" s="589"/>
      <c r="W15" s="412"/>
      <c r="X15" s="108"/>
      <c r="Y15" s="104" t="s">
        <v>41</v>
      </c>
      <c r="Z15" s="102" t="s">
        <v>37</v>
      </c>
      <c r="AA15" s="419"/>
      <c r="AB15" s="631"/>
      <c r="AC15" s="631"/>
      <c r="AD15" s="412"/>
      <c r="AE15" s="267" t="s">
        <v>671</v>
      </c>
      <c r="AF15" s="236" t="s">
        <v>692</v>
      </c>
      <c r="AG15" s="96" t="s">
        <v>692</v>
      </c>
      <c r="AH15" s="419"/>
      <c r="AI15" s="74" t="s">
        <v>701</v>
      </c>
      <c r="AJ15" s="74" t="s">
        <v>701</v>
      </c>
      <c r="AK15" s="412"/>
      <c r="AL15" s="512" t="s">
        <v>737</v>
      </c>
      <c r="AM15" s="236" t="s">
        <v>692</v>
      </c>
      <c r="AN15" s="96" t="s">
        <v>692</v>
      </c>
      <c r="AO15" s="419"/>
      <c r="AP15" s="74" t="s">
        <v>701</v>
      </c>
      <c r="AQ15" s="74" t="s">
        <v>701</v>
      </c>
      <c r="AR15" s="412"/>
      <c r="AS15" s="472" t="s">
        <v>819</v>
      </c>
      <c r="AT15" s="228">
        <v>649</v>
      </c>
      <c r="AU15" s="146">
        <v>649</v>
      </c>
      <c r="AV15" s="419"/>
      <c r="AW15" s="246" t="s">
        <v>857</v>
      </c>
      <c r="AX15" s="246" t="s">
        <v>857</v>
      </c>
      <c r="AY15" s="412"/>
      <c r="AZ15" s="496" t="s">
        <v>869</v>
      </c>
      <c r="BA15" s="480"/>
      <c r="BB15" s="481"/>
      <c r="BC15" s="419"/>
      <c r="BD15" s="444"/>
      <c r="BE15" s="444"/>
      <c r="BF15" s="412"/>
      <c r="BG15" s="647"/>
      <c r="BH15" s="480"/>
      <c r="BI15" s="481"/>
      <c r="BJ15" s="596"/>
      <c r="BK15" s="444"/>
      <c r="BL15" s="444"/>
      <c r="BM15" s="481"/>
      <c r="BN15" s="447"/>
      <c r="BO15" s="630"/>
      <c r="BP15" s="412"/>
      <c r="BQ15" s="419"/>
      <c r="BR15" s="631"/>
      <c r="BS15" s="631"/>
      <c r="BT15" s="412"/>
      <c r="BU15" s="486"/>
      <c r="BV15" s="476"/>
      <c r="BW15" s="412"/>
      <c r="BX15" s="419"/>
      <c r="BY15" s="572"/>
      <c r="BZ15" s="572"/>
      <c r="CA15" s="428"/>
      <c r="CB15" s="460"/>
      <c r="CC15" s="457"/>
      <c r="CD15" s="412"/>
      <c r="CE15" s="398"/>
      <c r="CF15" s="419"/>
    </row>
    <row r="16" spans="1:84" ht="107.25" customHeight="1" x14ac:dyDescent="0.25">
      <c r="A16" s="681"/>
      <c r="B16" s="413"/>
      <c r="C16" s="680"/>
      <c r="D16" s="128" t="s">
        <v>42</v>
      </c>
      <c r="E16" s="60" t="s">
        <v>43</v>
      </c>
      <c r="F16" s="60" t="s">
        <v>44</v>
      </c>
      <c r="G16" s="60" t="s">
        <v>45</v>
      </c>
      <c r="H16" s="96" t="s">
        <v>1000</v>
      </c>
      <c r="I16" s="62">
        <v>0.8</v>
      </c>
      <c r="J16" s="48" t="s">
        <v>436</v>
      </c>
      <c r="K16" s="412" t="s">
        <v>296</v>
      </c>
      <c r="L16" s="412" t="s">
        <v>299</v>
      </c>
      <c r="M16" s="412">
        <v>3602018</v>
      </c>
      <c r="N16" s="412" t="s">
        <v>300</v>
      </c>
      <c r="O16" s="412">
        <v>360201800</v>
      </c>
      <c r="P16" s="412" t="s">
        <v>301</v>
      </c>
      <c r="Q16" s="125" t="s">
        <v>436</v>
      </c>
      <c r="R16" s="104" t="s">
        <v>41</v>
      </c>
      <c r="S16" s="589"/>
      <c r="T16" s="589"/>
      <c r="U16" s="589"/>
      <c r="V16" s="589"/>
      <c r="W16" s="412" t="s">
        <v>453</v>
      </c>
      <c r="X16" s="108"/>
      <c r="Y16" s="104" t="s">
        <v>41</v>
      </c>
      <c r="Z16" s="102" t="s">
        <v>37</v>
      </c>
      <c r="AA16" s="63" t="e">
        <f>Z16/Y16</f>
        <v>#VALUE!</v>
      </c>
      <c r="AB16" s="467"/>
      <c r="AC16" s="467"/>
      <c r="AD16" s="412" t="s">
        <v>453</v>
      </c>
      <c r="AE16" s="267" t="s">
        <v>671</v>
      </c>
      <c r="AF16" s="236" t="s">
        <v>692</v>
      </c>
      <c r="AG16" s="96" t="s">
        <v>692</v>
      </c>
      <c r="AH16" s="63" t="e">
        <f>AG16/AF16</f>
        <v>#VALUE!</v>
      </c>
      <c r="AI16" s="74" t="s">
        <v>701</v>
      </c>
      <c r="AJ16" s="74" t="s">
        <v>701</v>
      </c>
      <c r="AK16" s="412" t="s">
        <v>453</v>
      </c>
      <c r="AL16" s="512"/>
      <c r="AM16" s="236" t="s">
        <v>692</v>
      </c>
      <c r="AN16" s="96" t="s">
        <v>692</v>
      </c>
      <c r="AO16" s="63" t="e">
        <f>AN16/AM16</f>
        <v>#VALUE!</v>
      </c>
      <c r="AP16" s="74" t="s">
        <v>701</v>
      </c>
      <c r="AQ16" s="74" t="s">
        <v>701</v>
      </c>
      <c r="AR16" s="412" t="s">
        <v>453</v>
      </c>
      <c r="AS16" s="472"/>
      <c r="AT16" s="224">
        <v>155</v>
      </c>
      <c r="AU16" s="146">
        <v>155</v>
      </c>
      <c r="AV16" s="63">
        <f>AU16/AT16</f>
        <v>1</v>
      </c>
      <c r="AW16" s="246" t="s">
        <v>857</v>
      </c>
      <c r="AX16" s="246" t="s">
        <v>857</v>
      </c>
      <c r="AY16" s="412" t="s">
        <v>453</v>
      </c>
      <c r="AZ16" s="496"/>
      <c r="BA16" s="192">
        <v>253</v>
      </c>
      <c r="BB16" s="80">
        <v>253</v>
      </c>
      <c r="BC16" s="63">
        <f>BB16/BA16</f>
        <v>1</v>
      </c>
      <c r="BD16" s="444">
        <v>150000000</v>
      </c>
      <c r="BE16" s="444">
        <v>150000000</v>
      </c>
      <c r="BF16" s="412" t="s">
        <v>453</v>
      </c>
      <c r="BG16" s="622" t="s">
        <v>939</v>
      </c>
      <c r="BH16" s="192">
        <v>1741</v>
      </c>
      <c r="BI16" s="80">
        <v>1741</v>
      </c>
      <c r="BJ16" s="83">
        <v>1</v>
      </c>
      <c r="BK16" s="444"/>
      <c r="BL16" s="444"/>
      <c r="BM16" s="481" t="s">
        <v>515</v>
      </c>
      <c r="BN16" s="622" t="s">
        <v>516</v>
      </c>
      <c r="BO16" s="130">
        <v>1741</v>
      </c>
      <c r="BP16" s="60">
        <v>1523</v>
      </c>
      <c r="BQ16" s="63">
        <f>BP16/BO16</f>
        <v>0.87478460654796097</v>
      </c>
      <c r="BR16" s="467"/>
      <c r="BS16" s="467"/>
      <c r="BT16" s="412" t="s">
        <v>453</v>
      </c>
      <c r="BU16" s="621" t="s">
        <v>597</v>
      </c>
      <c r="BV16" s="99">
        <v>1741</v>
      </c>
      <c r="BW16" s="60">
        <v>1925</v>
      </c>
      <c r="BX16" s="318">
        <v>1</v>
      </c>
      <c r="BY16" s="454">
        <v>0</v>
      </c>
      <c r="BZ16" s="454">
        <v>0</v>
      </c>
      <c r="CA16" s="300">
        <v>0</v>
      </c>
      <c r="CB16" s="96" t="s">
        <v>1000</v>
      </c>
      <c r="CC16" s="567" t="s">
        <v>1049</v>
      </c>
      <c r="CD16" s="48" t="s">
        <v>436</v>
      </c>
      <c r="CE16" s="299">
        <v>5959</v>
      </c>
      <c r="CF16" s="63">
        <v>1</v>
      </c>
    </row>
    <row r="17" spans="1:84" ht="71.25" customHeight="1" x14ac:dyDescent="0.25">
      <c r="A17" s="681"/>
      <c r="B17" s="413"/>
      <c r="C17" s="680"/>
      <c r="D17" s="128" t="s">
        <v>46</v>
      </c>
      <c r="E17" s="60" t="s">
        <v>47</v>
      </c>
      <c r="F17" s="60" t="s">
        <v>48</v>
      </c>
      <c r="G17" s="60" t="s">
        <v>45</v>
      </c>
      <c r="H17" s="96" t="s">
        <v>1000</v>
      </c>
      <c r="I17" s="60" t="s">
        <v>37</v>
      </c>
      <c r="J17" s="48" t="s">
        <v>436</v>
      </c>
      <c r="K17" s="412"/>
      <c r="L17" s="412"/>
      <c r="M17" s="412"/>
      <c r="N17" s="412"/>
      <c r="O17" s="412"/>
      <c r="P17" s="412"/>
      <c r="Q17" s="125" t="s">
        <v>436</v>
      </c>
      <c r="R17" s="106" t="s">
        <v>41</v>
      </c>
      <c r="S17" s="589"/>
      <c r="T17" s="589"/>
      <c r="U17" s="589"/>
      <c r="V17" s="589"/>
      <c r="W17" s="412"/>
      <c r="X17" s="108"/>
      <c r="Y17" s="106" t="s">
        <v>41</v>
      </c>
      <c r="Z17" s="103">
        <v>0.01</v>
      </c>
      <c r="AA17" s="63" t="e">
        <f>Z17/Y17</f>
        <v>#VALUE!</v>
      </c>
      <c r="AB17" s="467"/>
      <c r="AC17" s="467"/>
      <c r="AD17" s="412"/>
      <c r="AE17" s="267" t="s">
        <v>672</v>
      </c>
      <c r="AF17" s="270">
        <v>4.0000000000000001E-3</v>
      </c>
      <c r="AG17" s="134">
        <v>4.0000000000000001E-3</v>
      </c>
      <c r="AH17" s="63">
        <f>AG17/AF17</f>
        <v>1</v>
      </c>
      <c r="AI17" s="474">
        <v>16500000</v>
      </c>
      <c r="AJ17" s="474">
        <v>16500000</v>
      </c>
      <c r="AK17" s="412"/>
      <c r="AL17" s="512" t="s">
        <v>738</v>
      </c>
      <c r="AM17" s="238">
        <v>4.0000000000000001E-3</v>
      </c>
      <c r="AN17" s="139" t="s">
        <v>41</v>
      </c>
      <c r="AO17" s="63" t="e">
        <f>AN17/AM17</f>
        <v>#VALUE!</v>
      </c>
      <c r="AP17" s="524" t="s">
        <v>791</v>
      </c>
      <c r="AQ17" s="524" t="s">
        <v>701</v>
      </c>
      <c r="AR17" s="412"/>
      <c r="AS17" s="521" t="s">
        <v>820</v>
      </c>
      <c r="AT17" s="229">
        <v>4.0000000000000001E-3</v>
      </c>
      <c r="AU17" s="148">
        <v>3.5000000000000001E-3</v>
      </c>
      <c r="AV17" s="63">
        <f>AU17/AT17</f>
        <v>0.875</v>
      </c>
      <c r="AW17" s="493" t="s">
        <v>857</v>
      </c>
      <c r="AX17" s="493" t="s">
        <v>857</v>
      </c>
      <c r="AY17" s="412"/>
      <c r="AZ17" s="497" t="s">
        <v>870</v>
      </c>
      <c r="BA17" s="192">
        <v>253</v>
      </c>
      <c r="BB17" s="80">
        <v>253</v>
      </c>
      <c r="BC17" s="63">
        <f>BB17/BA17</f>
        <v>1</v>
      </c>
      <c r="BD17" s="444"/>
      <c r="BE17" s="444"/>
      <c r="BF17" s="412"/>
      <c r="BG17" s="622"/>
      <c r="BH17" s="192">
        <v>1741</v>
      </c>
      <c r="BI17" s="80">
        <v>1741</v>
      </c>
      <c r="BJ17" s="83">
        <v>1</v>
      </c>
      <c r="BK17" s="444"/>
      <c r="BL17" s="444"/>
      <c r="BM17" s="481"/>
      <c r="BN17" s="622"/>
      <c r="BO17" s="130">
        <v>1741</v>
      </c>
      <c r="BP17" s="60">
        <v>1523</v>
      </c>
      <c r="BQ17" s="63">
        <f>BP17/BO17</f>
        <v>0.87478460654796097</v>
      </c>
      <c r="BR17" s="467"/>
      <c r="BS17" s="467"/>
      <c r="BT17" s="412"/>
      <c r="BU17" s="621"/>
      <c r="BV17" s="99">
        <v>1741</v>
      </c>
      <c r="BW17" s="60">
        <v>1925</v>
      </c>
      <c r="BX17" s="318">
        <v>1</v>
      </c>
      <c r="BY17" s="456"/>
      <c r="BZ17" s="456"/>
      <c r="CA17" s="300">
        <v>0</v>
      </c>
      <c r="CB17" s="96" t="s">
        <v>1000</v>
      </c>
      <c r="CC17" s="569"/>
      <c r="CD17" s="48" t="s">
        <v>436</v>
      </c>
      <c r="CE17" s="299">
        <v>5959</v>
      </c>
      <c r="CF17" s="318">
        <v>1</v>
      </c>
    </row>
    <row r="18" spans="1:84" ht="147.75" customHeight="1" x14ac:dyDescent="0.25">
      <c r="A18" s="681"/>
      <c r="B18" s="413"/>
      <c r="C18" s="680"/>
      <c r="D18" s="602" t="s">
        <v>49</v>
      </c>
      <c r="E18" s="412" t="s">
        <v>50</v>
      </c>
      <c r="F18" s="60" t="s">
        <v>51</v>
      </c>
      <c r="G18" s="60" t="s">
        <v>52</v>
      </c>
      <c r="H18" s="96" t="s">
        <v>1001</v>
      </c>
      <c r="I18" s="60" t="s">
        <v>53</v>
      </c>
      <c r="J18" s="48" t="s">
        <v>54</v>
      </c>
      <c r="K18" s="412" t="s">
        <v>437</v>
      </c>
      <c r="L18" s="412" t="s">
        <v>383</v>
      </c>
      <c r="M18" s="412" t="s">
        <v>302</v>
      </c>
      <c r="N18" s="412" t="s">
        <v>438</v>
      </c>
      <c r="O18" s="412" t="s">
        <v>303</v>
      </c>
      <c r="P18" s="412" t="s">
        <v>397</v>
      </c>
      <c r="Q18" s="125" t="s">
        <v>54</v>
      </c>
      <c r="R18" s="106" t="s">
        <v>41</v>
      </c>
      <c r="S18" s="589"/>
      <c r="T18" s="589"/>
      <c r="U18" s="589"/>
      <c r="V18" s="589"/>
      <c r="W18" s="412" t="s">
        <v>281</v>
      </c>
      <c r="X18" s="108"/>
      <c r="Y18" s="106" t="s">
        <v>41</v>
      </c>
      <c r="Z18" s="103">
        <v>0.05</v>
      </c>
      <c r="AA18" s="41">
        <v>1</v>
      </c>
      <c r="AB18" s="628"/>
      <c r="AC18" s="628"/>
      <c r="AD18" s="412" t="s">
        <v>281</v>
      </c>
      <c r="AE18" s="267" t="s">
        <v>671</v>
      </c>
      <c r="AF18" s="517">
        <v>7.0000000000000001E-3</v>
      </c>
      <c r="AG18" s="518">
        <v>0.109</v>
      </c>
      <c r="AH18" s="41">
        <v>1</v>
      </c>
      <c r="AI18" s="474"/>
      <c r="AJ18" s="474"/>
      <c r="AK18" s="412" t="s">
        <v>281</v>
      </c>
      <c r="AL18" s="512"/>
      <c r="AM18" s="653">
        <v>7.0000000000000001E-3</v>
      </c>
      <c r="AN18" s="654" t="s">
        <v>41</v>
      </c>
      <c r="AO18" s="41">
        <v>1</v>
      </c>
      <c r="AP18" s="524"/>
      <c r="AQ18" s="524"/>
      <c r="AR18" s="412" t="s">
        <v>281</v>
      </c>
      <c r="AS18" s="521"/>
      <c r="AT18" s="513">
        <v>0.1</v>
      </c>
      <c r="AU18" s="514">
        <v>0.08</v>
      </c>
      <c r="AV18" s="41">
        <v>1</v>
      </c>
      <c r="AW18" s="493"/>
      <c r="AX18" s="493"/>
      <c r="AY18" s="412" t="s">
        <v>281</v>
      </c>
      <c r="AZ18" s="497"/>
      <c r="BA18" s="191">
        <v>4.0000000000000001E-3</v>
      </c>
      <c r="BB18" s="78">
        <v>4.3999999999999997E-2</v>
      </c>
      <c r="BC18" s="41">
        <v>1</v>
      </c>
      <c r="BD18" s="645">
        <v>115272000</v>
      </c>
      <c r="BE18" s="645">
        <v>57636000</v>
      </c>
      <c r="BF18" s="412" t="s">
        <v>281</v>
      </c>
      <c r="BG18" s="646"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c r="BH18" s="473" t="s">
        <v>402</v>
      </c>
      <c r="BI18" s="78">
        <v>0.03</v>
      </c>
      <c r="BJ18" s="247">
        <v>1</v>
      </c>
      <c r="BK18" s="624" t="s">
        <v>517</v>
      </c>
      <c r="BL18" s="624">
        <v>1980000</v>
      </c>
      <c r="BM18" s="481" t="s">
        <v>281</v>
      </c>
      <c r="BN18" s="625" t="s">
        <v>518</v>
      </c>
      <c r="BO18" s="627" t="s">
        <v>402</v>
      </c>
      <c r="BP18" s="38">
        <v>0.03</v>
      </c>
      <c r="BQ18" s="41">
        <v>1</v>
      </c>
      <c r="BR18" s="628" t="s">
        <v>466</v>
      </c>
      <c r="BS18" s="628" t="s">
        <v>467</v>
      </c>
      <c r="BT18" s="412" t="s">
        <v>281</v>
      </c>
      <c r="BU18" s="629" t="s">
        <v>598</v>
      </c>
      <c r="BV18" s="380" t="s">
        <v>980</v>
      </c>
      <c r="BW18" s="38">
        <v>0.03</v>
      </c>
      <c r="BX18" s="41">
        <v>1</v>
      </c>
      <c r="BY18" s="558">
        <f>163000000+
31500000</f>
        <v>194500000</v>
      </c>
      <c r="BZ18" s="558">
        <f>163000000+63000000</f>
        <v>226000000</v>
      </c>
      <c r="CA18" s="570">
        <v>1</v>
      </c>
      <c r="CB18" s="96" t="s">
        <v>1001</v>
      </c>
      <c r="CC18" s="561" t="s">
        <v>1050</v>
      </c>
      <c r="CD18" s="48" t="s">
        <v>54</v>
      </c>
      <c r="CE18" s="38">
        <v>0.03</v>
      </c>
      <c r="CF18" s="329">
        <v>1</v>
      </c>
    </row>
    <row r="19" spans="1:84" ht="93.75" customHeight="1" x14ac:dyDescent="0.25">
      <c r="A19" s="681"/>
      <c r="B19" s="413"/>
      <c r="C19" s="680"/>
      <c r="D19" s="602"/>
      <c r="E19" s="412"/>
      <c r="F19" s="412" t="s">
        <v>55</v>
      </c>
      <c r="G19" s="412" t="s">
        <v>52</v>
      </c>
      <c r="H19" s="451" t="s">
        <v>1002</v>
      </c>
      <c r="I19" s="412" t="s">
        <v>56</v>
      </c>
      <c r="J19" s="413" t="s">
        <v>57</v>
      </c>
      <c r="K19" s="412"/>
      <c r="L19" s="412"/>
      <c r="M19" s="412"/>
      <c r="N19" s="412"/>
      <c r="O19" s="412"/>
      <c r="P19" s="412"/>
      <c r="Q19" s="554" t="s">
        <v>57</v>
      </c>
      <c r="R19" s="104" t="s">
        <v>41</v>
      </c>
      <c r="S19" s="589"/>
      <c r="T19" s="589"/>
      <c r="U19" s="589"/>
      <c r="V19" s="589"/>
      <c r="W19" s="412"/>
      <c r="X19" s="105"/>
      <c r="Y19" s="104" t="s">
        <v>41</v>
      </c>
      <c r="Z19" s="102">
        <v>1</v>
      </c>
      <c r="AA19" s="419">
        <v>0.97219999999999995</v>
      </c>
      <c r="AB19" s="628"/>
      <c r="AC19" s="628"/>
      <c r="AD19" s="412"/>
      <c r="AE19" s="266" t="s">
        <v>673</v>
      </c>
      <c r="AF19" s="517"/>
      <c r="AG19" s="518"/>
      <c r="AH19" s="419">
        <v>0.97219999999999995</v>
      </c>
      <c r="AI19" s="474"/>
      <c r="AJ19" s="474"/>
      <c r="AK19" s="412"/>
      <c r="AL19" s="512"/>
      <c r="AM19" s="653"/>
      <c r="AN19" s="654"/>
      <c r="AO19" s="419">
        <v>0.97219999999999995</v>
      </c>
      <c r="AP19" s="524"/>
      <c r="AQ19" s="524"/>
      <c r="AR19" s="412"/>
      <c r="AS19" s="521"/>
      <c r="AT19" s="513"/>
      <c r="AU19" s="514"/>
      <c r="AV19" s="419">
        <v>0.97219999999999995</v>
      </c>
      <c r="AW19" s="493"/>
      <c r="AX19" s="493"/>
      <c r="AY19" s="412"/>
      <c r="AZ19" s="497"/>
      <c r="BA19" s="473">
        <v>7.0000000000000001E-3</v>
      </c>
      <c r="BB19" s="601">
        <v>8.6999999999999994E-2</v>
      </c>
      <c r="BC19" s="419">
        <v>0.97219999999999995</v>
      </c>
      <c r="BD19" s="645"/>
      <c r="BE19" s="645"/>
      <c r="BF19" s="412"/>
      <c r="BG19" s="646"/>
      <c r="BH19" s="473"/>
      <c r="BI19" s="601" t="s">
        <v>413</v>
      </c>
      <c r="BJ19" s="489">
        <v>0.97219999999999995</v>
      </c>
      <c r="BK19" s="624"/>
      <c r="BL19" s="624"/>
      <c r="BM19" s="481"/>
      <c r="BN19" s="626"/>
      <c r="BO19" s="627"/>
      <c r="BP19" s="564" t="s">
        <v>413</v>
      </c>
      <c r="BQ19" s="419">
        <v>0.97219999999999995</v>
      </c>
      <c r="BR19" s="628"/>
      <c r="BS19" s="628"/>
      <c r="BT19" s="412"/>
      <c r="BU19" s="629"/>
      <c r="BV19" s="575">
        <v>7.0000000000000007E-2</v>
      </c>
      <c r="BW19" s="564" t="s">
        <v>413</v>
      </c>
      <c r="BX19" s="419">
        <v>0.97219999999999995</v>
      </c>
      <c r="BY19" s="559"/>
      <c r="BZ19" s="559"/>
      <c r="CA19" s="570"/>
      <c r="CB19" s="451" t="s">
        <v>1002</v>
      </c>
      <c r="CC19" s="562"/>
      <c r="CD19" s="413" t="s">
        <v>57</v>
      </c>
      <c r="CE19" s="399" t="s">
        <v>413</v>
      </c>
      <c r="CF19" s="431">
        <v>1</v>
      </c>
    </row>
    <row r="20" spans="1:84" ht="225" customHeight="1" x14ac:dyDescent="0.25">
      <c r="A20" s="681"/>
      <c r="B20" s="413"/>
      <c r="C20" s="680"/>
      <c r="D20" s="602"/>
      <c r="E20" s="412"/>
      <c r="F20" s="412"/>
      <c r="G20" s="412"/>
      <c r="H20" s="460"/>
      <c r="I20" s="412"/>
      <c r="J20" s="413"/>
      <c r="K20" s="412"/>
      <c r="L20" s="412"/>
      <c r="M20" s="412"/>
      <c r="N20" s="412"/>
      <c r="O20" s="412"/>
      <c r="P20" s="412"/>
      <c r="Q20" s="554"/>
      <c r="R20" s="104" t="s">
        <v>41</v>
      </c>
      <c r="S20" s="527"/>
      <c r="T20" s="527"/>
      <c r="U20" s="527"/>
      <c r="V20" s="527"/>
      <c r="W20" s="412"/>
      <c r="X20" s="657"/>
      <c r="Y20" s="104" t="s">
        <v>41</v>
      </c>
      <c r="Z20" s="102" t="s">
        <v>662</v>
      </c>
      <c r="AA20" s="419"/>
      <c r="AB20" s="628"/>
      <c r="AC20" s="628"/>
      <c r="AD20" s="412"/>
      <c r="AE20" s="528" t="s">
        <v>674</v>
      </c>
      <c r="AF20" s="530">
        <v>0.04</v>
      </c>
      <c r="AG20" s="536">
        <v>0.04</v>
      </c>
      <c r="AH20" s="419"/>
      <c r="AI20" s="474">
        <v>10000000</v>
      </c>
      <c r="AJ20" s="474">
        <v>10000000</v>
      </c>
      <c r="AK20" s="412"/>
      <c r="AL20" s="512" t="s">
        <v>739</v>
      </c>
      <c r="AM20" s="650">
        <v>0.05</v>
      </c>
      <c r="AN20" s="475">
        <v>0.05</v>
      </c>
      <c r="AO20" s="419"/>
      <c r="AP20" s="474" t="s">
        <v>792</v>
      </c>
      <c r="AQ20" s="474" t="s">
        <v>793</v>
      </c>
      <c r="AR20" s="412"/>
      <c r="AS20" s="472" t="s">
        <v>821</v>
      </c>
      <c r="AT20" s="505">
        <v>0.06</v>
      </c>
      <c r="AU20" s="506">
        <v>0.06</v>
      </c>
      <c r="AV20" s="419"/>
      <c r="AW20" s="502" t="s">
        <v>857</v>
      </c>
      <c r="AX20" s="502" t="s">
        <v>857</v>
      </c>
      <c r="AY20" s="412"/>
      <c r="AZ20" s="498" t="s">
        <v>871</v>
      </c>
      <c r="BA20" s="473"/>
      <c r="BB20" s="601"/>
      <c r="BC20" s="419"/>
      <c r="BD20" s="645"/>
      <c r="BE20" s="645"/>
      <c r="BF20" s="412"/>
      <c r="BG20" s="646"/>
      <c r="BH20" s="473"/>
      <c r="BI20" s="601"/>
      <c r="BJ20" s="489"/>
      <c r="BK20" s="624"/>
      <c r="BL20" s="624"/>
      <c r="BM20" s="481"/>
      <c r="BN20" s="626"/>
      <c r="BO20" s="627"/>
      <c r="BP20" s="564"/>
      <c r="BQ20" s="419"/>
      <c r="BR20" s="628"/>
      <c r="BS20" s="628"/>
      <c r="BT20" s="412"/>
      <c r="BU20" s="629"/>
      <c r="BV20" s="576"/>
      <c r="BW20" s="564"/>
      <c r="BX20" s="419"/>
      <c r="BY20" s="560"/>
      <c r="BZ20" s="560"/>
      <c r="CA20" s="427"/>
      <c r="CB20" s="460"/>
      <c r="CC20" s="563"/>
      <c r="CD20" s="413"/>
      <c r="CE20" s="400"/>
      <c r="CF20" s="431"/>
    </row>
    <row r="21" spans="1:84" ht="15" customHeight="1" x14ac:dyDescent="0.25">
      <c r="A21" s="681"/>
      <c r="B21" s="413"/>
      <c r="C21" s="680"/>
      <c r="D21" s="602" t="s">
        <v>58</v>
      </c>
      <c r="E21" s="412" t="s">
        <v>59</v>
      </c>
      <c r="F21" s="412" t="s">
        <v>454</v>
      </c>
      <c r="G21" s="412" t="s">
        <v>60</v>
      </c>
      <c r="H21" s="451" t="s">
        <v>1003</v>
      </c>
      <c r="I21" s="412" t="s">
        <v>37</v>
      </c>
      <c r="J21" s="411">
        <v>0.1</v>
      </c>
      <c r="K21" s="412" t="s">
        <v>292</v>
      </c>
      <c r="L21" s="412" t="s">
        <v>304</v>
      </c>
      <c r="M21" s="412">
        <v>4103059</v>
      </c>
      <c r="N21" s="412" t="s">
        <v>305</v>
      </c>
      <c r="O21" s="412">
        <v>410305900</v>
      </c>
      <c r="P21" s="412" t="s">
        <v>306</v>
      </c>
      <c r="Q21" s="656">
        <v>0.1</v>
      </c>
      <c r="R21" s="104" t="s">
        <v>41</v>
      </c>
      <c r="S21" s="589"/>
      <c r="T21" s="589"/>
      <c r="U21" s="589"/>
      <c r="V21" s="589"/>
      <c r="W21" s="412" t="s">
        <v>459</v>
      </c>
      <c r="X21" s="657"/>
      <c r="Y21" s="104" t="s">
        <v>41</v>
      </c>
      <c r="Z21" s="102" t="s">
        <v>662</v>
      </c>
      <c r="AA21" s="425">
        <v>1</v>
      </c>
      <c r="AB21" s="467"/>
      <c r="AC21" s="467"/>
      <c r="AD21" s="412" t="s">
        <v>459</v>
      </c>
      <c r="AE21" s="528"/>
      <c r="AF21" s="530"/>
      <c r="AG21" s="536"/>
      <c r="AH21" s="425">
        <v>1</v>
      </c>
      <c r="AI21" s="474"/>
      <c r="AJ21" s="474"/>
      <c r="AK21" s="412" t="s">
        <v>459</v>
      </c>
      <c r="AL21" s="512"/>
      <c r="AM21" s="650"/>
      <c r="AN21" s="476"/>
      <c r="AO21" s="425">
        <v>1</v>
      </c>
      <c r="AP21" s="474"/>
      <c r="AQ21" s="474"/>
      <c r="AR21" s="412" t="s">
        <v>459</v>
      </c>
      <c r="AS21" s="472"/>
      <c r="AT21" s="505"/>
      <c r="AU21" s="506"/>
      <c r="AV21" s="425">
        <v>1</v>
      </c>
      <c r="AW21" s="502"/>
      <c r="AX21" s="502"/>
      <c r="AY21" s="412" t="s">
        <v>459</v>
      </c>
      <c r="AZ21" s="498"/>
      <c r="BA21" s="480">
        <v>200</v>
      </c>
      <c r="BB21" s="481">
        <v>200</v>
      </c>
      <c r="BC21" s="425">
        <v>1</v>
      </c>
      <c r="BD21" s="444">
        <v>30000000</v>
      </c>
      <c r="BE21" s="444">
        <v>15245000</v>
      </c>
      <c r="BF21" s="412" t="s">
        <v>459</v>
      </c>
      <c r="BG21" s="644" t="s">
        <v>940</v>
      </c>
      <c r="BH21" s="609">
        <v>0</v>
      </c>
      <c r="BI21" s="481">
        <v>0</v>
      </c>
      <c r="BJ21" s="489">
        <v>1</v>
      </c>
      <c r="BK21" s="444"/>
      <c r="BL21" s="444"/>
      <c r="BM21" s="481" t="s">
        <v>519</v>
      </c>
      <c r="BN21" s="622" t="s">
        <v>520</v>
      </c>
      <c r="BO21" s="623">
        <v>10</v>
      </c>
      <c r="BP21" s="412">
        <v>55</v>
      </c>
      <c r="BQ21" s="425">
        <v>1</v>
      </c>
      <c r="BR21" s="467" t="s">
        <v>468</v>
      </c>
      <c r="BS21" s="467" t="s">
        <v>599</v>
      </c>
      <c r="BT21" s="412" t="s">
        <v>459</v>
      </c>
      <c r="BU21" s="621" t="s">
        <v>600</v>
      </c>
      <c r="BV21" s="565">
        <v>0.1336</v>
      </c>
      <c r="BW21" s="564">
        <v>0.1336</v>
      </c>
      <c r="BX21" s="425">
        <v>1</v>
      </c>
      <c r="BY21" s="566">
        <f>70000000+45000000+
363237526+363237526+264860887+163000000</f>
        <v>1269335939</v>
      </c>
      <c r="BZ21" s="468">
        <f>34620000+
30000000+
7000000+171202526+264860887+163000000</f>
        <v>670683413</v>
      </c>
      <c r="CA21" s="420">
        <v>1</v>
      </c>
      <c r="CB21" s="451" t="s">
        <v>1003</v>
      </c>
      <c r="CC21" s="567" t="s">
        <v>1083</v>
      </c>
      <c r="CD21" s="411">
        <v>0.1</v>
      </c>
      <c r="CE21" s="399">
        <v>0.1336</v>
      </c>
      <c r="CF21" s="420">
        <v>1</v>
      </c>
    </row>
    <row r="22" spans="1:84" ht="16.5" x14ac:dyDescent="0.25">
      <c r="A22" s="681"/>
      <c r="B22" s="413"/>
      <c r="C22" s="680"/>
      <c r="D22" s="602"/>
      <c r="E22" s="412"/>
      <c r="F22" s="412"/>
      <c r="G22" s="412"/>
      <c r="H22" s="452"/>
      <c r="I22" s="412"/>
      <c r="J22" s="411"/>
      <c r="K22" s="412"/>
      <c r="L22" s="412"/>
      <c r="M22" s="412"/>
      <c r="N22" s="412"/>
      <c r="O22" s="412"/>
      <c r="P22" s="412"/>
      <c r="Q22" s="656"/>
      <c r="R22" s="104" t="s">
        <v>41</v>
      </c>
      <c r="S22" s="589"/>
      <c r="T22" s="589"/>
      <c r="U22" s="589"/>
      <c r="V22" s="589"/>
      <c r="W22" s="412"/>
      <c r="X22" s="105"/>
      <c r="Y22" s="104" t="s">
        <v>41</v>
      </c>
      <c r="Z22" s="102" t="s">
        <v>662</v>
      </c>
      <c r="AA22" s="425"/>
      <c r="AB22" s="467"/>
      <c r="AC22" s="467"/>
      <c r="AD22" s="412"/>
      <c r="AE22" s="266" t="s">
        <v>675</v>
      </c>
      <c r="AF22" s="530"/>
      <c r="AG22" s="536"/>
      <c r="AH22" s="425"/>
      <c r="AI22" s="474"/>
      <c r="AJ22" s="474"/>
      <c r="AK22" s="412"/>
      <c r="AL22" s="512"/>
      <c r="AM22" s="650"/>
      <c r="AN22" s="476"/>
      <c r="AO22" s="425"/>
      <c r="AP22" s="474"/>
      <c r="AQ22" s="474"/>
      <c r="AR22" s="412"/>
      <c r="AS22" s="472"/>
      <c r="AT22" s="504">
        <v>400</v>
      </c>
      <c r="AU22" s="492">
        <v>437</v>
      </c>
      <c r="AV22" s="425"/>
      <c r="AW22" s="493" t="s">
        <v>857</v>
      </c>
      <c r="AX22" s="493" t="s">
        <v>857</v>
      </c>
      <c r="AY22" s="412"/>
      <c r="AZ22" s="496" t="s">
        <v>872</v>
      </c>
      <c r="BA22" s="480"/>
      <c r="BB22" s="481"/>
      <c r="BC22" s="425"/>
      <c r="BD22" s="444"/>
      <c r="BE22" s="444"/>
      <c r="BF22" s="412"/>
      <c r="BG22" s="644"/>
      <c r="BH22" s="480"/>
      <c r="BI22" s="481"/>
      <c r="BJ22" s="489"/>
      <c r="BK22" s="444"/>
      <c r="BL22" s="444"/>
      <c r="BM22" s="481"/>
      <c r="BN22" s="622"/>
      <c r="BO22" s="623"/>
      <c r="BP22" s="412"/>
      <c r="BQ22" s="425"/>
      <c r="BR22" s="467"/>
      <c r="BS22" s="467"/>
      <c r="BT22" s="412"/>
      <c r="BU22" s="621"/>
      <c r="BV22" s="565"/>
      <c r="BW22" s="412"/>
      <c r="BX22" s="425"/>
      <c r="BY22" s="566"/>
      <c r="BZ22" s="468"/>
      <c r="CA22" s="421"/>
      <c r="CB22" s="452"/>
      <c r="CC22" s="568"/>
      <c r="CD22" s="411"/>
      <c r="CE22" s="396"/>
      <c r="CF22" s="421"/>
    </row>
    <row r="23" spans="1:84" ht="51.75" customHeight="1" x14ac:dyDescent="0.25">
      <c r="A23" s="681"/>
      <c r="B23" s="413"/>
      <c r="C23" s="680"/>
      <c r="D23" s="602"/>
      <c r="E23" s="412"/>
      <c r="F23" s="412"/>
      <c r="G23" s="412"/>
      <c r="H23" s="452"/>
      <c r="I23" s="412"/>
      <c r="J23" s="411"/>
      <c r="K23" s="412"/>
      <c r="L23" s="412"/>
      <c r="M23" s="412"/>
      <c r="N23" s="412"/>
      <c r="O23" s="412"/>
      <c r="P23" s="412"/>
      <c r="Q23" s="656"/>
      <c r="R23" s="104" t="s">
        <v>41</v>
      </c>
      <c r="S23" s="589"/>
      <c r="T23" s="589"/>
      <c r="U23" s="589"/>
      <c r="V23" s="589"/>
      <c r="W23" s="412"/>
      <c r="X23" s="105"/>
      <c r="Y23" s="104" t="s">
        <v>41</v>
      </c>
      <c r="Z23" s="102" t="s">
        <v>662</v>
      </c>
      <c r="AA23" s="425"/>
      <c r="AB23" s="467"/>
      <c r="AC23" s="467"/>
      <c r="AD23" s="412"/>
      <c r="AE23" s="266" t="s">
        <v>676</v>
      </c>
      <c r="AF23" s="530"/>
      <c r="AG23" s="536"/>
      <c r="AH23" s="425"/>
      <c r="AI23" s="474"/>
      <c r="AJ23" s="474"/>
      <c r="AK23" s="412"/>
      <c r="AL23" s="512"/>
      <c r="AM23" s="650"/>
      <c r="AN23" s="476"/>
      <c r="AO23" s="425"/>
      <c r="AP23" s="474"/>
      <c r="AQ23" s="474"/>
      <c r="AR23" s="412"/>
      <c r="AS23" s="472"/>
      <c r="AT23" s="504"/>
      <c r="AU23" s="492"/>
      <c r="AV23" s="425"/>
      <c r="AW23" s="493"/>
      <c r="AX23" s="493"/>
      <c r="AY23" s="412"/>
      <c r="AZ23" s="496"/>
      <c r="BA23" s="480"/>
      <c r="BB23" s="481"/>
      <c r="BC23" s="425"/>
      <c r="BD23" s="444"/>
      <c r="BE23" s="444"/>
      <c r="BF23" s="412"/>
      <c r="BG23" s="644"/>
      <c r="BH23" s="480"/>
      <c r="BI23" s="481"/>
      <c r="BJ23" s="489"/>
      <c r="BK23" s="444"/>
      <c r="BL23" s="444"/>
      <c r="BM23" s="481"/>
      <c r="BN23" s="622"/>
      <c r="BO23" s="623"/>
      <c r="BP23" s="412"/>
      <c r="BQ23" s="425"/>
      <c r="BR23" s="467"/>
      <c r="BS23" s="467"/>
      <c r="BT23" s="412"/>
      <c r="BU23" s="621"/>
      <c r="BV23" s="565"/>
      <c r="BW23" s="412"/>
      <c r="BX23" s="425"/>
      <c r="BY23" s="566"/>
      <c r="BZ23" s="468"/>
      <c r="CA23" s="421"/>
      <c r="CB23" s="452"/>
      <c r="CC23" s="568"/>
      <c r="CD23" s="411"/>
      <c r="CE23" s="396"/>
      <c r="CF23" s="421"/>
    </row>
    <row r="24" spans="1:84" ht="211.5" customHeight="1" x14ac:dyDescent="0.25">
      <c r="A24" s="681"/>
      <c r="B24" s="413"/>
      <c r="C24" s="680"/>
      <c r="D24" s="602"/>
      <c r="E24" s="412"/>
      <c r="F24" s="412"/>
      <c r="G24" s="412"/>
      <c r="H24" s="460"/>
      <c r="I24" s="412"/>
      <c r="J24" s="411"/>
      <c r="K24" s="412"/>
      <c r="L24" s="412"/>
      <c r="M24" s="412"/>
      <c r="N24" s="412"/>
      <c r="O24" s="412"/>
      <c r="P24" s="412"/>
      <c r="Q24" s="656"/>
      <c r="R24" s="104" t="s">
        <v>41</v>
      </c>
      <c r="S24" s="589"/>
      <c r="T24" s="589"/>
      <c r="U24" s="589"/>
      <c r="V24" s="589"/>
      <c r="W24" s="412"/>
      <c r="X24" s="105"/>
      <c r="Y24" s="104" t="s">
        <v>41</v>
      </c>
      <c r="Z24" s="102" t="s">
        <v>662</v>
      </c>
      <c r="AA24" s="425"/>
      <c r="AB24" s="467"/>
      <c r="AC24" s="467"/>
      <c r="AD24" s="412"/>
      <c r="AE24" s="266" t="s">
        <v>677</v>
      </c>
      <c r="AF24" s="239">
        <v>0.15</v>
      </c>
      <c r="AG24" s="134">
        <v>0.15</v>
      </c>
      <c r="AH24" s="425"/>
      <c r="AI24" s="74">
        <v>2338933220</v>
      </c>
      <c r="AJ24" s="74">
        <v>2338933220</v>
      </c>
      <c r="AK24" s="412"/>
      <c r="AL24" s="271" t="s">
        <v>740</v>
      </c>
      <c r="AM24" s="215">
        <v>0.23</v>
      </c>
      <c r="AN24" s="138" t="s">
        <v>701</v>
      </c>
      <c r="AO24" s="425"/>
      <c r="AP24" s="250">
        <f>27500000+48300000</f>
        <v>75800000</v>
      </c>
      <c r="AQ24" s="250">
        <v>17340000</v>
      </c>
      <c r="AR24" s="412"/>
      <c r="AS24" s="225" t="s">
        <v>822</v>
      </c>
      <c r="AT24" s="226">
        <v>0.28000000000000003</v>
      </c>
      <c r="AU24" s="146">
        <v>0.25</v>
      </c>
      <c r="AV24" s="425"/>
      <c r="AW24" s="246" t="s">
        <v>857</v>
      </c>
      <c r="AX24" s="246" t="s">
        <v>857</v>
      </c>
      <c r="AY24" s="412"/>
      <c r="AZ24" s="281" t="s">
        <v>873</v>
      </c>
      <c r="BA24" s="480"/>
      <c r="BB24" s="481"/>
      <c r="BC24" s="425"/>
      <c r="BD24" s="444"/>
      <c r="BE24" s="444"/>
      <c r="BF24" s="412"/>
      <c r="BG24" s="644"/>
      <c r="BH24" s="480"/>
      <c r="BI24" s="481"/>
      <c r="BJ24" s="489"/>
      <c r="BK24" s="444"/>
      <c r="BL24" s="444"/>
      <c r="BM24" s="481"/>
      <c r="BN24" s="622"/>
      <c r="BO24" s="623"/>
      <c r="BP24" s="412"/>
      <c r="BQ24" s="425"/>
      <c r="BR24" s="467"/>
      <c r="BS24" s="467"/>
      <c r="BT24" s="412"/>
      <c r="BU24" s="621"/>
      <c r="BV24" s="565"/>
      <c r="BW24" s="412"/>
      <c r="BX24" s="425"/>
      <c r="BY24" s="566"/>
      <c r="BZ24" s="468"/>
      <c r="CA24" s="422"/>
      <c r="CB24" s="460"/>
      <c r="CC24" s="569"/>
      <c r="CD24" s="411"/>
      <c r="CE24" s="398"/>
      <c r="CF24" s="422"/>
    </row>
    <row r="25" spans="1:84" ht="175.5" customHeight="1" x14ac:dyDescent="0.25">
      <c r="A25" s="681"/>
      <c r="B25" s="413"/>
      <c r="C25" s="680"/>
      <c r="D25" s="128" t="s">
        <v>61</v>
      </c>
      <c r="E25" s="60" t="s">
        <v>62</v>
      </c>
      <c r="F25" s="60" t="s">
        <v>63</v>
      </c>
      <c r="G25" s="60" t="s">
        <v>439</v>
      </c>
      <c r="H25" s="96" t="s">
        <v>1004</v>
      </c>
      <c r="I25" s="60" t="s">
        <v>37</v>
      </c>
      <c r="J25" s="62">
        <v>0.6</v>
      </c>
      <c r="K25" s="60" t="s">
        <v>296</v>
      </c>
      <c r="L25" s="60" t="s">
        <v>384</v>
      </c>
      <c r="M25" s="60" t="s">
        <v>374</v>
      </c>
      <c r="N25" s="60" t="s">
        <v>388</v>
      </c>
      <c r="O25" s="60" t="s">
        <v>375</v>
      </c>
      <c r="P25" s="60" t="s">
        <v>390</v>
      </c>
      <c r="Q25" s="126">
        <v>0.6</v>
      </c>
      <c r="R25" s="104" t="s">
        <v>41</v>
      </c>
      <c r="S25" s="589"/>
      <c r="T25" s="589"/>
      <c r="U25" s="589"/>
      <c r="V25" s="589"/>
      <c r="W25" s="60" t="s">
        <v>257</v>
      </c>
      <c r="X25" s="105"/>
      <c r="Y25" s="104" t="s">
        <v>41</v>
      </c>
      <c r="Z25" s="102" t="s">
        <v>662</v>
      </c>
      <c r="AA25" s="63">
        <v>0.5</v>
      </c>
      <c r="AB25" s="58"/>
      <c r="AC25" s="58"/>
      <c r="AD25" s="60" t="s">
        <v>257</v>
      </c>
      <c r="AE25" s="266" t="s">
        <v>678</v>
      </c>
      <c r="AF25" s="236">
        <v>1</v>
      </c>
      <c r="AG25" s="96">
        <v>1</v>
      </c>
      <c r="AH25" s="63">
        <v>0.5</v>
      </c>
      <c r="AI25" s="74">
        <v>54450000</v>
      </c>
      <c r="AJ25" s="74">
        <v>54450000</v>
      </c>
      <c r="AK25" s="60" t="s">
        <v>257</v>
      </c>
      <c r="AL25" s="269" t="s">
        <v>741</v>
      </c>
      <c r="AM25" s="188">
        <v>4</v>
      </c>
      <c r="AN25" s="72">
        <v>4</v>
      </c>
      <c r="AO25" s="63">
        <v>0.5</v>
      </c>
      <c r="AP25" s="250">
        <f>33000000+20140000</f>
        <v>53140000</v>
      </c>
      <c r="AQ25" s="250">
        <v>31540000</v>
      </c>
      <c r="AR25" s="60" t="s">
        <v>257</v>
      </c>
      <c r="AS25" s="214" t="s">
        <v>823</v>
      </c>
      <c r="AT25" s="224">
        <v>5</v>
      </c>
      <c r="AU25" s="146">
        <v>4.05</v>
      </c>
      <c r="AV25" s="63">
        <v>0.5</v>
      </c>
      <c r="AW25" s="246" t="s">
        <v>857</v>
      </c>
      <c r="AX25" s="246" t="s">
        <v>857</v>
      </c>
      <c r="AY25" s="60" t="s">
        <v>257</v>
      </c>
      <c r="AZ25" s="281" t="s">
        <v>874</v>
      </c>
      <c r="BA25" s="192">
        <v>3</v>
      </c>
      <c r="BB25" s="80" t="s">
        <v>164</v>
      </c>
      <c r="BC25" s="63">
        <v>0.5</v>
      </c>
      <c r="BD25" s="79">
        <v>28800000</v>
      </c>
      <c r="BE25" s="79">
        <v>25081000</v>
      </c>
      <c r="BF25" s="60" t="s">
        <v>257</v>
      </c>
      <c r="BG25" s="182" t="s">
        <v>941</v>
      </c>
      <c r="BH25" s="194">
        <v>0.1</v>
      </c>
      <c r="BI25" s="84">
        <v>0.05</v>
      </c>
      <c r="BJ25" s="83">
        <v>0.5</v>
      </c>
      <c r="BK25" s="79"/>
      <c r="BL25" s="79"/>
      <c r="BM25" s="80" t="s">
        <v>257</v>
      </c>
      <c r="BN25" s="165" t="s">
        <v>521</v>
      </c>
      <c r="BO25" s="164">
        <v>0.1</v>
      </c>
      <c r="BP25" s="62">
        <v>0.05</v>
      </c>
      <c r="BQ25" s="63">
        <v>0.5</v>
      </c>
      <c r="BR25" s="58" t="s">
        <v>601</v>
      </c>
      <c r="BS25" s="58" t="s">
        <v>602</v>
      </c>
      <c r="BT25" s="60" t="s">
        <v>257</v>
      </c>
      <c r="BU25" s="115" t="s">
        <v>603</v>
      </c>
      <c r="BV25" s="138">
        <v>0.5</v>
      </c>
      <c r="BW25" s="62">
        <v>0.58099999999999996</v>
      </c>
      <c r="BX25" s="63">
        <v>1</v>
      </c>
      <c r="BY25" s="339">
        <f>918000000+79914452</f>
        <v>997914452</v>
      </c>
      <c r="BZ25" s="339">
        <v>79914452</v>
      </c>
      <c r="CA25" s="63">
        <f>BZ25/BY25</f>
        <v>8.0081465740712607E-2</v>
      </c>
      <c r="CB25" s="96" t="s">
        <v>1004</v>
      </c>
      <c r="CC25" s="346" t="s">
        <v>1084</v>
      </c>
      <c r="CD25" s="62">
        <v>0.6</v>
      </c>
      <c r="CE25" s="62">
        <v>0.58099999999999996</v>
      </c>
      <c r="CF25" s="63">
        <f>CE25/CD25</f>
        <v>0.96833333333333327</v>
      </c>
    </row>
    <row r="26" spans="1:84" ht="92.25" customHeight="1" x14ac:dyDescent="0.25">
      <c r="A26" s="681"/>
      <c r="B26" s="413"/>
      <c r="C26" s="680"/>
      <c r="D26" s="128" t="s">
        <v>64</v>
      </c>
      <c r="E26" s="48" t="s">
        <v>457</v>
      </c>
      <c r="F26" s="48" t="s">
        <v>65</v>
      </c>
      <c r="G26" s="48" t="s">
        <v>66</v>
      </c>
      <c r="H26" s="96" t="s">
        <v>1005</v>
      </c>
      <c r="I26" s="48">
        <v>1</v>
      </c>
      <c r="J26" s="48">
        <v>5</v>
      </c>
      <c r="K26" s="60" t="s">
        <v>296</v>
      </c>
      <c r="L26" s="60" t="s">
        <v>307</v>
      </c>
      <c r="M26" s="60">
        <v>3502017</v>
      </c>
      <c r="N26" s="60" t="s">
        <v>308</v>
      </c>
      <c r="O26" s="60">
        <v>350201701</v>
      </c>
      <c r="P26" s="60" t="s">
        <v>309</v>
      </c>
      <c r="Q26" s="125">
        <v>5</v>
      </c>
      <c r="R26" s="104" t="s">
        <v>41</v>
      </c>
      <c r="S26" s="589"/>
      <c r="T26" s="589"/>
      <c r="U26" s="589"/>
      <c r="V26" s="589"/>
      <c r="W26" s="60" t="s">
        <v>282</v>
      </c>
      <c r="X26" s="108"/>
      <c r="Y26" s="104" t="s">
        <v>41</v>
      </c>
      <c r="Z26" s="102" t="s">
        <v>662</v>
      </c>
      <c r="AA26" s="57" t="e">
        <f>(Z26/Y26)*1</f>
        <v>#VALUE!</v>
      </c>
      <c r="AB26" s="58"/>
      <c r="AC26" s="58"/>
      <c r="AD26" s="60" t="s">
        <v>282</v>
      </c>
      <c r="AE26" s="267" t="s">
        <v>671</v>
      </c>
      <c r="AF26" s="239">
        <v>0.85</v>
      </c>
      <c r="AG26" s="134">
        <v>0.63</v>
      </c>
      <c r="AH26" s="57">
        <f>(AG26/AF26)*1</f>
        <v>0.74117647058823533</v>
      </c>
      <c r="AI26" s="474">
        <v>7595374483</v>
      </c>
      <c r="AJ26" s="474">
        <v>4950478143</v>
      </c>
      <c r="AK26" s="60" t="s">
        <v>282</v>
      </c>
      <c r="AL26" s="269" t="s">
        <v>742</v>
      </c>
      <c r="AM26" s="236" t="s">
        <v>778</v>
      </c>
      <c r="AN26" s="134">
        <v>0.63</v>
      </c>
      <c r="AO26" s="57" t="e">
        <f>(AN26/AM26)*1</f>
        <v>#VALUE!</v>
      </c>
      <c r="AP26" s="474">
        <v>16187350279</v>
      </c>
      <c r="AQ26" s="474">
        <v>13135040761</v>
      </c>
      <c r="AR26" s="60" t="s">
        <v>282</v>
      </c>
      <c r="AS26" s="472" t="s">
        <v>824</v>
      </c>
      <c r="AT26" s="505">
        <v>0.85</v>
      </c>
      <c r="AU26" s="515">
        <v>0.69599999999999995</v>
      </c>
      <c r="AV26" s="57">
        <f>(AU26/AT26)*1</f>
        <v>0.81882352941176462</v>
      </c>
      <c r="AW26" s="503" t="s">
        <v>857</v>
      </c>
      <c r="AX26" s="503" t="s">
        <v>857</v>
      </c>
      <c r="AY26" s="60" t="s">
        <v>282</v>
      </c>
      <c r="AZ26" s="496" t="s">
        <v>875</v>
      </c>
      <c r="BA26" s="192">
        <v>1</v>
      </c>
      <c r="BB26" s="80" t="s">
        <v>919</v>
      </c>
      <c r="BC26" s="57" t="e">
        <f>(BB26/BA26)*1</f>
        <v>#VALUE!</v>
      </c>
      <c r="BD26" s="79">
        <v>70900000</v>
      </c>
      <c r="BE26" s="79">
        <v>27980000</v>
      </c>
      <c r="BF26" s="60" t="s">
        <v>282</v>
      </c>
      <c r="BG26" s="187" t="s">
        <v>942</v>
      </c>
      <c r="BH26" s="192">
        <v>1</v>
      </c>
      <c r="BI26" s="80">
        <v>0</v>
      </c>
      <c r="BJ26" s="81">
        <f>(BI26/BH26)*1</f>
        <v>0</v>
      </c>
      <c r="BK26" s="79"/>
      <c r="BL26" s="79"/>
      <c r="BM26" s="80" t="s">
        <v>282</v>
      </c>
      <c r="BN26" s="289" t="s">
        <v>522</v>
      </c>
      <c r="BO26" s="130">
        <v>1</v>
      </c>
      <c r="BP26" s="60">
        <v>0</v>
      </c>
      <c r="BQ26" s="57">
        <f>(BP26/BO26)*1</f>
        <v>0</v>
      </c>
      <c r="BR26" s="58">
        <v>0</v>
      </c>
      <c r="BS26" s="58">
        <v>0</v>
      </c>
      <c r="BT26" s="60" t="s">
        <v>282</v>
      </c>
      <c r="BU26" s="290" t="s">
        <v>604</v>
      </c>
      <c r="BV26" s="72">
        <v>1</v>
      </c>
      <c r="BW26" s="60">
        <v>1</v>
      </c>
      <c r="BX26" s="57">
        <f>(BW26/BV26)*1</f>
        <v>1</v>
      </c>
      <c r="BY26" s="339">
        <v>0</v>
      </c>
      <c r="BZ26" s="339">
        <v>0</v>
      </c>
      <c r="CA26" s="304">
        <v>0</v>
      </c>
      <c r="CB26" s="96" t="s">
        <v>1005</v>
      </c>
      <c r="CC26" s="349" t="s">
        <v>1093</v>
      </c>
      <c r="CD26" s="373">
        <v>5</v>
      </c>
      <c r="CE26" s="376">
        <v>1</v>
      </c>
      <c r="CF26" s="365">
        <f>CE26/CD26</f>
        <v>0.2</v>
      </c>
    </row>
    <row r="27" spans="1:84" ht="68.25" customHeight="1" x14ac:dyDescent="0.25">
      <c r="A27" s="681"/>
      <c r="B27" s="413" t="s">
        <v>67</v>
      </c>
      <c r="C27" s="680" t="s">
        <v>68</v>
      </c>
      <c r="D27" s="602" t="s">
        <v>69</v>
      </c>
      <c r="E27" s="413" t="s">
        <v>70</v>
      </c>
      <c r="F27" s="48" t="s">
        <v>71</v>
      </c>
      <c r="G27" s="48" t="s">
        <v>72</v>
      </c>
      <c r="H27" s="319" t="s">
        <v>1006</v>
      </c>
      <c r="I27" s="251" t="s">
        <v>73</v>
      </c>
      <c r="J27" s="48" t="s">
        <v>74</v>
      </c>
      <c r="K27" s="412" t="s">
        <v>292</v>
      </c>
      <c r="L27" s="412" t="s">
        <v>310</v>
      </c>
      <c r="M27" s="412" t="s">
        <v>377</v>
      </c>
      <c r="N27" s="412" t="s">
        <v>376</v>
      </c>
      <c r="O27" s="412" t="s">
        <v>378</v>
      </c>
      <c r="P27" s="412" t="s">
        <v>379</v>
      </c>
      <c r="Q27" s="125" t="s">
        <v>74</v>
      </c>
      <c r="R27" s="104" t="s">
        <v>41</v>
      </c>
      <c r="S27" s="527"/>
      <c r="T27" s="527"/>
      <c r="U27" s="527"/>
      <c r="V27" s="527"/>
      <c r="W27" s="412" t="s">
        <v>258</v>
      </c>
      <c r="X27" s="657"/>
      <c r="Y27" s="104" t="s">
        <v>41</v>
      </c>
      <c r="Z27" s="102" t="s">
        <v>662</v>
      </c>
      <c r="AA27" s="57" t="e">
        <f>Z27/Y27</f>
        <v>#VALUE!</v>
      </c>
      <c r="AB27" s="467"/>
      <c r="AC27" s="467"/>
      <c r="AD27" s="412" t="s">
        <v>258</v>
      </c>
      <c r="AE27" s="528" t="s">
        <v>679</v>
      </c>
      <c r="AF27" s="530">
        <v>0.5</v>
      </c>
      <c r="AG27" s="536">
        <v>0.41</v>
      </c>
      <c r="AH27" s="57">
        <f>AG27/AF27</f>
        <v>0.82</v>
      </c>
      <c r="AI27" s="474"/>
      <c r="AJ27" s="474"/>
      <c r="AK27" s="412" t="s">
        <v>258</v>
      </c>
      <c r="AL27" s="472" t="s">
        <v>743</v>
      </c>
      <c r="AM27" s="537" t="s">
        <v>83</v>
      </c>
      <c r="AN27" s="536">
        <v>0.41</v>
      </c>
      <c r="AO27" s="57" t="e">
        <f>AN27/AM27</f>
        <v>#VALUE!</v>
      </c>
      <c r="AP27" s="474"/>
      <c r="AQ27" s="474"/>
      <c r="AR27" s="412" t="s">
        <v>258</v>
      </c>
      <c r="AS27" s="472"/>
      <c r="AT27" s="505"/>
      <c r="AU27" s="515"/>
      <c r="AV27" s="57" t="e">
        <f>AU27/AT27</f>
        <v>#DIV/0!</v>
      </c>
      <c r="AW27" s="503"/>
      <c r="AX27" s="503"/>
      <c r="AY27" s="412" t="s">
        <v>258</v>
      </c>
      <c r="AZ27" s="496"/>
      <c r="BA27" s="194">
        <v>0.85</v>
      </c>
      <c r="BB27" s="84">
        <v>0.66</v>
      </c>
      <c r="BC27" s="57">
        <f>BB27/BA27</f>
        <v>0.77647058823529413</v>
      </c>
      <c r="BD27" s="444" t="s">
        <v>924</v>
      </c>
      <c r="BE27" s="444" t="s">
        <v>925</v>
      </c>
      <c r="BF27" s="412" t="s">
        <v>258</v>
      </c>
      <c r="BG27" s="446" t="s">
        <v>943</v>
      </c>
      <c r="BH27" s="191">
        <v>0.86699999999999999</v>
      </c>
      <c r="BI27" s="252">
        <v>0.85680000000000001</v>
      </c>
      <c r="BJ27" s="81">
        <f>BI27/BH27</f>
        <v>0.9882352941176471</v>
      </c>
      <c r="BK27" s="444"/>
      <c r="BL27" s="79"/>
      <c r="BM27" s="481" t="s">
        <v>258</v>
      </c>
      <c r="BN27" s="193" t="s">
        <v>523</v>
      </c>
      <c r="BO27" s="166">
        <v>0.878</v>
      </c>
      <c r="BP27" s="38">
        <v>0.76090000000000002</v>
      </c>
      <c r="BQ27" s="57">
        <f>BP27/BO27</f>
        <v>0.86662870159453309</v>
      </c>
      <c r="BR27" s="467">
        <v>0</v>
      </c>
      <c r="BS27" s="467">
        <v>0</v>
      </c>
      <c r="BT27" s="412" t="s">
        <v>258</v>
      </c>
      <c r="BU27" s="163" t="s">
        <v>605</v>
      </c>
      <c r="BV27" s="682">
        <v>0.89900000000000002</v>
      </c>
      <c r="BW27" s="684">
        <v>0.63339999999999996</v>
      </c>
      <c r="BX27" s="57">
        <v>0</v>
      </c>
      <c r="BY27" s="467">
        <f>918000000+359582746+698802400+12000000</f>
        <v>1988385146</v>
      </c>
      <c r="BZ27" s="454">
        <f>107874824+209640720+12000000</f>
        <v>329515544</v>
      </c>
      <c r="CA27" s="426">
        <f>BZ27/BY27</f>
        <v>0.16572017984688767</v>
      </c>
      <c r="CB27" s="319" t="s">
        <v>1006</v>
      </c>
      <c r="CC27" s="82" t="s">
        <v>1051</v>
      </c>
      <c r="CD27" s="436">
        <v>0.9</v>
      </c>
      <c r="CE27" s="399">
        <v>0.63339999999999996</v>
      </c>
      <c r="CF27" s="57">
        <v>0</v>
      </c>
    </row>
    <row r="28" spans="1:84" ht="15" customHeight="1" x14ac:dyDescent="0.25">
      <c r="A28" s="681"/>
      <c r="B28" s="413"/>
      <c r="C28" s="680"/>
      <c r="D28" s="602"/>
      <c r="E28" s="413"/>
      <c r="F28" s="413" t="s">
        <v>75</v>
      </c>
      <c r="G28" s="413" t="s">
        <v>72</v>
      </c>
      <c r="H28" s="451" t="s">
        <v>1006</v>
      </c>
      <c r="I28" s="616" t="s">
        <v>76</v>
      </c>
      <c r="J28" s="413" t="s">
        <v>77</v>
      </c>
      <c r="K28" s="412"/>
      <c r="L28" s="412"/>
      <c r="M28" s="412"/>
      <c r="N28" s="412"/>
      <c r="O28" s="412"/>
      <c r="P28" s="412"/>
      <c r="Q28" s="554" t="s">
        <v>77</v>
      </c>
      <c r="R28" s="104" t="s">
        <v>41</v>
      </c>
      <c r="S28" s="589"/>
      <c r="T28" s="589"/>
      <c r="U28" s="589"/>
      <c r="V28" s="589"/>
      <c r="W28" s="412"/>
      <c r="X28" s="657"/>
      <c r="Y28" s="104" t="s">
        <v>41</v>
      </c>
      <c r="Z28" s="102" t="s">
        <v>662</v>
      </c>
      <c r="AA28" s="431" t="e">
        <f>Z28/Y28</f>
        <v>#VALUE!</v>
      </c>
      <c r="AB28" s="467"/>
      <c r="AC28" s="467"/>
      <c r="AD28" s="412"/>
      <c r="AE28" s="528"/>
      <c r="AF28" s="530"/>
      <c r="AG28" s="536"/>
      <c r="AH28" s="431" t="e">
        <f>AG28/AF28</f>
        <v>#DIV/0!</v>
      </c>
      <c r="AI28" s="474"/>
      <c r="AJ28" s="474"/>
      <c r="AK28" s="412"/>
      <c r="AL28" s="472"/>
      <c r="AM28" s="537"/>
      <c r="AN28" s="488"/>
      <c r="AO28" s="431" t="e">
        <f>AN28/AM28</f>
        <v>#DIV/0!</v>
      </c>
      <c r="AP28" s="474"/>
      <c r="AQ28" s="474"/>
      <c r="AR28" s="412"/>
      <c r="AS28" s="472"/>
      <c r="AT28" s="230">
        <v>0.5</v>
      </c>
      <c r="AU28" s="253">
        <v>0.61519999999999997</v>
      </c>
      <c r="AV28" s="431">
        <f>AU28/AT28</f>
        <v>1.2303999999999999</v>
      </c>
      <c r="AW28" s="246" t="s">
        <v>857</v>
      </c>
      <c r="AX28" s="246" t="s">
        <v>857</v>
      </c>
      <c r="AY28" s="412"/>
      <c r="AZ28" s="233" t="s">
        <v>876</v>
      </c>
      <c r="BA28" s="609">
        <v>0.55000000000000004</v>
      </c>
      <c r="BB28" s="619">
        <v>0.42</v>
      </c>
      <c r="BC28" s="431">
        <f>BB28/BA28</f>
        <v>0.76363636363636356</v>
      </c>
      <c r="BD28" s="444"/>
      <c r="BE28" s="444"/>
      <c r="BF28" s="412"/>
      <c r="BG28" s="446"/>
      <c r="BH28" s="609">
        <v>0.52</v>
      </c>
      <c r="BI28" s="619">
        <v>0.5091</v>
      </c>
      <c r="BJ28" s="489">
        <f>BI28/BH28*1</f>
        <v>0.97903846153846152</v>
      </c>
      <c r="BK28" s="444"/>
      <c r="BL28" s="79"/>
      <c r="BM28" s="481"/>
      <c r="BN28" s="447" t="s">
        <v>524</v>
      </c>
      <c r="BO28" s="620">
        <v>0.52</v>
      </c>
      <c r="BP28" s="564">
        <v>0.41539999999999999</v>
      </c>
      <c r="BQ28" s="431">
        <f>BP28/BO28</f>
        <v>0.79884615384615376</v>
      </c>
      <c r="BR28" s="467"/>
      <c r="BS28" s="467"/>
      <c r="BT28" s="412"/>
      <c r="BU28" s="486" t="s">
        <v>606</v>
      </c>
      <c r="BV28" s="683"/>
      <c r="BW28" s="685"/>
      <c r="BX28" s="431">
        <v>0</v>
      </c>
      <c r="BY28" s="467"/>
      <c r="BZ28" s="455"/>
      <c r="CA28" s="570"/>
      <c r="CB28" s="451" t="s">
        <v>1006</v>
      </c>
      <c r="CC28" s="434" t="s">
        <v>1052</v>
      </c>
      <c r="CD28" s="437"/>
      <c r="CE28" s="400"/>
      <c r="CF28" s="432">
        <v>0</v>
      </c>
    </row>
    <row r="29" spans="1:84" ht="222" customHeight="1" x14ac:dyDescent="0.25">
      <c r="A29" s="681"/>
      <c r="B29" s="413"/>
      <c r="C29" s="680"/>
      <c r="D29" s="602"/>
      <c r="E29" s="413"/>
      <c r="F29" s="413"/>
      <c r="G29" s="413"/>
      <c r="H29" s="460"/>
      <c r="I29" s="616"/>
      <c r="J29" s="413"/>
      <c r="K29" s="412"/>
      <c r="L29" s="412"/>
      <c r="M29" s="412"/>
      <c r="N29" s="412"/>
      <c r="O29" s="412"/>
      <c r="P29" s="412"/>
      <c r="Q29" s="554"/>
      <c r="R29" s="104" t="s">
        <v>41</v>
      </c>
      <c r="S29" s="589"/>
      <c r="T29" s="589"/>
      <c r="U29" s="589"/>
      <c r="V29" s="589"/>
      <c r="W29" s="412"/>
      <c r="X29" s="657"/>
      <c r="Y29" s="104" t="s">
        <v>41</v>
      </c>
      <c r="Z29" s="102" t="s">
        <v>662</v>
      </c>
      <c r="AA29" s="431"/>
      <c r="AB29" s="467"/>
      <c r="AC29" s="467"/>
      <c r="AD29" s="412"/>
      <c r="AE29" s="528" t="s">
        <v>680</v>
      </c>
      <c r="AF29" s="236">
        <v>5</v>
      </c>
      <c r="AG29" s="96">
        <v>5</v>
      </c>
      <c r="AH29" s="431"/>
      <c r="AI29" s="74" t="s">
        <v>702</v>
      </c>
      <c r="AJ29" s="74" t="s">
        <v>703</v>
      </c>
      <c r="AK29" s="412"/>
      <c r="AL29" s="269" t="s">
        <v>744</v>
      </c>
      <c r="AM29" s="188">
        <v>6</v>
      </c>
      <c r="AN29" s="72">
        <v>3</v>
      </c>
      <c r="AO29" s="431"/>
      <c r="AP29" s="140">
        <v>1186000000</v>
      </c>
      <c r="AQ29" s="254">
        <v>976986480</v>
      </c>
      <c r="AR29" s="412"/>
      <c r="AS29" s="214" t="s">
        <v>825</v>
      </c>
      <c r="AT29" s="504">
        <v>7</v>
      </c>
      <c r="AU29" s="492">
        <v>9</v>
      </c>
      <c r="AV29" s="431"/>
      <c r="AW29" s="643" t="s">
        <v>857</v>
      </c>
      <c r="AX29" s="589" t="s">
        <v>857</v>
      </c>
      <c r="AY29" s="412"/>
      <c r="AZ29" s="499" t="s">
        <v>877</v>
      </c>
      <c r="BA29" s="480"/>
      <c r="BB29" s="481"/>
      <c r="BC29" s="431"/>
      <c r="BD29" s="444"/>
      <c r="BE29" s="444"/>
      <c r="BF29" s="412"/>
      <c r="BG29" s="446"/>
      <c r="BH29" s="609"/>
      <c r="BI29" s="619"/>
      <c r="BJ29" s="489"/>
      <c r="BK29" s="444"/>
      <c r="BL29" s="79"/>
      <c r="BM29" s="481"/>
      <c r="BN29" s="447"/>
      <c r="BO29" s="620"/>
      <c r="BP29" s="564"/>
      <c r="BQ29" s="431"/>
      <c r="BR29" s="467"/>
      <c r="BS29" s="467"/>
      <c r="BT29" s="412"/>
      <c r="BU29" s="486"/>
      <c r="BV29" s="363">
        <v>0.53400000000000003</v>
      </c>
      <c r="BW29" s="362">
        <v>0.36549999999999999</v>
      </c>
      <c r="BX29" s="431"/>
      <c r="BY29" s="467"/>
      <c r="BZ29" s="456"/>
      <c r="CA29" s="427"/>
      <c r="CB29" s="460"/>
      <c r="CC29" s="457"/>
      <c r="CD29" s="343">
        <v>0.55000000000000004</v>
      </c>
      <c r="CE29" s="59">
        <v>0.36549999999999999</v>
      </c>
      <c r="CF29" s="433"/>
    </row>
    <row r="30" spans="1:84" ht="39" customHeight="1" x14ac:dyDescent="0.25">
      <c r="A30" s="681"/>
      <c r="B30" s="413"/>
      <c r="C30" s="680"/>
      <c r="D30" s="602" t="s">
        <v>78</v>
      </c>
      <c r="E30" s="48" t="s">
        <v>79</v>
      </c>
      <c r="F30" s="48" t="s">
        <v>440</v>
      </c>
      <c r="G30" s="48" t="s">
        <v>72</v>
      </c>
      <c r="H30" s="96" t="s">
        <v>1006</v>
      </c>
      <c r="I30" s="48">
        <v>4</v>
      </c>
      <c r="J30" s="48">
        <v>8</v>
      </c>
      <c r="K30" s="60" t="s">
        <v>292</v>
      </c>
      <c r="L30" s="60" t="s">
        <v>310</v>
      </c>
      <c r="M30" s="60">
        <v>2201030</v>
      </c>
      <c r="N30" s="60" t="s">
        <v>311</v>
      </c>
      <c r="O30" s="60">
        <v>220103000</v>
      </c>
      <c r="P30" s="60" t="s">
        <v>312</v>
      </c>
      <c r="Q30" s="125">
        <v>8</v>
      </c>
      <c r="R30" s="104" t="s">
        <v>41</v>
      </c>
      <c r="S30" s="589"/>
      <c r="T30" s="589"/>
      <c r="U30" s="589"/>
      <c r="V30" s="589"/>
      <c r="W30" s="60" t="s">
        <v>259</v>
      </c>
      <c r="X30" s="657"/>
      <c r="Y30" s="104" t="s">
        <v>41</v>
      </c>
      <c r="Z30" s="102" t="s">
        <v>662</v>
      </c>
      <c r="AA30" s="57" t="e">
        <f>(Z30/Y30)*1</f>
        <v>#VALUE!</v>
      </c>
      <c r="AB30" s="58"/>
      <c r="AC30" s="58"/>
      <c r="AD30" s="60" t="s">
        <v>259</v>
      </c>
      <c r="AE30" s="528"/>
      <c r="AF30" s="239">
        <v>0.4</v>
      </c>
      <c r="AG30" s="134">
        <v>0.19</v>
      </c>
      <c r="AH30" s="57">
        <f>(AG30/AF30)*1</f>
        <v>0.47499999999999998</v>
      </c>
      <c r="AI30" s="474">
        <v>130000000</v>
      </c>
      <c r="AJ30" s="474">
        <v>988000</v>
      </c>
      <c r="AK30" s="60" t="s">
        <v>259</v>
      </c>
      <c r="AL30" s="269" t="s">
        <v>745</v>
      </c>
      <c r="AM30" s="236" t="s">
        <v>779</v>
      </c>
      <c r="AN30" s="96" t="s">
        <v>41</v>
      </c>
      <c r="AO30" s="57" t="e">
        <f>(AN30/AM30)*1</f>
        <v>#VALUE!</v>
      </c>
      <c r="AP30" s="474" t="s">
        <v>794</v>
      </c>
      <c r="AQ30" s="474">
        <v>67600000</v>
      </c>
      <c r="AR30" s="60" t="s">
        <v>259</v>
      </c>
      <c r="AS30" s="472" t="s">
        <v>826</v>
      </c>
      <c r="AT30" s="504"/>
      <c r="AU30" s="492"/>
      <c r="AV30" s="57" t="e">
        <f>(AU30/AT30)*1</f>
        <v>#DIV/0!</v>
      </c>
      <c r="AW30" s="643"/>
      <c r="AX30" s="589"/>
      <c r="AY30" s="60" t="s">
        <v>259</v>
      </c>
      <c r="AZ30" s="498"/>
      <c r="BA30" s="192">
        <v>8</v>
      </c>
      <c r="BB30" s="80">
        <v>8</v>
      </c>
      <c r="BC30" s="57">
        <f>(BB30/BA30)*1</f>
        <v>1</v>
      </c>
      <c r="BD30" s="79" t="s">
        <v>926</v>
      </c>
      <c r="BE30" s="79" t="s">
        <v>927</v>
      </c>
      <c r="BF30" s="60" t="s">
        <v>259</v>
      </c>
      <c r="BG30" s="183" t="s">
        <v>944</v>
      </c>
      <c r="BH30" s="195">
        <v>8</v>
      </c>
      <c r="BI30" s="80">
        <v>8</v>
      </c>
      <c r="BJ30" s="81">
        <f>(BI30/BH30)*1</f>
        <v>1</v>
      </c>
      <c r="BK30" s="79"/>
      <c r="BL30" s="79"/>
      <c r="BM30" s="80" t="s">
        <v>259</v>
      </c>
      <c r="BN30" s="196" t="s">
        <v>525</v>
      </c>
      <c r="BO30" s="167">
        <v>8</v>
      </c>
      <c r="BP30" s="60">
        <v>8</v>
      </c>
      <c r="BQ30" s="57">
        <f>(BP30/BO30)*1</f>
        <v>1</v>
      </c>
      <c r="BR30" s="58"/>
      <c r="BS30" s="58"/>
      <c r="BT30" s="60" t="s">
        <v>259</v>
      </c>
      <c r="BU30" s="181" t="s">
        <v>607</v>
      </c>
      <c r="BV30" s="377">
        <v>8</v>
      </c>
      <c r="BW30" s="378">
        <v>4</v>
      </c>
      <c r="BX30" s="57">
        <f>(BW30/BV30)*1</f>
        <v>0.5</v>
      </c>
      <c r="BY30" s="58">
        <v>0</v>
      </c>
      <c r="BZ30" s="58">
        <v>0</v>
      </c>
      <c r="CA30" s="57">
        <v>0</v>
      </c>
      <c r="CB30" s="96" t="s">
        <v>1006</v>
      </c>
      <c r="CC30" s="350" t="s">
        <v>1094</v>
      </c>
      <c r="CD30" s="48">
        <v>8</v>
      </c>
      <c r="CE30" s="60">
        <v>4</v>
      </c>
      <c r="CF30" s="63">
        <f>CE30/CD30</f>
        <v>0.5</v>
      </c>
    </row>
    <row r="31" spans="1:84" ht="337.5" customHeight="1" x14ac:dyDescent="0.25">
      <c r="A31" s="681"/>
      <c r="B31" s="413"/>
      <c r="C31" s="680"/>
      <c r="D31" s="602"/>
      <c r="E31" s="48" t="s">
        <v>455</v>
      </c>
      <c r="F31" s="48" t="s">
        <v>80</v>
      </c>
      <c r="G31" s="48" t="s">
        <v>81</v>
      </c>
      <c r="H31" s="96" t="s">
        <v>1007</v>
      </c>
      <c r="I31" s="37" t="s">
        <v>82</v>
      </c>
      <c r="J31" s="48" t="s">
        <v>83</v>
      </c>
      <c r="K31" s="60" t="s">
        <v>292</v>
      </c>
      <c r="L31" s="60" t="s">
        <v>313</v>
      </c>
      <c r="M31" s="60" t="s">
        <v>294</v>
      </c>
      <c r="N31" s="60" t="s">
        <v>314</v>
      </c>
      <c r="O31" s="60" t="s">
        <v>294</v>
      </c>
      <c r="P31" s="60" t="s">
        <v>315</v>
      </c>
      <c r="Q31" s="125" t="s">
        <v>83</v>
      </c>
      <c r="R31" s="104" t="s">
        <v>41</v>
      </c>
      <c r="S31" s="589"/>
      <c r="T31" s="589"/>
      <c r="U31" s="589"/>
      <c r="V31" s="589"/>
      <c r="W31" s="412" t="s">
        <v>260</v>
      </c>
      <c r="X31" s="108"/>
      <c r="Y31" s="104" t="s">
        <v>41</v>
      </c>
      <c r="Z31" s="102" t="s">
        <v>662</v>
      </c>
      <c r="AA31" s="57">
        <v>1</v>
      </c>
      <c r="AB31" s="58"/>
      <c r="AC31" s="58"/>
      <c r="AD31" s="412" t="s">
        <v>260</v>
      </c>
      <c r="AE31" s="267" t="s">
        <v>681</v>
      </c>
      <c r="AF31" s="239">
        <v>0.5</v>
      </c>
      <c r="AG31" s="96" t="s">
        <v>41</v>
      </c>
      <c r="AH31" s="57">
        <v>1</v>
      </c>
      <c r="AI31" s="474"/>
      <c r="AJ31" s="474"/>
      <c r="AK31" s="412" t="s">
        <v>260</v>
      </c>
      <c r="AL31" s="472" t="s">
        <v>746</v>
      </c>
      <c r="AM31" s="239">
        <v>0.5</v>
      </c>
      <c r="AN31" s="134" t="s">
        <v>41</v>
      </c>
      <c r="AO31" s="57">
        <v>1</v>
      </c>
      <c r="AP31" s="474"/>
      <c r="AQ31" s="474"/>
      <c r="AR31" s="412" t="s">
        <v>260</v>
      </c>
      <c r="AS31" s="472"/>
      <c r="AT31" s="226">
        <v>0.24</v>
      </c>
      <c r="AU31" s="147">
        <v>0.44</v>
      </c>
      <c r="AV31" s="57">
        <v>1</v>
      </c>
      <c r="AW31" s="246" t="s">
        <v>857</v>
      </c>
      <c r="AX31" s="246" t="s">
        <v>857</v>
      </c>
      <c r="AY31" s="412" t="s">
        <v>260</v>
      </c>
      <c r="AZ31" s="232" t="s">
        <v>878</v>
      </c>
      <c r="BA31" s="192"/>
      <c r="BB31" s="80"/>
      <c r="BC31" s="57">
        <v>1</v>
      </c>
      <c r="BD31" s="444" t="s">
        <v>928</v>
      </c>
      <c r="BE31" s="444" t="s">
        <v>928</v>
      </c>
      <c r="BF31" s="412" t="s">
        <v>260</v>
      </c>
      <c r="BG31" s="183" t="s">
        <v>945</v>
      </c>
      <c r="BH31" s="197">
        <v>0.4415</v>
      </c>
      <c r="BI31" s="86">
        <v>0.47299999999999998</v>
      </c>
      <c r="BJ31" s="81">
        <v>1</v>
      </c>
      <c r="BK31" s="79" t="s">
        <v>526</v>
      </c>
      <c r="BL31" s="79" t="s">
        <v>527</v>
      </c>
      <c r="BM31" s="481" t="s">
        <v>260</v>
      </c>
      <c r="BN31" s="196" t="s">
        <v>528</v>
      </c>
      <c r="BO31" s="169">
        <v>0.46100000000000002</v>
      </c>
      <c r="BP31" s="39">
        <v>0.47299999999999998</v>
      </c>
      <c r="BQ31" s="57">
        <v>1</v>
      </c>
      <c r="BR31" s="58" t="s">
        <v>469</v>
      </c>
      <c r="BS31" s="58" t="s">
        <v>470</v>
      </c>
      <c r="BT31" s="412" t="s">
        <v>260</v>
      </c>
      <c r="BU31" s="181" t="s">
        <v>608</v>
      </c>
      <c r="BV31" s="138" t="s">
        <v>981</v>
      </c>
      <c r="BW31" s="39">
        <v>0.47299999999999998</v>
      </c>
      <c r="BX31" s="57">
        <v>0.93</v>
      </c>
      <c r="BY31" s="58">
        <f>918000000+
3690000</f>
        <v>921690000</v>
      </c>
      <c r="BZ31" s="338">
        <v>3960000</v>
      </c>
      <c r="CA31" s="57">
        <f>BZ31/BY31</f>
        <v>4.296455424274973E-3</v>
      </c>
      <c r="CB31" s="96" t="s">
        <v>1007</v>
      </c>
      <c r="CC31" s="434" t="s">
        <v>1097</v>
      </c>
      <c r="CD31" s="48" t="s">
        <v>83</v>
      </c>
      <c r="CE31" s="39">
        <v>0.47299999999999998</v>
      </c>
      <c r="CF31" s="57">
        <v>0.93</v>
      </c>
    </row>
    <row r="32" spans="1:84" ht="108" customHeight="1" x14ac:dyDescent="0.25">
      <c r="A32" s="681"/>
      <c r="B32" s="413"/>
      <c r="C32" s="680"/>
      <c r="D32" s="602" t="s">
        <v>84</v>
      </c>
      <c r="E32" s="48" t="s">
        <v>85</v>
      </c>
      <c r="F32" s="48" t="s">
        <v>86</v>
      </c>
      <c r="G32" s="48" t="s">
        <v>81</v>
      </c>
      <c r="H32" s="96" t="s">
        <v>1007</v>
      </c>
      <c r="I32" s="37" t="s">
        <v>87</v>
      </c>
      <c r="J32" s="48" t="s">
        <v>88</v>
      </c>
      <c r="K32" s="412" t="s">
        <v>292</v>
      </c>
      <c r="L32" s="412" t="s">
        <v>310</v>
      </c>
      <c r="M32" s="412">
        <v>2201033</v>
      </c>
      <c r="N32" s="412" t="s">
        <v>316</v>
      </c>
      <c r="O32" s="412">
        <v>220103300</v>
      </c>
      <c r="P32" s="412" t="s">
        <v>317</v>
      </c>
      <c r="Q32" s="125" t="s">
        <v>88</v>
      </c>
      <c r="R32" s="104" t="s">
        <v>41</v>
      </c>
      <c r="S32" s="589"/>
      <c r="T32" s="589"/>
      <c r="U32" s="589"/>
      <c r="V32" s="589"/>
      <c r="W32" s="412"/>
      <c r="X32" s="657"/>
      <c r="Y32" s="104" t="s">
        <v>41</v>
      </c>
      <c r="Z32" s="102" t="s">
        <v>662</v>
      </c>
      <c r="AA32" s="57">
        <v>0.86550000000000005</v>
      </c>
      <c r="AB32" s="58"/>
      <c r="AC32" s="58"/>
      <c r="AD32" s="412"/>
      <c r="AE32" s="528" t="s">
        <v>682</v>
      </c>
      <c r="AF32" s="239">
        <v>0.1</v>
      </c>
      <c r="AG32" s="1">
        <v>8.7999999999999995E-2</v>
      </c>
      <c r="AH32" s="57">
        <v>0.86550000000000005</v>
      </c>
      <c r="AI32" s="474"/>
      <c r="AJ32" s="474"/>
      <c r="AK32" s="412"/>
      <c r="AL32" s="472"/>
      <c r="AM32" s="215">
        <v>0.09</v>
      </c>
      <c r="AN32" s="138" t="s">
        <v>41</v>
      </c>
      <c r="AO32" s="57">
        <v>0.86550000000000005</v>
      </c>
      <c r="AP32" s="474"/>
      <c r="AQ32" s="474"/>
      <c r="AR32" s="412"/>
      <c r="AS32" s="472"/>
      <c r="AT32" s="226">
        <v>0.48</v>
      </c>
      <c r="AU32" s="147">
        <v>0.42</v>
      </c>
      <c r="AV32" s="57">
        <v>0.86550000000000005</v>
      </c>
      <c r="AW32" s="246" t="s">
        <v>857</v>
      </c>
      <c r="AX32" s="246" t="s">
        <v>857</v>
      </c>
      <c r="AY32" s="412"/>
      <c r="AZ32" s="231" t="s">
        <v>879</v>
      </c>
      <c r="BA32" s="194"/>
      <c r="BB32" s="80"/>
      <c r="BC32" s="57">
        <v>0.86550000000000005</v>
      </c>
      <c r="BD32" s="444"/>
      <c r="BE32" s="444"/>
      <c r="BF32" s="412"/>
      <c r="BG32" s="193" t="s">
        <v>946</v>
      </c>
      <c r="BH32" s="198">
        <v>0.47</v>
      </c>
      <c r="BI32" s="87">
        <v>0.54300000000000004</v>
      </c>
      <c r="BJ32" s="81">
        <v>0</v>
      </c>
      <c r="BK32" s="79">
        <v>71030094</v>
      </c>
      <c r="BL32" s="79">
        <v>56824075</v>
      </c>
      <c r="BM32" s="481"/>
      <c r="BN32" s="193" t="s">
        <v>529</v>
      </c>
      <c r="BO32" s="170">
        <v>0.46800000000000003</v>
      </c>
      <c r="BP32" s="61">
        <v>0.54300000000000004</v>
      </c>
      <c r="BQ32" s="57">
        <v>0.86550000000000005</v>
      </c>
      <c r="BR32" s="58">
        <v>0</v>
      </c>
      <c r="BS32" s="58">
        <v>0</v>
      </c>
      <c r="BT32" s="412"/>
      <c r="BU32" s="163" t="s">
        <v>609</v>
      </c>
      <c r="BV32" s="139" t="s">
        <v>982</v>
      </c>
      <c r="BW32" s="61">
        <v>0.54300000000000004</v>
      </c>
      <c r="BX32" s="57">
        <v>0</v>
      </c>
      <c r="BY32" s="58">
        <v>0</v>
      </c>
      <c r="BZ32" s="58">
        <v>0</v>
      </c>
      <c r="CA32" s="57">
        <v>0</v>
      </c>
      <c r="CB32" s="96" t="s">
        <v>1007</v>
      </c>
      <c r="CC32" s="457"/>
      <c r="CD32" s="48" t="s">
        <v>88</v>
      </c>
      <c r="CE32" s="61">
        <v>0.54300000000000004</v>
      </c>
      <c r="CF32" s="63">
        <v>0</v>
      </c>
    </row>
    <row r="33" spans="1:84" ht="333.6" customHeight="1" x14ac:dyDescent="0.25">
      <c r="A33" s="681"/>
      <c r="B33" s="413"/>
      <c r="C33" s="680"/>
      <c r="D33" s="602"/>
      <c r="E33" s="48" t="s">
        <v>89</v>
      </c>
      <c r="F33" s="48" t="s">
        <v>90</v>
      </c>
      <c r="G33" s="48" t="s">
        <v>81</v>
      </c>
      <c r="H33" s="96" t="s">
        <v>1007</v>
      </c>
      <c r="I33" s="37" t="s">
        <v>91</v>
      </c>
      <c r="J33" s="48" t="s">
        <v>92</v>
      </c>
      <c r="K33" s="412"/>
      <c r="L33" s="412"/>
      <c r="M33" s="412"/>
      <c r="N33" s="412"/>
      <c r="O33" s="412"/>
      <c r="P33" s="412"/>
      <c r="Q33" s="125" t="s">
        <v>92</v>
      </c>
      <c r="R33" s="104" t="s">
        <v>41</v>
      </c>
      <c r="S33" s="589"/>
      <c r="T33" s="589"/>
      <c r="U33" s="589"/>
      <c r="V33" s="589"/>
      <c r="W33" s="412"/>
      <c r="X33" s="657"/>
      <c r="Y33" s="104" t="s">
        <v>41</v>
      </c>
      <c r="Z33" s="102" t="s">
        <v>662</v>
      </c>
      <c r="AA33" s="57">
        <v>1</v>
      </c>
      <c r="AB33" s="58"/>
      <c r="AC33" s="58"/>
      <c r="AD33" s="412"/>
      <c r="AE33" s="528"/>
      <c r="AF33" s="239">
        <v>0.55000000000000004</v>
      </c>
      <c r="AG33" s="134">
        <v>0.51</v>
      </c>
      <c r="AH33" s="57">
        <v>1</v>
      </c>
      <c r="AI33" s="474"/>
      <c r="AJ33" s="474"/>
      <c r="AK33" s="412"/>
      <c r="AL33" s="214" t="s">
        <v>747</v>
      </c>
      <c r="AM33" s="239">
        <v>0.57999999999999996</v>
      </c>
      <c r="AN33" s="134" t="s">
        <v>41</v>
      </c>
      <c r="AO33" s="57">
        <v>1</v>
      </c>
      <c r="AP33" s="474"/>
      <c r="AQ33" s="474"/>
      <c r="AR33" s="412"/>
      <c r="AS33" s="472"/>
      <c r="AT33" s="226">
        <v>0.08</v>
      </c>
      <c r="AU33" s="148">
        <v>8.5000000000000006E-2</v>
      </c>
      <c r="AV33" s="57">
        <v>1</v>
      </c>
      <c r="AW33" s="246" t="s">
        <v>857</v>
      </c>
      <c r="AX33" s="246" t="s">
        <v>857</v>
      </c>
      <c r="AY33" s="412"/>
      <c r="AZ33" s="232" t="s">
        <v>880</v>
      </c>
      <c r="BA33" s="194">
        <v>7.0000000000000007E-2</v>
      </c>
      <c r="BB33" s="78" t="s">
        <v>920</v>
      </c>
      <c r="BC33" s="57">
        <v>1</v>
      </c>
      <c r="BD33" s="444"/>
      <c r="BE33" s="444"/>
      <c r="BF33" s="412"/>
      <c r="BG33" s="193" t="s">
        <v>947</v>
      </c>
      <c r="BH33" s="198">
        <v>8.6800000000000002E-2</v>
      </c>
      <c r="BI33" s="87">
        <v>8.7900000000000006E-2</v>
      </c>
      <c r="BJ33" s="81">
        <v>1</v>
      </c>
      <c r="BK33" s="79" t="s">
        <v>530</v>
      </c>
      <c r="BL33" s="79" t="s">
        <v>530</v>
      </c>
      <c r="BM33" s="481"/>
      <c r="BN33" s="193" t="s">
        <v>531</v>
      </c>
      <c r="BO33" s="170">
        <v>8.1199999999999994E-2</v>
      </c>
      <c r="BP33" s="61">
        <v>8.7900000000000006E-2</v>
      </c>
      <c r="BQ33" s="57">
        <v>1</v>
      </c>
      <c r="BR33" s="58">
        <v>0</v>
      </c>
      <c r="BS33" s="58">
        <v>0</v>
      </c>
      <c r="BT33" s="412"/>
      <c r="BU33" s="163" t="s">
        <v>610</v>
      </c>
      <c r="BV33" s="139" t="s">
        <v>983</v>
      </c>
      <c r="BW33" s="61">
        <v>8.7900000000000006E-2</v>
      </c>
      <c r="BX33" s="57">
        <v>0.75</v>
      </c>
      <c r="BY33" s="58">
        <f>359582000+90000000</f>
        <v>449582000</v>
      </c>
      <c r="BZ33" s="58">
        <f>107874824+90000000</f>
        <v>197874824</v>
      </c>
      <c r="CA33" s="57">
        <f>BZ33/BY33</f>
        <v>0.44013066359418301</v>
      </c>
      <c r="CB33" s="96" t="s">
        <v>1007</v>
      </c>
      <c r="CC33" s="82" t="s">
        <v>1053</v>
      </c>
      <c r="CD33" s="48" t="s">
        <v>92</v>
      </c>
      <c r="CE33" s="61">
        <v>8.7900000000000006E-2</v>
      </c>
      <c r="CF33" s="63">
        <v>0.75</v>
      </c>
    </row>
    <row r="34" spans="1:84" ht="165.75" customHeight="1" x14ac:dyDescent="0.25">
      <c r="A34" s="681"/>
      <c r="B34" s="413"/>
      <c r="C34" s="680"/>
      <c r="D34" s="128" t="s">
        <v>93</v>
      </c>
      <c r="E34" s="48" t="s">
        <v>94</v>
      </c>
      <c r="F34" s="48" t="s">
        <v>95</v>
      </c>
      <c r="G34" s="48" t="s">
        <v>81</v>
      </c>
      <c r="H34" s="96" t="s">
        <v>1007</v>
      </c>
      <c r="I34" s="37" t="s">
        <v>96</v>
      </c>
      <c r="J34" s="48" t="s">
        <v>97</v>
      </c>
      <c r="K34" s="60" t="s">
        <v>292</v>
      </c>
      <c r="L34" s="60" t="s">
        <v>313</v>
      </c>
      <c r="M34" s="60" t="s">
        <v>294</v>
      </c>
      <c r="N34" s="60" t="s">
        <v>314</v>
      </c>
      <c r="O34" s="60" t="s">
        <v>294</v>
      </c>
      <c r="P34" s="60" t="s">
        <v>315</v>
      </c>
      <c r="Q34" s="125" t="s">
        <v>97</v>
      </c>
      <c r="R34" s="104" t="s">
        <v>41</v>
      </c>
      <c r="S34" s="589"/>
      <c r="T34" s="589"/>
      <c r="U34" s="589"/>
      <c r="V34" s="589"/>
      <c r="W34" s="412"/>
      <c r="X34" s="657"/>
      <c r="Y34" s="104" t="s">
        <v>41</v>
      </c>
      <c r="Z34" s="102" t="s">
        <v>662</v>
      </c>
      <c r="AA34" s="57" t="e">
        <f>Z34/Y34</f>
        <v>#VALUE!</v>
      </c>
      <c r="AB34" s="58"/>
      <c r="AC34" s="58"/>
      <c r="AD34" s="412"/>
      <c r="AE34" s="528"/>
      <c r="AF34" s="239">
        <v>0.7</v>
      </c>
      <c r="AG34" s="134">
        <v>0.5</v>
      </c>
      <c r="AH34" s="57">
        <f>AG34/AF34</f>
        <v>0.7142857142857143</v>
      </c>
      <c r="AI34" s="74" t="s">
        <v>704</v>
      </c>
      <c r="AJ34" s="74" t="s">
        <v>705</v>
      </c>
      <c r="AK34" s="412"/>
      <c r="AL34" s="269" t="s">
        <v>748</v>
      </c>
      <c r="AM34" s="215">
        <v>0.7</v>
      </c>
      <c r="AN34" s="138">
        <v>0.5</v>
      </c>
      <c r="AO34" s="57">
        <f>AN34/AM34</f>
        <v>0.7142857142857143</v>
      </c>
      <c r="AP34" s="255">
        <v>25750000</v>
      </c>
      <c r="AQ34" s="256">
        <v>22400000</v>
      </c>
      <c r="AR34" s="412"/>
      <c r="AS34" s="225" t="s">
        <v>827</v>
      </c>
      <c r="AT34" s="226">
        <v>0.6</v>
      </c>
      <c r="AU34" s="147">
        <v>0.56899999999999995</v>
      </c>
      <c r="AV34" s="57">
        <f>AU34/AT34</f>
        <v>0.94833333333333325</v>
      </c>
      <c r="AW34" s="246" t="s">
        <v>857</v>
      </c>
      <c r="AX34" s="246" t="s">
        <v>857</v>
      </c>
      <c r="AY34" s="412"/>
      <c r="AZ34" s="232" t="s">
        <v>881</v>
      </c>
      <c r="BA34" s="194">
        <v>0.71</v>
      </c>
      <c r="BB34" s="84">
        <v>0.63</v>
      </c>
      <c r="BC34" s="57">
        <f>BB34/BA34</f>
        <v>0.88732394366197187</v>
      </c>
      <c r="BD34" s="444"/>
      <c r="BE34" s="444"/>
      <c r="BF34" s="412"/>
      <c r="BG34" s="216" t="s">
        <v>948</v>
      </c>
      <c r="BH34" s="199">
        <v>0.68600000000000005</v>
      </c>
      <c r="BI34" s="88">
        <v>0.623</v>
      </c>
      <c r="BJ34" s="81">
        <f>BI34/BH34</f>
        <v>0.90816326530612235</v>
      </c>
      <c r="BK34" s="79"/>
      <c r="BL34" s="79"/>
      <c r="BM34" s="481"/>
      <c r="BN34" s="187" t="s">
        <v>532</v>
      </c>
      <c r="BO34" s="171">
        <v>0.69020000000000004</v>
      </c>
      <c r="BP34" s="40">
        <v>0.623</v>
      </c>
      <c r="BQ34" s="57">
        <f>BP34/BO34</f>
        <v>0.9026369168356998</v>
      </c>
      <c r="BR34" s="58">
        <v>0</v>
      </c>
      <c r="BS34" s="58">
        <v>0</v>
      </c>
      <c r="BT34" s="412"/>
      <c r="BU34" s="113" t="s">
        <v>611</v>
      </c>
      <c r="BV34" s="138">
        <v>0.70199999999999996</v>
      </c>
      <c r="BW34" s="40">
        <v>0.623</v>
      </c>
      <c r="BX34" s="57">
        <v>0.122</v>
      </c>
      <c r="BY34" s="58">
        <v>0</v>
      </c>
      <c r="BZ34" s="339">
        <v>0</v>
      </c>
      <c r="CA34" s="57">
        <f>BY34/BX34</f>
        <v>0</v>
      </c>
      <c r="CB34" s="96" t="s">
        <v>1007</v>
      </c>
      <c r="CC34" s="351" t="s">
        <v>1054</v>
      </c>
      <c r="CD34" s="48" t="s">
        <v>97</v>
      </c>
      <c r="CE34" s="40">
        <v>0.623</v>
      </c>
      <c r="CF34" s="63">
        <v>0.122</v>
      </c>
    </row>
    <row r="35" spans="1:84" ht="298.5" customHeight="1" x14ac:dyDescent="0.25">
      <c r="A35" s="681"/>
      <c r="B35" s="413" t="s">
        <v>98</v>
      </c>
      <c r="C35" s="680" t="s">
        <v>99</v>
      </c>
      <c r="D35" s="128" t="s">
        <v>100</v>
      </c>
      <c r="E35" s="48" t="s">
        <v>101</v>
      </c>
      <c r="F35" s="48" t="s">
        <v>102</v>
      </c>
      <c r="G35" s="48" t="s">
        <v>103</v>
      </c>
      <c r="H35" s="1" t="s">
        <v>1008</v>
      </c>
      <c r="I35" s="37" t="s">
        <v>104</v>
      </c>
      <c r="J35" s="64">
        <v>0.8</v>
      </c>
      <c r="K35" s="60" t="s">
        <v>292</v>
      </c>
      <c r="L35" s="60" t="s">
        <v>318</v>
      </c>
      <c r="M35" s="60" t="s">
        <v>294</v>
      </c>
      <c r="N35" s="48" t="s">
        <v>319</v>
      </c>
      <c r="O35" s="48" t="s">
        <v>294</v>
      </c>
      <c r="P35" s="48" t="s">
        <v>320</v>
      </c>
      <c r="Q35" s="126">
        <v>0.8</v>
      </c>
      <c r="R35" s="104" t="s">
        <v>41</v>
      </c>
      <c r="S35" s="589"/>
      <c r="T35" s="589"/>
      <c r="U35" s="589"/>
      <c r="V35" s="589"/>
      <c r="W35" s="60" t="s">
        <v>261</v>
      </c>
      <c r="X35" s="105"/>
      <c r="Y35" s="104" t="s">
        <v>41</v>
      </c>
      <c r="Z35" s="102" t="s">
        <v>662</v>
      </c>
      <c r="AA35" s="57" t="e">
        <f>Z35/Y35</f>
        <v>#VALUE!</v>
      </c>
      <c r="AB35" s="58"/>
      <c r="AC35" s="55"/>
      <c r="AD35" s="60" t="s">
        <v>261</v>
      </c>
      <c r="AE35" s="266" t="s">
        <v>671</v>
      </c>
      <c r="AF35" s="239">
        <v>0.6</v>
      </c>
      <c r="AG35" s="134">
        <v>0.86</v>
      </c>
      <c r="AH35" s="57">
        <f>AG35/AF35</f>
        <v>1.4333333333333333</v>
      </c>
      <c r="AI35" s="74">
        <v>28200000</v>
      </c>
      <c r="AJ35" s="74">
        <v>8167000</v>
      </c>
      <c r="AK35" s="60" t="s">
        <v>261</v>
      </c>
      <c r="AL35" s="269" t="s">
        <v>749</v>
      </c>
      <c r="AM35" s="215">
        <v>0.65</v>
      </c>
      <c r="AN35" s="138">
        <v>0.86</v>
      </c>
      <c r="AO35" s="57">
        <f>AN35/AM35</f>
        <v>1.323076923076923</v>
      </c>
      <c r="AP35" s="257">
        <v>29046000</v>
      </c>
      <c r="AQ35" s="141" t="s">
        <v>701</v>
      </c>
      <c r="AR35" s="60" t="s">
        <v>261</v>
      </c>
      <c r="AS35" s="225" t="s">
        <v>828</v>
      </c>
      <c r="AT35" s="226">
        <v>0.72</v>
      </c>
      <c r="AU35" s="147">
        <v>0.5</v>
      </c>
      <c r="AV35" s="57">
        <f>AU35/AT35</f>
        <v>0.69444444444444442</v>
      </c>
      <c r="AW35" s="246" t="s">
        <v>857</v>
      </c>
      <c r="AX35" s="246" t="s">
        <v>857</v>
      </c>
      <c r="AY35" s="60" t="s">
        <v>261</v>
      </c>
      <c r="AZ35" s="281" t="s">
        <v>882</v>
      </c>
      <c r="BA35" s="192">
        <v>12</v>
      </c>
      <c r="BB35" s="80">
        <v>12</v>
      </c>
      <c r="BC35" s="57">
        <f>BB35/BA35</f>
        <v>1</v>
      </c>
      <c r="BD35" s="79"/>
      <c r="BE35" s="79"/>
      <c r="BF35" s="60" t="s">
        <v>261</v>
      </c>
      <c r="BG35" s="183" t="s">
        <v>949</v>
      </c>
      <c r="BH35" s="194">
        <v>0.56000000000000005</v>
      </c>
      <c r="BI35" s="89">
        <f>5/12</f>
        <v>0.41666666666666669</v>
      </c>
      <c r="BJ35" s="81">
        <f>BI35/BH35</f>
        <v>0.74404761904761896</v>
      </c>
      <c r="BK35" s="79" t="s">
        <v>533</v>
      </c>
      <c r="BL35" s="101">
        <v>900</v>
      </c>
      <c r="BM35" s="80" t="s">
        <v>261</v>
      </c>
      <c r="BN35" s="183" t="s">
        <v>534</v>
      </c>
      <c r="BO35" s="164">
        <v>0.74</v>
      </c>
      <c r="BP35" s="59">
        <f>5/12</f>
        <v>0.41666666666666669</v>
      </c>
      <c r="BQ35" s="57">
        <f>BP35/BO35</f>
        <v>0.56306306306306309</v>
      </c>
      <c r="BR35" s="58" t="s">
        <v>462</v>
      </c>
      <c r="BS35" s="55" t="s">
        <v>461</v>
      </c>
      <c r="BT35" s="60" t="s">
        <v>261</v>
      </c>
      <c r="BU35" s="181" t="s">
        <v>612</v>
      </c>
      <c r="BV35" s="138">
        <v>0.72</v>
      </c>
      <c r="BW35" s="59">
        <f>11/12</f>
        <v>0.91666666666666663</v>
      </c>
      <c r="BX35" s="57">
        <v>1</v>
      </c>
      <c r="BY35" s="344">
        <v>90000000</v>
      </c>
      <c r="BZ35" s="315">
        <v>28753833</v>
      </c>
      <c r="CA35" s="57">
        <f>BZ35/BY35</f>
        <v>0.31948703333333334</v>
      </c>
      <c r="CB35" s="1" t="s">
        <v>1008</v>
      </c>
      <c r="CC35" s="352" t="s">
        <v>1055</v>
      </c>
      <c r="CD35" s="64">
        <v>0.8</v>
      </c>
      <c r="CE35" s="59">
        <f>11/12</f>
        <v>0.91666666666666663</v>
      </c>
      <c r="CF35" s="63">
        <v>1</v>
      </c>
    </row>
    <row r="36" spans="1:84" ht="205.5" customHeight="1" x14ac:dyDescent="0.25">
      <c r="A36" s="681"/>
      <c r="B36" s="413"/>
      <c r="C36" s="680"/>
      <c r="D36" s="128" t="s">
        <v>105</v>
      </c>
      <c r="E36" s="48" t="s">
        <v>106</v>
      </c>
      <c r="F36" s="48" t="s">
        <v>107</v>
      </c>
      <c r="G36" s="48" t="s">
        <v>108</v>
      </c>
      <c r="H36" s="96" t="s">
        <v>1009</v>
      </c>
      <c r="I36" s="48" t="s">
        <v>109</v>
      </c>
      <c r="J36" s="64">
        <v>1</v>
      </c>
      <c r="K36" s="60" t="s">
        <v>292</v>
      </c>
      <c r="L36" s="60" t="s">
        <v>321</v>
      </c>
      <c r="M36" s="48">
        <v>1903011</v>
      </c>
      <c r="N36" s="48" t="s">
        <v>322</v>
      </c>
      <c r="O36" s="48">
        <v>190301100</v>
      </c>
      <c r="P36" s="48" t="s">
        <v>323</v>
      </c>
      <c r="Q36" s="126">
        <v>1</v>
      </c>
      <c r="R36" s="104" t="s">
        <v>41</v>
      </c>
      <c r="S36" s="589"/>
      <c r="T36" s="589"/>
      <c r="U36" s="589"/>
      <c r="V36" s="589"/>
      <c r="W36" s="60" t="s">
        <v>262</v>
      </c>
      <c r="X36" s="105"/>
      <c r="Y36" s="104" t="s">
        <v>41</v>
      </c>
      <c r="Z36" s="102" t="s">
        <v>662</v>
      </c>
      <c r="AA36" s="57" t="e">
        <f>Z36/Y36</f>
        <v>#VALUE!</v>
      </c>
      <c r="AB36" s="58"/>
      <c r="AC36" s="58"/>
      <c r="AD36" s="60" t="s">
        <v>262</v>
      </c>
      <c r="AE36" s="266" t="s">
        <v>681</v>
      </c>
      <c r="AF36" s="537">
        <v>13</v>
      </c>
      <c r="AG36" s="488">
        <v>13</v>
      </c>
      <c r="AH36" s="57">
        <f>AG36/AF36</f>
        <v>1</v>
      </c>
      <c r="AI36" s="474" t="s">
        <v>706</v>
      </c>
      <c r="AJ36" s="474" t="s">
        <v>707</v>
      </c>
      <c r="AK36" s="60" t="s">
        <v>262</v>
      </c>
      <c r="AL36" s="472" t="s">
        <v>750</v>
      </c>
      <c r="AM36" s="651">
        <v>15</v>
      </c>
      <c r="AN36" s="652">
        <v>15</v>
      </c>
      <c r="AO36" s="57">
        <f>AN36/AM36</f>
        <v>1</v>
      </c>
      <c r="AP36" s="524">
        <v>405652392</v>
      </c>
      <c r="AQ36" s="524">
        <v>222770997</v>
      </c>
      <c r="AR36" s="60" t="s">
        <v>262</v>
      </c>
      <c r="AS36" s="522" t="s">
        <v>829</v>
      </c>
      <c r="AT36" s="226">
        <v>0.7</v>
      </c>
      <c r="AU36" s="147">
        <v>0.7</v>
      </c>
      <c r="AV36" s="57">
        <f>AU36/AT36</f>
        <v>1</v>
      </c>
      <c r="AW36" s="246" t="s">
        <v>857</v>
      </c>
      <c r="AX36" s="246" t="s">
        <v>857</v>
      </c>
      <c r="AY36" s="60" t="s">
        <v>262</v>
      </c>
      <c r="AZ36" s="281" t="s">
        <v>883</v>
      </c>
      <c r="BA36" s="192">
        <v>12</v>
      </c>
      <c r="BB36" s="80">
        <v>12</v>
      </c>
      <c r="BC36" s="57">
        <f>BB36/BA36</f>
        <v>1</v>
      </c>
      <c r="BD36" s="79"/>
      <c r="BE36" s="79"/>
      <c r="BF36" s="60" t="s">
        <v>262</v>
      </c>
      <c r="BG36" s="183" t="s">
        <v>949</v>
      </c>
      <c r="BH36" s="200">
        <v>0.94769999999999999</v>
      </c>
      <c r="BI36" s="89">
        <v>0.85</v>
      </c>
      <c r="BJ36" s="81">
        <f>BI36/BH36</f>
        <v>0.89690830431571167</v>
      </c>
      <c r="BK36" s="79"/>
      <c r="BL36" s="79"/>
      <c r="BM36" s="80" t="s">
        <v>262</v>
      </c>
      <c r="BN36" s="183" t="s">
        <v>535</v>
      </c>
      <c r="BO36" s="172">
        <v>0.96509999999999996</v>
      </c>
      <c r="BP36" s="59">
        <v>0.85</v>
      </c>
      <c r="BQ36" s="57">
        <f>BP36/BO36</f>
        <v>0.88073774738369082</v>
      </c>
      <c r="BR36" s="58">
        <v>0</v>
      </c>
      <c r="BS36" s="58">
        <v>0</v>
      </c>
      <c r="BT36" s="60" t="s">
        <v>262</v>
      </c>
      <c r="BU36" s="168" t="s">
        <v>613</v>
      </c>
      <c r="BV36" s="139">
        <v>0.98250000000000004</v>
      </c>
      <c r="BW36" s="59">
        <v>0.85</v>
      </c>
      <c r="BX36" s="57">
        <v>0.15379999999999999</v>
      </c>
      <c r="BY36" s="339">
        <v>0</v>
      </c>
      <c r="BZ36" s="339">
        <v>0</v>
      </c>
      <c r="CA36" s="57">
        <v>0</v>
      </c>
      <c r="CB36" s="96" t="s">
        <v>1009</v>
      </c>
      <c r="CC36" s="350" t="s">
        <v>1098</v>
      </c>
      <c r="CD36" s="64">
        <v>1</v>
      </c>
      <c r="CE36" s="59">
        <v>0.85</v>
      </c>
      <c r="CF36" s="63">
        <v>0.13800000000000001</v>
      </c>
    </row>
    <row r="37" spans="1:84" ht="15" customHeight="1" x14ac:dyDescent="0.25">
      <c r="A37" s="681"/>
      <c r="B37" s="413"/>
      <c r="C37" s="680"/>
      <c r="D37" s="602" t="s">
        <v>110</v>
      </c>
      <c r="E37" s="413" t="s">
        <v>111</v>
      </c>
      <c r="F37" s="413" t="s">
        <v>441</v>
      </c>
      <c r="G37" s="413" t="s">
        <v>112</v>
      </c>
      <c r="H37" s="451" t="s">
        <v>1010</v>
      </c>
      <c r="I37" s="413" t="s">
        <v>37</v>
      </c>
      <c r="J37" s="413" t="s">
        <v>442</v>
      </c>
      <c r="K37" s="412" t="s">
        <v>292</v>
      </c>
      <c r="L37" s="412" t="s">
        <v>324</v>
      </c>
      <c r="M37" s="412">
        <v>4301037</v>
      </c>
      <c r="N37" s="412" t="s">
        <v>325</v>
      </c>
      <c r="O37" s="412">
        <v>430103704</v>
      </c>
      <c r="P37" s="412" t="s">
        <v>326</v>
      </c>
      <c r="Q37" s="554" t="s">
        <v>442</v>
      </c>
      <c r="R37" s="104" t="s">
        <v>41</v>
      </c>
      <c r="S37" s="589"/>
      <c r="T37" s="589"/>
      <c r="U37" s="589"/>
      <c r="V37" s="589"/>
      <c r="W37" s="412" t="s">
        <v>263</v>
      </c>
      <c r="X37" s="658"/>
      <c r="Y37" s="104" t="s">
        <v>41</v>
      </c>
      <c r="Z37" s="102" t="s">
        <v>662</v>
      </c>
      <c r="AA37" s="425">
        <v>1</v>
      </c>
      <c r="AB37" s="467"/>
      <c r="AC37" s="467"/>
      <c r="AD37" s="412" t="s">
        <v>263</v>
      </c>
      <c r="AE37" s="529" t="s">
        <v>671</v>
      </c>
      <c r="AF37" s="537"/>
      <c r="AG37" s="488"/>
      <c r="AH37" s="425">
        <v>1</v>
      </c>
      <c r="AI37" s="474"/>
      <c r="AJ37" s="474"/>
      <c r="AK37" s="412" t="s">
        <v>263</v>
      </c>
      <c r="AL37" s="472"/>
      <c r="AM37" s="651"/>
      <c r="AN37" s="652"/>
      <c r="AO37" s="425">
        <v>1</v>
      </c>
      <c r="AP37" s="524"/>
      <c r="AQ37" s="524"/>
      <c r="AR37" s="412" t="s">
        <v>263</v>
      </c>
      <c r="AS37" s="522"/>
      <c r="AT37" s="504">
        <v>18</v>
      </c>
      <c r="AU37" s="492">
        <v>18</v>
      </c>
      <c r="AV37" s="425">
        <v>1</v>
      </c>
      <c r="AW37" s="643" t="s">
        <v>857</v>
      </c>
      <c r="AX37" s="643" t="s">
        <v>857</v>
      </c>
      <c r="AY37" s="412" t="s">
        <v>263</v>
      </c>
      <c r="AZ37" s="500" t="s">
        <v>884</v>
      </c>
      <c r="BA37" s="480">
        <v>1</v>
      </c>
      <c r="BB37" s="481">
        <v>1</v>
      </c>
      <c r="BC37" s="425">
        <v>1</v>
      </c>
      <c r="BD37" s="444" t="s">
        <v>929</v>
      </c>
      <c r="BE37" s="444">
        <v>120300000</v>
      </c>
      <c r="BF37" s="412" t="s">
        <v>263</v>
      </c>
      <c r="BG37" s="447" t="s">
        <v>950</v>
      </c>
      <c r="BH37" s="617">
        <v>0.21</v>
      </c>
      <c r="BI37" s="484">
        <v>0.75</v>
      </c>
      <c r="BJ37" s="489">
        <v>1</v>
      </c>
      <c r="BK37" s="444" t="s">
        <v>536</v>
      </c>
      <c r="BL37" s="600" t="s">
        <v>537</v>
      </c>
      <c r="BM37" s="481" t="s">
        <v>263</v>
      </c>
      <c r="BN37" s="447" t="s">
        <v>538</v>
      </c>
      <c r="BO37" s="618">
        <v>0.24</v>
      </c>
      <c r="BP37" s="477">
        <v>0.75</v>
      </c>
      <c r="BQ37" s="425">
        <v>1</v>
      </c>
      <c r="BR37" s="467">
        <v>143411000</v>
      </c>
      <c r="BS37" s="467" t="s">
        <v>614</v>
      </c>
      <c r="BT37" s="412" t="s">
        <v>263</v>
      </c>
      <c r="BU37" s="542" t="s">
        <v>615</v>
      </c>
      <c r="BV37" s="475">
        <v>0.27</v>
      </c>
      <c r="BW37" s="477">
        <v>0.75</v>
      </c>
      <c r="BX37" s="425">
        <v>1</v>
      </c>
      <c r="BY37" s="467">
        <f>12894828+14057500+
1253376033+
1405500</f>
        <v>1281733861</v>
      </c>
      <c r="BZ37" s="467">
        <f>12894828+
592550000+
14057500+14057500</f>
        <v>633559828</v>
      </c>
      <c r="CA37" s="420">
        <f>BZ37/BY37</f>
        <v>0.4942990485604406</v>
      </c>
      <c r="CB37" s="451" t="s">
        <v>1010</v>
      </c>
      <c r="CC37" s="465" t="s">
        <v>1056</v>
      </c>
      <c r="CD37" s="413" t="s">
        <v>442</v>
      </c>
      <c r="CE37" s="401">
        <v>0.75</v>
      </c>
      <c r="CF37" s="420">
        <v>1</v>
      </c>
    </row>
    <row r="38" spans="1:84" ht="83.25" customHeight="1" x14ac:dyDescent="0.25">
      <c r="A38" s="681"/>
      <c r="B38" s="413"/>
      <c r="C38" s="680"/>
      <c r="D38" s="602"/>
      <c r="E38" s="413"/>
      <c r="F38" s="413"/>
      <c r="G38" s="413"/>
      <c r="H38" s="452"/>
      <c r="I38" s="413"/>
      <c r="J38" s="413"/>
      <c r="K38" s="412"/>
      <c r="L38" s="412"/>
      <c r="M38" s="412"/>
      <c r="N38" s="412"/>
      <c r="O38" s="412"/>
      <c r="P38" s="412"/>
      <c r="Q38" s="554"/>
      <c r="R38" s="104" t="s">
        <v>41</v>
      </c>
      <c r="S38" s="589"/>
      <c r="T38" s="589"/>
      <c r="U38" s="589"/>
      <c r="V38" s="589"/>
      <c r="W38" s="412"/>
      <c r="X38" s="658"/>
      <c r="Y38" s="104" t="s">
        <v>41</v>
      </c>
      <c r="Z38" s="102" t="s">
        <v>662</v>
      </c>
      <c r="AA38" s="425"/>
      <c r="AB38" s="467"/>
      <c r="AC38" s="478"/>
      <c r="AD38" s="412"/>
      <c r="AE38" s="529"/>
      <c r="AF38" s="537"/>
      <c r="AG38" s="488"/>
      <c r="AH38" s="425"/>
      <c r="AI38" s="474"/>
      <c r="AJ38" s="474"/>
      <c r="AK38" s="412"/>
      <c r="AL38" s="472"/>
      <c r="AM38" s="651"/>
      <c r="AN38" s="652"/>
      <c r="AO38" s="425"/>
      <c r="AP38" s="524"/>
      <c r="AQ38" s="524"/>
      <c r="AR38" s="412"/>
      <c r="AS38" s="522"/>
      <c r="AT38" s="504"/>
      <c r="AU38" s="492"/>
      <c r="AV38" s="425"/>
      <c r="AW38" s="643"/>
      <c r="AX38" s="643"/>
      <c r="AY38" s="412"/>
      <c r="AZ38" s="500"/>
      <c r="BA38" s="480"/>
      <c r="BB38" s="481"/>
      <c r="BC38" s="425"/>
      <c r="BD38" s="444"/>
      <c r="BE38" s="444"/>
      <c r="BF38" s="412"/>
      <c r="BG38" s="447"/>
      <c r="BH38" s="617"/>
      <c r="BI38" s="484"/>
      <c r="BJ38" s="489"/>
      <c r="BK38" s="444"/>
      <c r="BL38" s="600"/>
      <c r="BM38" s="481"/>
      <c r="BN38" s="447"/>
      <c r="BO38" s="618"/>
      <c r="BP38" s="477"/>
      <c r="BQ38" s="425"/>
      <c r="BR38" s="467"/>
      <c r="BS38" s="478"/>
      <c r="BT38" s="412"/>
      <c r="BU38" s="486"/>
      <c r="BV38" s="476"/>
      <c r="BW38" s="477"/>
      <c r="BX38" s="425"/>
      <c r="BY38" s="467"/>
      <c r="BZ38" s="478"/>
      <c r="CA38" s="421"/>
      <c r="CB38" s="452"/>
      <c r="CC38" s="435"/>
      <c r="CD38" s="413"/>
      <c r="CE38" s="402"/>
      <c r="CF38" s="421"/>
    </row>
    <row r="39" spans="1:84" ht="231" customHeight="1" x14ac:dyDescent="0.25">
      <c r="A39" s="681"/>
      <c r="B39" s="413"/>
      <c r="C39" s="680"/>
      <c r="D39" s="602"/>
      <c r="E39" s="413"/>
      <c r="F39" s="413"/>
      <c r="G39" s="413"/>
      <c r="H39" s="460"/>
      <c r="I39" s="413"/>
      <c r="J39" s="413"/>
      <c r="K39" s="412"/>
      <c r="L39" s="412"/>
      <c r="M39" s="412"/>
      <c r="N39" s="412"/>
      <c r="O39" s="412"/>
      <c r="P39" s="412"/>
      <c r="Q39" s="554"/>
      <c r="R39" s="104" t="s">
        <v>41</v>
      </c>
      <c r="S39" s="589"/>
      <c r="T39" s="589"/>
      <c r="U39" s="589"/>
      <c r="V39" s="589"/>
      <c r="W39" s="412"/>
      <c r="X39" s="105"/>
      <c r="Y39" s="104" t="s">
        <v>41</v>
      </c>
      <c r="Z39" s="102" t="s">
        <v>662</v>
      </c>
      <c r="AA39" s="425"/>
      <c r="AB39" s="467"/>
      <c r="AC39" s="478"/>
      <c r="AD39" s="412"/>
      <c r="AE39" s="266" t="s">
        <v>671</v>
      </c>
      <c r="AF39" s="236">
        <v>12</v>
      </c>
      <c r="AG39" s="96">
        <v>12</v>
      </c>
      <c r="AH39" s="425"/>
      <c r="AI39" s="74" t="s">
        <v>708</v>
      </c>
      <c r="AJ39" s="74" t="s">
        <v>709</v>
      </c>
      <c r="AK39" s="412"/>
      <c r="AL39" s="269" t="s">
        <v>751</v>
      </c>
      <c r="AM39" s="188">
        <v>12</v>
      </c>
      <c r="AN39" s="72">
        <v>6</v>
      </c>
      <c r="AO39" s="425"/>
      <c r="AP39" s="141" t="s">
        <v>795</v>
      </c>
      <c r="AQ39" s="142">
        <v>31680000</v>
      </c>
      <c r="AR39" s="412"/>
      <c r="AS39" s="214" t="s">
        <v>830</v>
      </c>
      <c r="AT39" s="224">
        <v>12</v>
      </c>
      <c r="AU39" s="146">
        <v>12</v>
      </c>
      <c r="AV39" s="425"/>
      <c r="AW39" s="246" t="s">
        <v>857</v>
      </c>
      <c r="AX39" s="246" t="s">
        <v>857</v>
      </c>
      <c r="AY39" s="412"/>
      <c r="AZ39" s="232" t="s">
        <v>885</v>
      </c>
      <c r="BA39" s="480"/>
      <c r="BB39" s="481"/>
      <c r="BC39" s="425"/>
      <c r="BD39" s="444"/>
      <c r="BE39" s="444"/>
      <c r="BF39" s="412"/>
      <c r="BG39" s="447"/>
      <c r="BH39" s="617"/>
      <c r="BI39" s="484"/>
      <c r="BJ39" s="489"/>
      <c r="BK39" s="444"/>
      <c r="BL39" s="600"/>
      <c r="BM39" s="481"/>
      <c r="BN39" s="447"/>
      <c r="BO39" s="618"/>
      <c r="BP39" s="477"/>
      <c r="BQ39" s="425"/>
      <c r="BR39" s="467"/>
      <c r="BS39" s="478"/>
      <c r="BT39" s="412"/>
      <c r="BU39" s="486"/>
      <c r="BV39" s="476"/>
      <c r="BW39" s="477"/>
      <c r="BX39" s="425"/>
      <c r="BY39" s="467"/>
      <c r="BZ39" s="478"/>
      <c r="CA39" s="422"/>
      <c r="CB39" s="460"/>
      <c r="CC39" s="457"/>
      <c r="CD39" s="413"/>
      <c r="CE39" s="403"/>
      <c r="CF39" s="422"/>
    </row>
    <row r="40" spans="1:84" s="2" customFormat="1" ht="104.25" customHeight="1" x14ac:dyDescent="0.25">
      <c r="A40" s="681"/>
      <c r="B40" s="413"/>
      <c r="C40" s="680"/>
      <c r="D40" s="130" t="s">
        <v>113</v>
      </c>
      <c r="E40" s="60" t="s">
        <v>114</v>
      </c>
      <c r="F40" s="60" t="s">
        <v>115</v>
      </c>
      <c r="G40" s="60" t="s">
        <v>108</v>
      </c>
      <c r="H40" s="96" t="s">
        <v>1011</v>
      </c>
      <c r="I40" s="60" t="s">
        <v>37</v>
      </c>
      <c r="J40" s="60">
        <v>12</v>
      </c>
      <c r="K40" s="60" t="s">
        <v>292</v>
      </c>
      <c r="L40" s="60" t="s">
        <v>385</v>
      </c>
      <c r="M40" s="60" t="s">
        <v>327</v>
      </c>
      <c r="N40" s="60" t="s">
        <v>443</v>
      </c>
      <c r="O40" s="60" t="s">
        <v>328</v>
      </c>
      <c r="P40" s="60" t="s">
        <v>398</v>
      </c>
      <c r="Q40" s="129">
        <v>12</v>
      </c>
      <c r="R40" s="104" t="s">
        <v>41</v>
      </c>
      <c r="S40" s="589"/>
      <c r="T40" s="589"/>
      <c r="U40" s="589"/>
      <c r="V40" s="589"/>
      <c r="W40" s="60" t="s">
        <v>264</v>
      </c>
      <c r="X40" s="108"/>
      <c r="Y40" s="104" t="s">
        <v>41</v>
      </c>
      <c r="Z40" s="102" t="s">
        <v>662</v>
      </c>
      <c r="AA40" s="59">
        <v>1</v>
      </c>
      <c r="AB40" s="58"/>
      <c r="AC40" s="58"/>
      <c r="AD40" s="60" t="s">
        <v>264</v>
      </c>
      <c r="AE40" s="267" t="s">
        <v>679</v>
      </c>
      <c r="AF40" s="239">
        <v>1</v>
      </c>
      <c r="AG40" s="134">
        <v>1</v>
      </c>
      <c r="AH40" s="59">
        <v>1</v>
      </c>
      <c r="AI40" s="74" t="s">
        <v>710</v>
      </c>
      <c r="AJ40" s="74" t="s">
        <v>711</v>
      </c>
      <c r="AK40" s="60" t="s">
        <v>264</v>
      </c>
      <c r="AL40" s="271" t="s">
        <v>752</v>
      </c>
      <c r="AM40" s="240">
        <v>0.6</v>
      </c>
      <c r="AN40" s="76">
        <v>0.7</v>
      </c>
      <c r="AO40" s="59">
        <v>1</v>
      </c>
      <c r="AP40" s="143" t="s">
        <v>796</v>
      </c>
      <c r="AQ40" s="144">
        <v>43190000</v>
      </c>
      <c r="AR40" s="60" t="s">
        <v>264</v>
      </c>
      <c r="AS40" s="241" t="s">
        <v>831</v>
      </c>
      <c r="AT40" s="226">
        <v>0.65</v>
      </c>
      <c r="AU40" s="147">
        <v>0</v>
      </c>
      <c r="AV40" s="59">
        <v>1</v>
      </c>
      <c r="AW40" s="246" t="s">
        <v>857</v>
      </c>
      <c r="AX40" s="246" t="s">
        <v>857</v>
      </c>
      <c r="AY40" s="60" t="s">
        <v>264</v>
      </c>
      <c r="AZ40" s="282" t="s">
        <v>886</v>
      </c>
      <c r="BA40" s="192">
        <v>12</v>
      </c>
      <c r="BB40" s="80">
        <v>12</v>
      </c>
      <c r="BC40" s="59">
        <v>1</v>
      </c>
      <c r="BD40" s="79" t="s">
        <v>930</v>
      </c>
      <c r="BE40" s="79" t="s">
        <v>931</v>
      </c>
      <c r="BF40" s="60" t="s">
        <v>264</v>
      </c>
      <c r="BG40" s="183" t="s">
        <v>951</v>
      </c>
      <c r="BH40" s="195">
        <v>7</v>
      </c>
      <c r="BI40" s="80">
        <v>0</v>
      </c>
      <c r="BJ40" s="89">
        <f>(BI40/BH40)*1</f>
        <v>0</v>
      </c>
      <c r="BK40" s="79"/>
      <c r="BL40" s="79"/>
      <c r="BM40" s="80" t="s">
        <v>264</v>
      </c>
      <c r="BN40" s="183" t="s">
        <v>539</v>
      </c>
      <c r="BO40" s="111">
        <v>8</v>
      </c>
      <c r="BP40" s="48">
        <v>12</v>
      </c>
      <c r="BQ40" s="59">
        <v>1</v>
      </c>
      <c r="BR40" s="58">
        <v>0</v>
      </c>
      <c r="BS40" s="58">
        <v>5770000</v>
      </c>
      <c r="BT40" s="60" t="s">
        <v>264</v>
      </c>
      <c r="BU40" s="291" t="s">
        <v>616</v>
      </c>
      <c r="BV40" s="95">
        <v>9</v>
      </c>
      <c r="BW40" s="48">
        <v>11</v>
      </c>
      <c r="BX40" s="59">
        <v>1</v>
      </c>
      <c r="BY40" s="344">
        <v>90000000</v>
      </c>
      <c r="BZ40" s="315">
        <v>28753833</v>
      </c>
      <c r="CA40" s="305">
        <v>0</v>
      </c>
      <c r="CB40" s="96" t="s">
        <v>1011</v>
      </c>
      <c r="CC40" s="353" t="s">
        <v>1057</v>
      </c>
      <c r="CD40" s="60">
        <v>12</v>
      </c>
      <c r="CE40" s="306">
        <v>11</v>
      </c>
      <c r="CF40" s="324">
        <f>CE40/CD40</f>
        <v>0.91666666666666663</v>
      </c>
    </row>
    <row r="41" spans="1:84" s="2" customFormat="1" ht="222" customHeight="1" x14ac:dyDescent="0.25">
      <c r="A41" s="681"/>
      <c r="B41" s="413"/>
      <c r="C41" s="680"/>
      <c r="D41" s="130" t="s">
        <v>116</v>
      </c>
      <c r="E41" s="60" t="s">
        <v>117</v>
      </c>
      <c r="F41" s="60" t="s">
        <v>118</v>
      </c>
      <c r="G41" s="60" t="s">
        <v>108</v>
      </c>
      <c r="H41" s="96" t="s">
        <v>1011</v>
      </c>
      <c r="I41" s="60" t="s">
        <v>37</v>
      </c>
      <c r="J41" s="62">
        <v>1</v>
      </c>
      <c r="K41" s="60" t="s">
        <v>292</v>
      </c>
      <c r="L41" s="60" t="s">
        <v>329</v>
      </c>
      <c r="M41" s="60" t="s">
        <v>37</v>
      </c>
      <c r="N41" s="60" t="s">
        <v>330</v>
      </c>
      <c r="O41" s="60" t="s">
        <v>37</v>
      </c>
      <c r="P41" s="60" t="s">
        <v>331</v>
      </c>
      <c r="Q41" s="131">
        <v>1</v>
      </c>
      <c r="R41" s="104" t="s">
        <v>41</v>
      </c>
      <c r="S41" s="589"/>
      <c r="T41" s="589"/>
      <c r="U41" s="589"/>
      <c r="V41" s="589"/>
      <c r="W41" s="60" t="s">
        <v>265</v>
      </c>
      <c r="X41" s="657"/>
      <c r="Y41" s="104" t="s">
        <v>41</v>
      </c>
      <c r="Z41" s="102" t="s">
        <v>662</v>
      </c>
      <c r="AA41" s="59">
        <v>1</v>
      </c>
      <c r="AB41" s="58"/>
      <c r="AC41" s="58"/>
      <c r="AD41" s="60" t="s">
        <v>265</v>
      </c>
      <c r="AE41" s="528" t="s">
        <v>683</v>
      </c>
      <c r="AF41" s="236">
        <v>12</v>
      </c>
      <c r="AG41" s="96">
        <v>12</v>
      </c>
      <c r="AH41" s="59">
        <v>1</v>
      </c>
      <c r="AI41" s="474" t="s">
        <v>712</v>
      </c>
      <c r="AJ41" s="474" t="s">
        <v>712</v>
      </c>
      <c r="AK41" s="60" t="s">
        <v>265</v>
      </c>
      <c r="AL41" s="472" t="s">
        <v>753</v>
      </c>
      <c r="AM41" s="188">
        <v>12</v>
      </c>
      <c r="AN41" s="72">
        <v>12</v>
      </c>
      <c r="AO41" s="59">
        <v>1</v>
      </c>
      <c r="AP41" s="525">
        <v>106571580996</v>
      </c>
      <c r="AQ41" s="525">
        <v>47709283071</v>
      </c>
      <c r="AR41" s="60" t="s">
        <v>265</v>
      </c>
      <c r="AS41" s="472" t="s">
        <v>832</v>
      </c>
      <c r="AT41" s="224">
        <v>12</v>
      </c>
      <c r="AU41" s="146">
        <v>12</v>
      </c>
      <c r="AV41" s="59">
        <v>1</v>
      </c>
      <c r="AW41" s="246" t="s">
        <v>857</v>
      </c>
      <c r="AX41" s="246" t="s">
        <v>857</v>
      </c>
      <c r="AY41" s="60" t="s">
        <v>265</v>
      </c>
      <c r="AZ41" s="233" t="s">
        <v>887</v>
      </c>
      <c r="BA41" s="192">
        <v>12</v>
      </c>
      <c r="BB41" s="80">
        <v>10</v>
      </c>
      <c r="BC41" s="59">
        <v>1</v>
      </c>
      <c r="BD41" s="79"/>
      <c r="BE41" s="79"/>
      <c r="BF41" s="60" t="s">
        <v>265</v>
      </c>
      <c r="BG41" s="182" t="s">
        <v>952</v>
      </c>
      <c r="BH41" s="201">
        <v>1</v>
      </c>
      <c r="BI41" s="80">
        <v>0</v>
      </c>
      <c r="BJ41" s="89">
        <v>0</v>
      </c>
      <c r="BK41" s="79"/>
      <c r="BL41" s="79"/>
      <c r="BM41" s="80" t="s">
        <v>265</v>
      </c>
      <c r="BN41" s="182" t="s">
        <v>540</v>
      </c>
      <c r="BO41" s="111">
        <v>100</v>
      </c>
      <c r="BP41" s="48">
        <v>1</v>
      </c>
      <c r="BQ41" s="59">
        <v>1</v>
      </c>
      <c r="BR41" s="58">
        <v>13200000</v>
      </c>
      <c r="BS41" s="58" t="s">
        <v>617</v>
      </c>
      <c r="BT41" s="60" t="s">
        <v>265</v>
      </c>
      <c r="BU41" s="182" t="s">
        <v>618</v>
      </c>
      <c r="BV41" s="361">
        <v>1</v>
      </c>
      <c r="BW41" s="361">
        <v>1</v>
      </c>
      <c r="BX41" s="59">
        <v>1</v>
      </c>
      <c r="BY41" s="339">
        <v>8655000</v>
      </c>
      <c r="BZ41" s="339">
        <v>8655000</v>
      </c>
      <c r="CA41" s="59">
        <f>BZ41/BY41</f>
        <v>1</v>
      </c>
      <c r="CB41" s="96" t="s">
        <v>1011</v>
      </c>
      <c r="CC41" s="354" t="s">
        <v>1058</v>
      </c>
      <c r="CD41" s="361">
        <v>1</v>
      </c>
      <c r="CE41" s="361">
        <v>1</v>
      </c>
      <c r="CF41" s="59">
        <f>CE41/CD41</f>
        <v>1</v>
      </c>
    </row>
    <row r="42" spans="1:84" ht="123" customHeight="1" x14ac:dyDescent="0.25">
      <c r="A42" s="681"/>
      <c r="B42" s="413"/>
      <c r="C42" s="680"/>
      <c r="D42" s="602" t="s">
        <v>119</v>
      </c>
      <c r="E42" s="413" t="s">
        <v>120</v>
      </c>
      <c r="F42" s="48" t="s">
        <v>121</v>
      </c>
      <c r="G42" s="48" t="s">
        <v>122</v>
      </c>
      <c r="H42" s="96" t="s">
        <v>1012</v>
      </c>
      <c r="I42" s="48">
        <v>1</v>
      </c>
      <c r="J42" s="48">
        <v>12</v>
      </c>
      <c r="K42" s="412" t="s">
        <v>292</v>
      </c>
      <c r="L42" s="661" t="s">
        <v>332</v>
      </c>
      <c r="M42" s="413">
        <v>1203002</v>
      </c>
      <c r="N42" s="413" t="s">
        <v>333</v>
      </c>
      <c r="O42" s="413">
        <v>120300200</v>
      </c>
      <c r="P42" s="413" t="s">
        <v>334</v>
      </c>
      <c r="Q42" s="125">
        <v>12</v>
      </c>
      <c r="R42" s="104" t="s">
        <v>41</v>
      </c>
      <c r="S42" s="589"/>
      <c r="T42" s="589"/>
      <c r="U42" s="589"/>
      <c r="V42" s="589"/>
      <c r="W42" s="412" t="s">
        <v>266</v>
      </c>
      <c r="X42" s="657"/>
      <c r="Y42" s="104" t="s">
        <v>41</v>
      </c>
      <c r="Z42" s="102" t="s">
        <v>663</v>
      </c>
      <c r="AA42" s="57" t="e">
        <f>Z42/Y42</f>
        <v>#VALUE!</v>
      </c>
      <c r="AB42" s="58"/>
      <c r="AC42" s="58"/>
      <c r="AD42" s="412" t="s">
        <v>266</v>
      </c>
      <c r="AE42" s="528"/>
      <c r="AF42" s="236">
        <v>1</v>
      </c>
      <c r="AG42" s="96">
        <v>1</v>
      </c>
      <c r="AH42" s="57">
        <f>AG42/AF42</f>
        <v>1</v>
      </c>
      <c r="AI42" s="474"/>
      <c r="AJ42" s="474"/>
      <c r="AK42" s="412" t="s">
        <v>266</v>
      </c>
      <c r="AL42" s="472"/>
      <c r="AM42" s="188">
        <v>1</v>
      </c>
      <c r="AN42" s="72">
        <v>1</v>
      </c>
      <c r="AO42" s="57">
        <f>AN42/AM42</f>
        <v>1</v>
      </c>
      <c r="AP42" s="476"/>
      <c r="AQ42" s="476"/>
      <c r="AR42" s="412" t="s">
        <v>266</v>
      </c>
      <c r="AS42" s="472"/>
      <c r="AT42" s="224">
        <v>1</v>
      </c>
      <c r="AU42" s="146">
        <v>1</v>
      </c>
      <c r="AV42" s="57">
        <f>AU42/AT42</f>
        <v>1</v>
      </c>
      <c r="AW42" s="246" t="s">
        <v>857</v>
      </c>
      <c r="AX42" s="246" t="s">
        <v>857</v>
      </c>
      <c r="AY42" s="412" t="s">
        <v>266</v>
      </c>
      <c r="AZ42" s="234" t="s">
        <v>888</v>
      </c>
      <c r="BA42" s="192">
        <v>1</v>
      </c>
      <c r="BB42" s="80">
        <v>1</v>
      </c>
      <c r="BC42" s="57">
        <f>BB42/BA42</f>
        <v>1</v>
      </c>
      <c r="BD42" s="444"/>
      <c r="BE42" s="444"/>
      <c r="BF42" s="412" t="s">
        <v>266</v>
      </c>
      <c r="BG42" s="446" t="s">
        <v>1034</v>
      </c>
      <c r="BH42" s="195">
        <v>12</v>
      </c>
      <c r="BI42" s="80">
        <v>10</v>
      </c>
      <c r="BJ42" s="81">
        <f>BI42/BH42</f>
        <v>0.83333333333333337</v>
      </c>
      <c r="BK42" s="79">
        <v>14200000</v>
      </c>
      <c r="BL42" s="79">
        <v>14200000</v>
      </c>
      <c r="BM42" s="481" t="s">
        <v>266</v>
      </c>
      <c r="BN42" s="193" t="s">
        <v>541</v>
      </c>
      <c r="BO42" s="167">
        <v>12</v>
      </c>
      <c r="BP42" s="60">
        <v>12</v>
      </c>
      <c r="BQ42" s="57">
        <f>BP42/BO42</f>
        <v>1</v>
      </c>
      <c r="BR42" s="58">
        <v>14200000</v>
      </c>
      <c r="BS42" s="58" t="s">
        <v>988</v>
      </c>
      <c r="BT42" s="412" t="s">
        <v>266</v>
      </c>
      <c r="BU42" s="163" t="s">
        <v>989</v>
      </c>
      <c r="BV42" s="331">
        <v>12</v>
      </c>
      <c r="BW42" s="333">
        <v>12</v>
      </c>
      <c r="BX42" s="57">
        <f>BW42/BV42</f>
        <v>1</v>
      </c>
      <c r="BY42" s="339">
        <v>0</v>
      </c>
      <c r="BZ42" s="339">
        <v>0</v>
      </c>
      <c r="CA42" s="57">
        <f>BY42/BX42</f>
        <v>0</v>
      </c>
      <c r="CB42" s="96" t="s">
        <v>1012</v>
      </c>
      <c r="CC42" s="82" t="s">
        <v>1059</v>
      </c>
      <c r="CD42" s="48">
        <v>12</v>
      </c>
      <c r="CE42" s="60">
        <v>12</v>
      </c>
      <c r="CF42" s="63">
        <f>CE42/CD42</f>
        <v>1</v>
      </c>
    </row>
    <row r="43" spans="1:84" ht="228.75" customHeight="1" x14ac:dyDescent="0.25">
      <c r="A43" s="681"/>
      <c r="B43" s="413"/>
      <c r="C43" s="680"/>
      <c r="D43" s="602"/>
      <c r="E43" s="413"/>
      <c r="F43" s="60" t="s">
        <v>123</v>
      </c>
      <c r="G43" s="60" t="s">
        <v>124</v>
      </c>
      <c r="H43" s="96" t="s">
        <v>1013</v>
      </c>
      <c r="I43" s="48" t="s">
        <v>125</v>
      </c>
      <c r="J43" s="48" t="s">
        <v>126</v>
      </c>
      <c r="K43" s="412"/>
      <c r="L43" s="661"/>
      <c r="M43" s="413"/>
      <c r="N43" s="413"/>
      <c r="O43" s="413"/>
      <c r="P43" s="413"/>
      <c r="Q43" s="125" t="s">
        <v>126</v>
      </c>
      <c r="R43" s="104" t="s">
        <v>41</v>
      </c>
      <c r="S43" s="589"/>
      <c r="T43" s="589"/>
      <c r="U43" s="589"/>
      <c r="V43" s="589"/>
      <c r="W43" s="412"/>
      <c r="X43" s="105"/>
      <c r="Y43" s="104" t="s">
        <v>41</v>
      </c>
      <c r="Z43" s="102" t="s">
        <v>37</v>
      </c>
      <c r="AA43" s="258">
        <v>1</v>
      </c>
      <c r="AB43" s="58"/>
      <c r="AC43" s="58"/>
      <c r="AD43" s="412"/>
      <c r="AE43" s="266" t="s">
        <v>684</v>
      </c>
      <c r="AF43" s="537">
        <v>1</v>
      </c>
      <c r="AG43" s="488">
        <v>1</v>
      </c>
      <c r="AH43" s="258">
        <v>1</v>
      </c>
      <c r="AI43" s="474"/>
      <c r="AJ43" s="474"/>
      <c r="AK43" s="412"/>
      <c r="AL43" s="472"/>
      <c r="AM43" s="537" t="s">
        <v>694</v>
      </c>
      <c r="AN43" s="488" t="s">
        <v>694</v>
      </c>
      <c r="AO43" s="258">
        <v>1</v>
      </c>
      <c r="AP43" s="474" t="s">
        <v>797</v>
      </c>
      <c r="AQ43" s="474" t="s">
        <v>701</v>
      </c>
      <c r="AR43" s="412"/>
      <c r="AS43" s="472" t="s">
        <v>833</v>
      </c>
      <c r="AT43" s="516">
        <v>1</v>
      </c>
      <c r="AU43" s="492">
        <v>1</v>
      </c>
      <c r="AV43" s="258">
        <v>1</v>
      </c>
      <c r="AW43" s="502" t="s">
        <v>858</v>
      </c>
      <c r="AX43" s="502" t="s">
        <v>859</v>
      </c>
      <c r="AY43" s="412"/>
      <c r="AZ43" s="496" t="s">
        <v>889</v>
      </c>
      <c r="BA43" s="192">
        <v>332</v>
      </c>
      <c r="BB43" s="80">
        <v>200</v>
      </c>
      <c r="BC43" s="258">
        <v>1</v>
      </c>
      <c r="BD43" s="444"/>
      <c r="BE43" s="444"/>
      <c r="BF43" s="412"/>
      <c r="BG43" s="446"/>
      <c r="BH43" s="192">
        <v>234.42</v>
      </c>
      <c r="BI43" s="80">
        <v>306.45999999999998</v>
      </c>
      <c r="BJ43" s="259">
        <v>1</v>
      </c>
      <c r="BK43" s="79">
        <v>97928400</v>
      </c>
      <c r="BL43" s="79">
        <v>27393333</v>
      </c>
      <c r="BM43" s="481"/>
      <c r="BN43" s="193" t="s">
        <v>542</v>
      </c>
      <c r="BO43" s="130">
        <v>234.42</v>
      </c>
      <c r="BP43" s="60">
        <v>306.45999999999998</v>
      </c>
      <c r="BQ43" s="258">
        <v>1</v>
      </c>
      <c r="BR43" s="58">
        <v>97928400</v>
      </c>
      <c r="BS43" s="58" t="s">
        <v>991</v>
      </c>
      <c r="BT43" s="412"/>
      <c r="BU43" s="163" t="s">
        <v>990</v>
      </c>
      <c r="BV43" s="96">
        <v>234.42</v>
      </c>
      <c r="BW43" s="60">
        <v>682</v>
      </c>
      <c r="BX43" s="258">
        <v>0</v>
      </c>
      <c r="BY43" s="58">
        <f>17310000+11170350+
768000+7770000</f>
        <v>37018350</v>
      </c>
      <c r="BZ43" s="58">
        <f>17310000+22340700+384000+7770000</f>
        <v>47804700</v>
      </c>
      <c r="CA43" s="327">
        <v>1</v>
      </c>
      <c r="CB43" s="96" t="s">
        <v>1013</v>
      </c>
      <c r="CC43" s="82" t="s">
        <v>1060</v>
      </c>
      <c r="CD43" s="368" t="s">
        <v>126</v>
      </c>
      <c r="CE43" s="372">
        <v>682</v>
      </c>
      <c r="CF43" s="365">
        <v>1</v>
      </c>
    </row>
    <row r="44" spans="1:84" ht="45" customHeight="1" x14ac:dyDescent="0.25">
      <c r="A44" s="681"/>
      <c r="B44" s="413"/>
      <c r="C44" s="680"/>
      <c r="D44" s="602" t="s">
        <v>127</v>
      </c>
      <c r="E44" s="413" t="s">
        <v>128</v>
      </c>
      <c r="F44" s="413" t="s">
        <v>129</v>
      </c>
      <c r="G44" s="413" t="s">
        <v>124</v>
      </c>
      <c r="H44" s="451" t="s">
        <v>1013</v>
      </c>
      <c r="I44" s="413" t="s">
        <v>130</v>
      </c>
      <c r="J44" s="413" t="s">
        <v>126</v>
      </c>
      <c r="K44" s="412" t="s">
        <v>292</v>
      </c>
      <c r="L44" s="661" t="s">
        <v>332</v>
      </c>
      <c r="M44" s="413">
        <v>1203002</v>
      </c>
      <c r="N44" s="413" t="s">
        <v>333</v>
      </c>
      <c r="O44" s="413">
        <v>120300200</v>
      </c>
      <c r="P44" s="413" t="s">
        <v>334</v>
      </c>
      <c r="Q44" s="554" t="s">
        <v>126</v>
      </c>
      <c r="R44" s="104" t="s">
        <v>41</v>
      </c>
      <c r="S44" s="589"/>
      <c r="T44" s="589"/>
      <c r="U44" s="589"/>
      <c r="V44" s="589"/>
      <c r="W44" s="412"/>
      <c r="X44" s="657"/>
      <c r="Y44" s="104" t="s">
        <v>41</v>
      </c>
      <c r="Z44" s="102" t="s">
        <v>37</v>
      </c>
      <c r="AA44" s="490">
        <v>0.76700000000000002</v>
      </c>
      <c r="AB44" s="467"/>
      <c r="AC44" s="467"/>
      <c r="AD44" s="412"/>
      <c r="AE44" s="528" t="s">
        <v>680</v>
      </c>
      <c r="AF44" s="537"/>
      <c r="AG44" s="488"/>
      <c r="AH44" s="490">
        <v>0.76700000000000002</v>
      </c>
      <c r="AI44" s="474"/>
      <c r="AJ44" s="474"/>
      <c r="AK44" s="412"/>
      <c r="AL44" s="472"/>
      <c r="AM44" s="537"/>
      <c r="AN44" s="488"/>
      <c r="AO44" s="490">
        <v>0.76700000000000002</v>
      </c>
      <c r="AP44" s="474"/>
      <c r="AQ44" s="474"/>
      <c r="AR44" s="412"/>
      <c r="AS44" s="472"/>
      <c r="AT44" s="516"/>
      <c r="AU44" s="492"/>
      <c r="AV44" s="490">
        <v>0.76700000000000002</v>
      </c>
      <c r="AW44" s="502"/>
      <c r="AX44" s="502"/>
      <c r="AY44" s="412"/>
      <c r="AZ44" s="496"/>
      <c r="BA44" s="480">
        <v>1</v>
      </c>
      <c r="BB44" s="481">
        <v>1</v>
      </c>
      <c r="BC44" s="490">
        <v>0.76700000000000002</v>
      </c>
      <c r="BD44" s="444"/>
      <c r="BE44" s="444"/>
      <c r="BF44" s="412"/>
      <c r="BG44" s="446"/>
      <c r="BH44" s="473" t="s">
        <v>419</v>
      </c>
      <c r="BI44" s="614">
        <v>0.31940000000000002</v>
      </c>
      <c r="BJ44" s="483">
        <v>0</v>
      </c>
      <c r="BK44" s="444">
        <v>15000000</v>
      </c>
      <c r="BL44" s="444">
        <v>3620000</v>
      </c>
      <c r="BM44" s="481"/>
      <c r="BN44" s="447" t="s">
        <v>543</v>
      </c>
      <c r="BO44" s="615" t="s">
        <v>419</v>
      </c>
      <c r="BP44" s="616">
        <v>0.31940000000000002</v>
      </c>
      <c r="BQ44" s="490">
        <v>0.76700000000000002</v>
      </c>
      <c r="BR44" s="467">
        <v>15000000</v>
      </c>
      <c r="BS44" s="467" t="s">
        <v>619</v>
      </c>
      <c r="BT44" s="412"/>
      <c r="BU44" s="486" t="s">
        <v>620</v>
      </c>
      <c r="BV44" s="554" t="s">
        <v>126</v>
      </c>
      <c r="BW44" s="555">
        <v>56.78</v>
      </c>
      <c r="BX44" s="490">
        <v>0.76700000000000002</v>
      </c>
      <c r="BY44" s="556">
        <v>157000000</v>
      </c>
      <c r="BZ44" s="454">
        <v>0</v>
      </c>
      <c r="CA44" s="423">
        <f>BZ44/BY44</f>
        <v>0</v>
      </c>
      <c r="CB44" s="451" t="s">
        <v>1013</v>
      </c>
      <c r="CC44" s="434" t="s">
        <v>1085</v>
      </c>
      <c r="CD44" s="413" t="s">
        <v>126</v>
      </c>
      <c r="CE44" s="404">
        <v>0.31940000000000002</v>
      </c>
      <c r="CF44" s="423">
        <v>0</v>
      </c>
    </row>
    <row r="45" spans="1:84" ht="177" customHeight="1" x14ac:dyDescent="0.25">
      <c r="A45" s="681"/>
      <c r="B45" s="413"/>
      <c r="C45" s="680"/>
      <c r="D45" s="602"/>
      <c r="E45" s="413"/>
      <c r="F45" s="413"/>
      <c r="G45" s="413"/>
      <c r="H45" s="460"/>
      <c r="I45" s="413"/>
      <c r="J45" s="413"/>
      <c r="K45" s="412"/>
      <c r="L45" s="661"/>
      <c r="M45" s="413"/>
      <c r="N45" s="413"/>
      <c r="O45" s="413"/>
      <c r="P45" s="413"/>
      <c r="Q45" s="554"/>
      <c r="R45" s="104" t="s">
        <v>41</v>
      </c>
      <c r="S45" s="589"/>
      <c r="T45" s="589"/>
      <c r="U45" s="589"/>
      <c r="V45" s="589"/>
      <c r="W45" s="412"/>
      <c r="X45" s="657"/>
      <c r="Y45" s="104" t="s">
        <v>41</v>
      </c>
      <c r="Z45" s="102" t="s">
        <v>37</v>
      </c>
      <c r="AA45" s="490"/>
      <c r="AB45" s="467"/>
      <c r="AC45" s="467"/>
      <c r="AD45" s="412"/>
      <c r="AE45" s="528"/>
      <c r="AF45" s="537">
        <v>1</v>
      </c>
      <c r="AG45" s="488">
        <v>1</v>
      </c>
      <c r="AH45" s="490"/>
      <c r="AI45" s="474" t="s">
        <v>713</v>
      </c>
      <c r="AJ45" s="474" t="s">
        <v>714</v>
      </c>
      <c r="AK45" s="412"/>
      <c r="AL45" s="472" t="s">
        <v>754</v>
      </c>
      <c r="AM45" s="590">
        <v>1</v>
      </c>
      <c r="AN45" s="476">
        <v>1</v>
      </c>
      <c r="AO45" s="490"/>
      <c r="AP45" s="524">
        <v>20600000</v>
      </c>
      <c r="AQ45" s="524" t="s">
        <v>701</v>
      </c>
      <c r="AR45" s="412"/>
      <c r="AS45" s="472" t="s">
        <v>834</v>
      </c>
      <c r="AT45" s="516">
        <v>1</v>
      </c>
      <c r="AU45" s="492">
        <v>1</v>
      </c>
      <c r="AV45" s="490"/>
      <c r="AW45" s="493" t="s">
        <v>857</v>
      </c>
      <c r="AX45" s="493" t="s">
        <v>857</v>
      </c>
      <c r="AY45" s="412"/>
      <c r="AZ45" s="496" t="s">
        <v>890</v>
      </c>
      <c r="BA45" s="480"/>
      <c r="BB45" s="481"/>
      <c r="BC45" s="490"/>
      <c r="BD45" s="444"/>
      <c r="BE45" s="444"/>
      <c r="BF45" s="412"/>
      <c r="BG45" s="446"/>
      <c r="BH45" s="473"/>
      <c r="BI45" s="614"/>
      <c r="BJ45" s="483"/>
      <c r="BK45" s="444"/>
      <c r="BL45" s="444"/>
      <c r="BM45" s="481"/>
      <c r="BN45" s="447"/>
      <c r="BO45" s="615"/>
      <c r="BP45" s="616"/>
      <c r="BQ45" s="490"/>
      <c r="BR45" s="467"/>
      <c r="BS45" s="467"/>
      <c r="BT45" s="412"/>
      <c r="BU45" s="486"/>
      <c r="BV45" s="554"/>
      <c r="BW45" s="555"/>
      <c r="BX45" s="490"/>
      <c r="BY45" s="557"/>
      <c r="BZ45" s="456"/>
      <c r="CA45" s="424"/>
      <c r="CB45" s="460"/>
      <c r="CC45" s="457"/>
      <c r="CD45" s="413"/>
      <c r="CE45" s="405"/>
      <c r="CF45" s="424"/>
    </row>
    <row r="46" spans="1:84" ht="51" customHeight="1" x14ac:dyDescent="0.25">
      <c r="A46" s="681"/>
      <c r="B46" s="413"/>
      <c r="C46" s="680"/>
      <c r="D46" s="602" t="s">
        <v>131</v>
      </c>
      <c r="E46" s="413" t="s">
        <v>132</v>
      </c>
      <c r="F46" s="413" t="s">
        <v>133</v>
      </c>
      <c r="G46" s="413" t="s">
        <v>124</v>
      </c>
      <c r="H46" s="451" t="s">
        <v>1014</v>
      </c>
      <c r="I46" s="413" t="s">
        <v>134</v>
      </c>
      <c r="J46" s="413" t="s">
        <v>126</v>
      </c>
      <c r="K46" s="413" t="s">
        <v>335</v>
      </c>
      <c r="L46" s="413" t="s">
        <v>336</v>
      </c>
      <c r="M46" s="413" t="s">
        <v>37</v>
      </c>
      <c r="N46" s="413" t="s">
        <v>337</v>
      </c>
      <c r="O46" s="413" t="s">
        <v>37</v>
      </c>
      <c r="P46" s="413" t="s">
        <v>338</v>
      </c>
      <c r="Q46" s="554" t="s">
        <v>126</v>
      </c>
      <c r="R46" s="104" t="s">
        <v>41</v>
      </c>
      <c r="S46" s="589"/>
      <c r="T46" s="589"/>
      <c r="U46" s="589"/>
      <c r="V46" s="589"/>
      <c r="W46" s="413" t="s">
        <v>267</v>
      </c>
      <c r="X46" s="657"/>
      <c r="Y46" s="104" t="s">
        <v>41</v>
      </c>
      <c r="Z46" s="102" t="s">
        <v>37</v>
      </c>
      <c r="AA46" s="490">
        <v>0.74860000000000004</v>
      </c>
      <c r="AB46" s="467"/>
      <c r="AC46" s="467"/>
      <c r="AD46" s="413" t="s">
        <v>267</v>
      </c>
      <c r="AE46" s="528"/>
      <c r="AF46" s="537"/>
      <c r="AG46" s="488"/>
      <c r="AH46" s="490">
        <v>0.74860000000000004</v>
      </c>
      <c r="AI46" s="474"/>
      <c r="AJ46" s="474"/>
      <c r="AK46" s="413" t="s">
        <v>267</v>
      </c>
      <c r="AL46" s="472"/>
      <c r="AM46" s="590"/>
      <c r="AN46" s="476"/>
      <c r="AO46" s="490">
        <v>0.74860000000000004</v>
      </c>
      <c r="AP46" s="524"/>
      <c r="AQ46" s="524"/>
      <c r="AR46" s="413" t="s">
        <v>267</v>
      </c>
      <c r="AS46" s="472"/>
      <c r="AT46" s="516"/>
      <c r="AU46" s="492"/>
      <c r="AV46" s="490">
        <v>0.74860000000000004</v>
      </c>
      <c r="AW46" s="493"/>
      <c r="AX46" s="493"/>
      <c r="AY46" s="413" t="s">
        <v>267</v>
      </c>
      <c r="AZ46" s="496"/>
      <c r="BA46" s="480">
        <v>933</v>
      </c>
      <c r="BB46" s="481">
        <v>558</v>
      </c>
      <c r="BC46" s="490">
        <v>0.74860000000000004</v>
      </c>
      <c r="BD46" s="444">
        <v>430000000</v>
      </c>
      <c r="BE46" s="444">
        <v>260170284</v>
      </c>
      <c r="BF46" s="413" t="s">
        <v>267</v>
      </c>
      <c r="BG46" s="446" t="s">
        <v>953</v>
      </c>
      <c r="BH46" s="530" t="s">
        <v>418</v>
      </c>
      <c r="BI46" s="518">
        <v>0.1862</v>
      </c>
      <c r="BJ46" s="612">
        <v>0</v>
      </c>
      <c r="BK46" s="474"/>
      <c r="BL46" s="474"/>
      <c r="BM46" s="488" t="s">
        <v>267</v>
      </c>
      <c r="BN46" s="613" t="s">
        <v>544</v>
      </c>
      <c r="BO46" s="593" t="s">
        <v>418</v>
      </c>
      <c r="BP46" s="458">
        <v>0.1862</v>
      </c>
      <c r="BQ46" s="490">
        <v>0.74860000000000004</v>
      </c>
      <c r="BR46" s="467"/>
      <c r="BS46" s="467">
        <v>21000000</v>
      </c>
      <c r="BT46" s="413" t="s">
        <v>267</v>
      </c>
      <c r="BU46" s="611" t="s">
        <v>621</v>
      </c>
      <c r="BV46" s="451" t="s">
        <v>984</v>
      </c>
      <c r="BW46" s="541">
        <v>131</v>
      </c>
      <c r="BX46" s="490">
        <v>0.74860000000000004</v>
      </c>
      <c r="BY46" s="467">
        <f>49862300+85288200+85288200+10000000</f>
        <v>230438700</v>
      </c>
      <c r="BZ46" s="468">
        <f>85288200+85288200+10000000</f>
        <v>180576400</v>
      </c>
      <c r="CA46" s="423">
        <f>BZ46/BY46</f>
        <v>0.78362011242035301</v>
      </c>
      <c r="CB46" s="451" t="s">
        <v>1014</v>
      </c>
      <c r="CC46" s="429" t="s">
        <v>1061</v>
      </c>
      <c r="CD46" s="413" t="s">
        <v>126</v>
      </c>
      <c r="CE46" s="408">
        <v>0.1862</v>
      </c>
      <c r="CF46" s="423">
        <v>0</v>
      </c>
    </row>
    <row r="47" spans="1:84" ht="179.25" customHeight="1" x14ac:dyDescent="0.25">
      <c r="A47" s="681"/>
      <c r="B47" s="413"/>
      <c r="C47" s="680"/>
      <c r="D47" s="602"/>
      <c r="E47" s="413"/>
      <c r="F47" s="413"/>
      <c r="G47" s="413"/>
      <c r="H47" s="460"/>
      <c r="I47" s="413"/>
      <c r="J47" s="413"/>
      <c r="K47" s="413"/>
      <c r="L47" s="413"/>
      <c r="M47" s="413"/>
      <c r="N47" s="413"/>
      <c r="O47" s="413"/>
      <c r="P47" s="413"/>
      <c r="Q47" s="554"/>
      <c r="R47" s="104" t="s">
        <v>41</v>
      </c>
      <c r="S47" s="589"/>
      <c r="T47" s="589"/>
      <c r="U47" s="589"/>
      <c r="V47" s="589"/>
      <c r="W47" s="413"/>
      <c r="X47" s="657"/>
      <c r="Y47" s="104" t="s">
        <v>41</v>
      </c>
      <c r="Z47" s="102" t="s">
        <v>37</v>
      </c>
      <c r="AA47" s="490"/>
      <c r="AB47" s="467"/>
      <c r="AC47" s="467"/>
      <c r="AD47" s="413"/>
      <c r="AE47" s="528"/>
      <c r="AF47" s="236">
        <v>1</v>
      </c>
      <c r="AG47" s="96">
        <v>1</v>
      </c>
      <c r="AH47" s="490"/>
      <c r="AI47" s="74" t="s">
        <v>710</v>
      </c>
      <c r="AJ47" s="74" t="s">
        <v>711</v>
      </c>
      <c r="AK47" s="413"/>
      <c r="AL47" s="214" t="s">
        <v>755</v>
      </c>
      <c r="AM47" s="188">
        <v>1</v>
      </c>
      <c r="AN47" s="72">
        <v>1</v>
      </c>
      <c r="AO47" s="490"/>
      <c r="AP47" s="143" t="s">
        <v>796</v>
      </c>
      <c r="AQ47" s="144">
        <v>43190000</v>
      </c>
      <c r="AR47" s="413"/>
      <c r="AS47" s="241" t="s">
        <v>831</v>
      </c>
      <c r="AT47" s="224">
        <v>1</v>
      </c>
      <c r="AU47" s="146">
        <v>1</v>
      </c>
      <c r="AV47" s="490"/>
      <c r="AW47" s="246" t="s">
        <v>857</v>
      </c>
      <c r="AX47" s="246" t="s">
        <v>857</v>
      </c>
      <c r="AY47" s="413"/>
      <c r="AZ47" s="282" t="s">
        <v>891</v>
      </c>
      <c r="BA47" s="480"/>
      <c r="BB47" s="481"/>
      <c r="BC47" s="490"/>
      <c r="BD47" s="444"/>
      <c r="BE47" s="444"/>
      <c r="BF47" s="413"/>
      <c r="BG47" s="446"/>
      <c r="BH47" s="537"/>
      <c r="BI47" s="518"/>
      <c r="BJ47" s="612"/>
      <c r="BK47" s="474"/>
      <c r="BL47" s="474"/>
      <c r="BM47" s="488"/>
      <c r="BN47" s="613"/>
      <c r="BO47" s="602"/>
      <c r="BP47" s="458"/>
      <c r="BQ47" s="490"/>
      <c r="BR47" s="467"/>
      <c r="BS47" s="467"/>
      <c r="BT47" s="413"/>
      <c r="BU47" s="611"/>
      <c r="BV47" s="460"/>
      <c r="BW47" s="541"/>
      <c r="BX47" s="490"/>
      <c r="BY47" s="467"/>
      <c r="BZ47" s="468"/>
      <c r="CA47" s="424"/>
      <c r="CB47" s="460"/>
      <c r="CC47" s="430"/>
      <c r="CD47" s="413"/>
      <c r="CE47" s="409"/>
      <c r="CF47" s="424"/>
    </row>
    <row r="48" spans="1:84" ht="348.75" customHeight="1" x14ac:dyDescent="0.25">
      <c r="A48" s="681"/>
      <c r="B48" s="413"/>
      <c r="C48" s="680"/>
      <c r="D48" s="128" t="s">
        <v>135</v>
      </c>
      <c r="E48" s="48" t="s">
        <v>136</v>
      </c>
      <c r="F48" s="48" t="s">
        <v>137</v>
      </c>
      <c r="G48" s="48" t="s">
        <v>124</v>
      </c>
      <c r="H48" s="96" t="s">
        <v>1015</v>
      </c>
      <c r="I48" s="48" t="s">
        <v>138</v>
      </c>
      <c r="J48" s="48" t="s">
        <v>126</v>
      </c>
      <c r="K48" s="60" t="s">
        <v>292</v>
      </c>
      <c r="L48" s="60" t="s">
        <v>329</v>
      </c>
      <c r="M48" s="48" t="s">
        <v>37</v>
      </c>
      <c r="N48" s="48" t="s">
        <v>330</v>
      </c>
      <c r="O48" s="48" t="s">
        <v>37</v>
      </c>
      <c r="P48" s="48" t="s">
        <v>331</v>
      </c>
      <c r="Q48" s="129" t="s">
        <v>126</v>
      </c>
      <c r="R48" s="104" t="s">
        <v>41</v>
      </c>
      <c r="S48" s="589"/>
      <c r="T48" s="589"/>
      <c r="U48" s="589"/>
      <c r="V48" s="589"/>
      <c r="W48" s="60" t="s">
        <v>265</v>
      </c>
      <c r="X48" s="657"/>
      <c r="Y48" s="104" t="s">
        <v>41</v>
      </c>
      <c r="Z48" s="102" t="s">
        <v>37</v>
      </c>
      <c r="AA48" s="258">
        <v>0.71279999999999999</v>
      </c>
      <c r="AB48" s="58"/>
      <c r="AC48" s="58"/>
      <c r="AD48" s="60" t="s">
        <v>265</v>
      </c>
      <c r="AE48" s="528"/>
      <c r="AF48" s="236">
        <v>1</v>
      </c>
      <c r="AG48" s="134" t="s">
        <v>37</v>
      </c>
      <c r="AH48" s="258">
        <v>0.71279999999999999</v>
      </c>
      <c r="AI48" s="474" t="s">
        <v>715</v>
      </c>
      <c r="AJ48" s="474" t="s">
        <v>716</v>
      </c>
      <c r="AK48" s="60" t="s">
        <v>265</v>
      </c>
      <c r="AL48" s="512" t="s">
        <v>756</v>
      </c>
      <c r="AM48" s="188">
        <v>1</v>
      </c>
      <c r="AN48" s="72">
        <v>1</v>
      </c>
      <c r="AO48" s="258">
        <v>0.71279999999999999</v>
      </c>
      <c r="AP48" s="524" t="s">
        <v>798</v>
      </c>
      <c r="AQ48" s="524" t="s">
        <v>799</v>
      </c>
      <c r="AR48" s="60" t="s">
        <v>265</v>
      </c>
      <c r="AS48" s="472" t="s">
        <v>835</v>
      </c>
      <c r="AT48" s="224">
        <v>1</v>
      </c>
      <c r="AU48" s="146">
        <v>3</v>
      </c>
      <c r="AV48" s="258">
        <v>0.71279999999999999</v>
      </c>
      <c r="AW48" s="246" t="s">
        <v>857</v>
      </c>
      <c r="AX48" s="246" t="s">
        <v>857</v>
      </c>
      <c r="AY48" s="60" t="s">
        <v>265</v>
      </c>
      <c r="AZ48" s="233" t="s">
        <v>892</v>
      </c>
      <c r="BA48" s="192">
        <v>12</v>
      </c>
      <c r="BB48" s="80">
        <v>10</v>
      </c>
      <c r="BC48" s="258">
        <v>0.71279999999999999</v>
      </c>
      <c r="BD48" s="79"/>
      <c r="BE48" s="79"/>
      <c r="BF48" s="60" t="s">
        <v>265</v>
      </c>
      <c r="BG48" s="182" t="s">
        <v>952</v>
      </c>
      <c r="BH48" s="202" t="s">
        <v>417</v>
      </c>
      <c r="BI48" s="87">
        <v>8.1500000000000003E-2</v>
      </c>
      <c r="BJ48" s="91">
        <v>0</v>
      </c>
      <c r="BK48" s="79"/>
      <c r="BL48" s="79"/>
      <c r="BM48" s="80" t="s">
        <v>265</v>
      </c>
      <c r="BN48" s="165" t="s">
        <v>545</v>
      </c>
      <c r="BO48" s="173" t="s">
        <v>417</v>
      </c>
      <c r="BP48" s="251">
        <v>8.1500000000000003E-2</v>
      </c>
      <c r="BQ48" s="258">
        <v>0.71279999999999999</v>
      </c>
      <c r="BR48" s="58">
        <v>23080000</v>
      </c>
      <c r="BS48" s="58"/>
      <c r="BT48" s="60" t="s">
        <v>265</v>
      </c>
      <c r="BU48" s="115" t="s">
        <v>622</v>
      </c>
      <c r="BV48" s="96" t="s">
        <v>984</v>
      </c>
      <c r="BW48" s="342">
        <v>7.2</v>
      </c>
      <c r="BX48" s="258">
        <v>0.71279999999999999</v>
      </c>
      <c r="BY48" s="339">
        <v>8655000</v>
      </c>
      <c r="BZ48" s="339">
        <v>8655000</v>
      </c>
      <c r="CA48" s="308">
        <f>BZ48/BY48</f>
        <v>1</v>
      </c>
      <c r="CB48" s="96" t="s">
        <v>1015</v>
      </c>
      <c r="CC48" s="346" t="s">
        <v>1062</v>
      </c>
      <c r="CD48" s="48" t="s">
        <v>126</v>
      </c>
      <c r="CE48" s="307">
        <v>8.1500000000000003E-2</v>
      </c>
      <c r="CF48" s="308">
        <v>0</v>
      </c>
    </row>
    <row r="49" spans="1:84" ht="109.5" customHeight="1" x14ac:dyDescent="0.25">
      <c r="A49" s="681"/>
      <c r="B49" s="413"/>
      <c r="C49" s="680"/>
      <c r="D49" s="602" t="s">
        <v>139</v>
      </c>
      <c r="E49" s="413" t="s">
        <v>140</v>
      </c>
      <c r="F49" s="48" t="s">
        <v>444</v>
      </c>
      <c r="G49" s="48" t="s">
        <v>141</v>
      </c>
      <c r="H49" s="96" t="s">
        <v>1016</v>
      </c>
      <c r="I49" s="48" t="s">
        <v>37</v>
      </c>
      <c r="J49" s="64">
        <v>1</v>
      </c>
      <c r="K49" s="412" t="s">
        <v>292</v>
      </c>
      <c r="L49" s="412" t="s">
        <v>339</v>
      </c>
      <c r="M49" s="412" t="s">
        <v>37</v>
      </c>
      <c r="N49" s="412" t="s">
        <v>340</v>
      </c>
      <c r="O49" s="412" t="s">
        <v>37</v>
      </c>
      <c r="P49" s="412" t="s">
        <v>391</v>
      </c>
      <c r="Q49" s="126">
        <v>1</v>
      </c>
      <c r="R49" s="104" t="s">
        <v>41</v>
      </c>
      <c r="S49" s="589"/>
      <c r="T49" s="589"/>
      <c r="U49" s="589"/>
      <c r="V49" s="589"/>
      <c r="W49" s="412" t="s">
        <v>268</v>
      </c>
      <c r="X49" s="657"/>
      <c r="Y49" s="104" t="s">
        <v>41</v>
      </c>
      <c r="Z49" s="102">
        <v>2</v>
      </c>
      <c r="AA49" s="63" t="e">
        <f>Z49/Y49</f>
        <v>#VALUE!</v>
      </c>
      <c r="AB49" s="467"/>
      <c r="AC49" s="467"/>
      <c r="AD49" s="412" t="s">
        <v>268</v>
      </c>
      <c r="AE49" s="528"/>
      <c r="AF49" s="239" t="s">
        <v>693</v>
      </c>
      <c r="AG49" s="96">
        <v>441</v>
      </c>
      <c r="AH49" s="63" t="e">
        <f>AG49/AF49</f>
        <v>#VALUE!</v>
      </c>
      <c r="AI49" s="474"/>
      <c r="AJ49" s="474"/>
      <c r="AK49" s="412" t="s">
        <v>268</v>
      </c>
      <c r="AL49" s="512"/>
      <c r="AM49" s="188" t="s">
        <v>693</v>
      </c>
      <c r="AN49" s="72" t="s">
        <v>41</v>
      </c>
      <c r="AO49" s="63" t="e">
        <f>AN49/AM49</f>
        <v>#VALUE!</v>
      </c>
      <c r="AP49" s="524"/>
      <c r="AQ49" s="524"/>
      <c r="AR49" s="412" t="s">
        <v>268</v>
      </c>
      <c r="AS49" s="472"/>
      <c r="AT49" s="224">
        <v>12</v>
      </c>
      <c r="AU49" s="146">
        <v>3</v>
      </c>
      <c r="AV49" s="63">
        <f>AU49/AT49</f>
        <v>0.25</v>
      </c>
      <c r="AW49" s="246" t="s">
        <v>857</v>
      </c>
      <c r="AX49" s="246" t="s">
        <v>857</v>
      </c>
      <c r="AY49" s="412" t="s">
        <v>268</v>
      </c>
      <c r="AZ49" s="233" t="s">
        <v>893</v>
      </c>
      <c r="BA49" s="192">
        <v>1</v>
      </c>
      <c r="BB49" s="97">
        <v>4</v>
      </c>
      <c r="BC49" s="63">
        <f>BB49/BA49</f>
        <v>4</v>
      </c>
      <c r="BD49" s="444"/>
      <c r="BE49" s="444"/>
      <c r="BF49" s="412" t="s">
        <v>268</v>
      </c>
      <c r="BG49" s="217" t="s">
        <v>954</v>
      </c>
      <c r="BH49" s="194">
        <v>0.7</v>
      </c>
      <c r="BI49" s="80">
        <v>0</v>
      </c>
      <c r="BJ49" s="83" t="s">
        <v>546</v>
      </c>
      <c r="BK49" s="444"/>
      <c r="BL49" s="444"/>
      <c r="BM49" s="481" t="s">
        <v>268</v>
      </c>
      <c r="BN49" s="158" t="s">
        <v>547</v>
      </c>
      <c r="BO49" s="174">
        <v>1800</v>
      </c>
      <c r="BP49" s="60">
        <v>1361</v>
      </c>
      <c r="BQ49" s="63">
        <f>BP49/BO49</f>
        <v>0.75611111111111107</v>
      </c>
      <c r="BR49" s="467">
        <v>1000000000</v>
      </c>
      <c r="BS49" s="467" t="s">
        <v>471</v>
      </c>
      <c r="BT49" s="412" t="s">
        <v>268</v>
      </c>
      <c r="BU49" s="175" t="s">
        <v>623</v>
      </c>
      <c r="BV49" s="375">
        <v>1</v>
      </c>
      <c r="BW49" s="374">
        <v>1</v>
      </c>
      <c r="BX49" s="366">
        <f>BW49/BV49</f>
        <v>1</v>
      </c>
      <c r="BY49" s="454">
        <f>6000000+10000000</f>
        <v>16000000</v>
      </c>
      <c r="BZ49" s="454">
        <f>6000000+10000000</f>
        <v>16000000</v>
      </c>
      <c r="CA49" s="414">
        <f>BZ49/BY49</f>
        <v>1</v>
      </c>
      <c r="CB49" s="96" t="s">
        <v>1016</v>
      </c>
      <c r="CC49" s="355" t="s">
        <v>1092</v>
      </c>
      <c r="CD49" s="64">
        <v>1</v>
      </c>
      <c r="CE49" s="62">
        <v>1</v>
      </c>
      <c r="CF49" s="318">
        <v>1</v>
      </c>
    </row>
    <row r="50" spans="1:84" ht="156" customHeight="1" x14ac:dyDescent="0.25">
      <c r="A50" s="681"/>
      <c r="B50" s="413"/>
      <c r="C50" s="680"/>
      <c r="D50" s="602"/>
      <c r="E50" s="413"/>
      <c r="F50" s="48" t="s">
        <v>142</v>
      </c>
      <c r="G50" s="48" t="s">
        <v>124</v>
      </c>
      <c r="H50" s="96" t="s">
        <v>1013</v>
      </c>
      <c r="I50" s="48" t="s">
        <v>143</v>
      </c>
      <c r="J50" s="48" t="s">
        <v>126</v>
      </c>
      <c r="K50" s="412"/>
      <c r="L50" s="412"/>
      <c r="M50" s="412"/>
      <c r="N50" s="412"/>
      <c r="O50" s="412"/>
      <c r="P50" s="412"/>
      <c r="Q50" s="129" t="s">
        <v>126</v>
      </c>
      <c r="R50" s="104" t="s">
        <v>41</v>
      </c>
      <c r="S50" s="589"/>
      <c r="T50" s="589"/>
      <c r="U50" s="589"/>
      <c r="V50" s="589"/>
      <c r="W50" s="412"/>
      <c r="X50" s="105"/>
      <c r="Y50" s="104" t="s">
        <v>41</v>
      </c>
      <c r="Z50" s="102">
        <v>1</v>
      </c>
      <c r="AA50" s="57">
        <v>1</v>
      </c>
      <c r="AB50" s="467"/>
      <c r="AC50" s="467"/>
      <c r="AD50" s="412"/>
      <c r="AE50" s="268" t="s">
        <v>685</v>
      </c>
      <c r="AF50" s="537">
        <v>4</v>
      </c>
      <c r="AG50" s="518">
        <v>0.04</v>
      </c>
      <c r="AH50" s="57">
        <v>1</v>
      </c>
      <c r="AI50" s="474" t="s">
        <v>717</v>
      </c>
      <c r="AJ50" s="474" t="s">
        <v>718</v>
      </c>
      <c r="AK50" s="412"/>
      <c r="AL50" s="472" t="s">
        <v>757</v>
      </c>
      <c r="AM50" s="590">
        <v>5</v>
      </c>
      <c r="AN50" s="476">
        <v>5</v>
      </c>
      <c r="AO50" s="57">
        <v>1</v>
      </c>
      <c r="AP50" s="524" t="s">
        <v>800</v>
      </c>
      <c r="AQ50" s="524" t="s">
        <v>801</v>
      </c>
      <c r="AR50" s="412"/>
      <c r="AS50" s="472" t="s">
        <v>836</v>
      </c>
      <c r="AT50" s="504">
        <v>6</v>
      </c>
      <c r="AU50" s="492">
        <v>3</v>
      </c>
      <c r="AV50" s="57">
        <v>1</v>
      </c>
      <c r="AW50" s="493" t="s">
        <v>857</v>
      </c>
      <c r="AX50" s="493" t="s">
        <v>857</v>
      </c>
      <c r="AY50" s="412"/>
      <c r="AZ50" s="471" t="s">
        <v>894</v>
      </c>
      <c r="BA50" s="188" t="s">
        <v>693</v>
      </c>
      <c r="BB50" s="80">
        <v>200</v>
      </c>
      <c r="BC50" s="57">
        <v>1</v>
      </c>
      <c r="BD50" s="444"/>
      <c r="BE50" s="444"/>
      <c r="BF50" s="412"/>
      <c r="BG50" s="287" t="s">
        <v>955</v>
      </c>
      <c r="BH50" s="200">
        <v>0.15</v>
      </c>
      <c r="BI50" s="87">
        <v>0.1227</v>
      </c>
      <c r="BJ50" s="81">
        <v>1</v>
      </c>
      <c r="BK50" s="444"/>
      <c r="BL50" s="444"/>
      <c r="BM50" s="481"/>
      <c r="BN50" s="287" t="s">
        <v>548</v>
      </c>
      <c r="BO50" s="172">
        <v>0.15</v>
      </c>
      <c r="BP50" s="61">
        <v>0.1227</v>
      </c>
      <c r="BQ50" s="57">
        <v>1</v>
      </c>
      <c r="BR50" s="467"/>
      <c r="BS50" s="467"/>
      <c r="BT50" s="412"/>
      <c r="BU50" s="292" t="s">
        <v>624</v>
      </c>
      <c r="BV50" s="134">
        <v>0.15</v>
      </c>
      <c r="BW50" s="61">
        <v>0.1227</v>
      </c>
      <c r="BX50" s="57">
        <v>1</v>
      </c>
      <c r="BY50" s="456"/>
      <c r="BZ50" s="456"/>
      <c r="CA50" s="428"/>
      <c r="CB50" s="96" t="s">
        <v>1013</v>
      </c>
      <c r="CC50" s="356" t="s">
        <v>1063</v>
      </c>
      <c r="CD50" s="48" t="s">
        <v>1040</v>
      </c>
      <c r="CE50" s="309">
        <v>0.1227</v>
      </c>
      <c r="CF50" s="318">
        <v>1</v>
      </c>
    </row>
    <row r="51" spans="1:84" ht="41.25" customHeight="1" x14ac:dyDescent="0.25">
      <c r="A51" s="681"/>
      <c r="B51" s="413"/>
      <c r="C51" s="680"/>
      <c r="D51" s="602" t="s">
        <v>144</v>
      </c>
      <c r="E51" s="412" t="s">
        <v>145</v>
      </c>
      <c r="F51" s="412" t="s">
        <v>445</v>
      </c>
      <c r="G51" s="412" t="s">
        <v>446</v>
      </c>
      <c r="H51" s="451" t="s">
        <v>1017</v>
      </c>
      <c r="I51" s="412">
        <v>1</v>
      </c>
      <c r="J51" s="413" t="s">
        <v>447</v>
      </c>
      <c r="K51" s="412" t="s">
        <v>292</v>
      </c>
      <c r="L51" s="412" t="s">
        <v>386</v>
      </c>
      <c r="M51" s="413" t="s">
        <v>341</v>
      </c>
      <c r="N51" s="413" t="s">
        <v>448</v>
      </c>
      <c r="O51" s="413" t="s">
        <v>342</v>
      </c>
      <c r="P51" s="413" t="s">
        <v>343</v>
      </c>
      <c r="Q51" s="554" t="s">
        <v>447</v>
      </c>
      <c r="R51" s="104" t="s">
        <v>41</v>
      </c>
      <c r="S51" s="527"/>
      <c r="T51" s="527"/>
      <c r="U51" s="527"/>
      <c r="V51" s="527"/>
      <c r="W51" s="412" t="s">
        <v>269</v>
      </c>
      <c r="X51" s="105"/>
      <c r="Y51" s="104" t="s">
        <v>41</v>
      </c>
      <c r="Z51" s="102" t="s">
        <v>37</v>
      </c>
      <c r="AA51" s="425" t="e">
        <f>Z51/Y51</f>
        <v>#VALUE!</v>
      </c>
      <c r="AB51" s="467"/>
      <c r="AC51" s="467"/>
      <c r="AD51" s="412" t="s">
        <v>269</v>
      </c>
      <c r="AE51" s="266" t="s">
        <v>686</v>
      </c>
      <c r="AF51" s="537"/>
      <c r="AG51" s="518"/>
      <c r="AH51" s="425" t="e">
        <f>AG51/AF51</f>
        <v>#DIV/0!</v>
      </c>
      <c r="AI51" s="474"/>
      <c r="AJ51" s="474"/>
      <c r="AK51" s="412" t="s">
        <v>269</v>
      </c>
      <c r="AL51" s="472"/>
      <c r="AM51" s="590"/>
      <c r="AN51" s="476"/>
      <c r="AO51" s="425" t="e">
        <f>AN51/AM51</f>
        <v>#DIV/0!</v>
      </c>
      <c r="AP51" s="524"/>
      <c r="AQ51" s="524"/>
      <c r="AR51" s="412" t="s">
        <v>269</v>
      </c>
      <c r="AS51" s="472"/>
      <c r="AT51" s="504"/>
      <c r="AU51" s="492"/>
      <c r="AV51" s="425" t="e">
        <f>AU51/AT51</f>
        <v>#DIV/0!</v>
      </c>
      <c r="AW51" s="493"/>
      <c r="AX51" s="493"/>
      <c r="AY51" s="412" t="s">
        <v>269</v>
      </c>
      <c r="AZ51" s="471"/>
      <c r="BA51" s="480">
        <v>1</v>
      </c>
      <c r="BB51" s="481" t="s">
        <v>916</v>
      </c>
      <c r="BC51" s="425" t="e">
        <f>BB51/BA51</f>
        <v>#VALUE!</v>
      </c>
      <c r="BD51" s="444">
        <v>562895700</v>
      </c>
      <c r="BE51" s="444">
        <v>256575255</v>
      </c>
      <c r="BF51" s="412" t="s">
        <v>269</v>
      </c>
      <c r="BG51" s="446" t="s">
        <v>956</v>
      </c>
      <c r="BH51" s="609">
        <v>0.01</v>
      </c>
      <c r="BI51" s="484">
        <v>0</v>
      </c>
      <c r="BJ51" s="489">
        <f>BI51/BH51</f>
        <v>0</v>
      </c>
      <c r="BK51" s="444">
        <v>3000000</v>
      </c>
      <c r="BL51" s="444">
        <v>3000000</v>
      </c>
      <c r="BM51" s="481" t="s">
        <v>269</v>
      </c>
      <c r="BN51" s="542" t="s">
        <v>1042</v>
      </c>
      <c r="BO51" s="610">
        <v>0.01</v>
      </c>
      <c r="BP51" s="464">
        <v>0.01</v>
      </c>
      <c r="BQ51" s="425">
        <f>BP51/BO51</f>
        <v>1</v>
      </c>
      <c r="BR51" s="467">
        <v>3000000</v>
      </c>
      <c r="BS51" s="467">
        <v>3000000</v>
      </c>
      <c r="BT51" s="412" t="s">
        <v>269</v>
      </c>
      <c r="BU51" s="603" t="s">
        <v>625</v>
      </c>
      <c r="BV51" s="462">
        <v>0.01</v>
      </c>
      <c r="BW51" s="464">
        <v>0.01</v>
      </c>
      <c r="BX51" s="425">
        <f>BW51/BV51</f>
        <v>1</v>
      </c>
      <c r="BY51" s="454">
        <f>3800000+5600000</f>
        <v>9400000</v>
      </c>
      <c r="BZ51" s="454">
        <f>3800000+3000000+5600000</f>
        <v>12400000</v>
      </c>
      <c r="CA51" s="420">
        <v>1</v>
      </c>
      <c r="CB51" s="451" t="s">
        <v>1017</v>
      </c>
      <c r="CC51" s="465" t="s">
        <v>1064</v>
      </c>
      <c r="CD51" s="413" t="s">
        <v>447</v>
      </c>
      <c r="CE51" s="406">
        <v>0.01</v>
      </c>
      <c r="CF51" s="420">
        <v>1</v>
      </c>
    </row>
    <row r="52" spans="1:84" ht="118.5" customHeight="1" x14ac:dyDescent="0.25">
      <c r="A52" s="681"/>
      <c r="B52" s="413"/>
      <c r="C52" s="680"/>
      <c r="D52" s="602"/>
      <c r="E52" s="412"/>
      <c r="F52" s="412"/>
      <c r="G52" s="412"/>
      <c r="H52" s="460"/>
      <c r="I52" s="412"/>
      <c r="J52" s="413"/>
      <c r="K52" s="412"/>
      <c r="L52" s="412"/>
      <c r="M52" s="413"/>
      <c r="N52" s="413"/>
      <c r="O52" s="413"/>
      <c r="P52" s="413"/>
      <c r="Q52" s="554"/>
      <c r="R52" s="104" t="s">
        <v>41</v>
      </c>
      <c r="S52" s="589"/>
      <c r="T52" s="589"/>
      <c r="U52" s="589"/>
      <c r="V52" s="589"/>
      <c r="W52" s="412"/>
      <c r="X52" s="657"/>
      <c r="Y52" s="104" t="s">
        <v>41</v>
      </c>
      <c r="Z52" s="102" t="s">
        <v>37</v>
      </c>
      <c r="AA52" s="425"/>
      <c r="AB52" s="467"/>
      <c r="AC52" s="467"/>
      <c r="AD52" s="412"/>
      <c r="AE52" s="528" t="s">
        <v>687</v>
      </c>
      <c r="AF52" s="530" t="s">
        <v>694</v>
      </c>
      <c r="AG52" s="536" t="s">
        <v>694</v>
      </c>
      <c r="AH52" s="425"/>
      <c r="AI52" s="474" t="s">
        <v>704</v>
      </c>
      <c r="AJ52" s="474" t="s">
        <v>705</v>
      </c>
      <c r="AK52" s="412"/>
      <c r="AL52" s="512" t="s">
        <v>758</v>
      </c>
      <c r="AM52" s="537" t="s">
        <v>694</v>
      </c>
      <c r="AN52" s="488" t="s">
        <v>694</v>
      </c>
      <c r="AO52" s="425"/>
      <c r="AP52" s="474" t="s">
        <v>802</v>
      </c>
      <c r="AQ52" s="523">
        <v>23220000</v>
      </c>
      <c r="AR52" s="412"/>
      <c r="AS52" s="512" t="s">
        <v>837</v>
      </c>
      <c r="AT52" s="504">
        <v>1</v>
      </c>
      <c r="AU52" s="492">
        <v>1</v>
      </c>
      <c r="AV52" s="425"/>
      <c r="AW52" s="493" t="s">
        <v>857</v>
      </c>
      <c r="AX52" s="493" t="s">
        <v>857</v>
      </c>
      <c r="AY52" s="412"/>
      <c r="AZ52" s="501" t="s">
        <v>895</v>
      </c>
      <c r="BA52" s="480"/>
      <c r="BB52" s="481"/>
      <c r="BC52" s="425"/>
      <c r="BD52" s="444"/>
      <c r="BE52" s="444"/>
      <c r="BF52" s="412"/>
      <c r="BG52" s="446"/>
      <c r="BH52" s="480"/>
      <c r="BI52" s="484"/>
      <c r="BJ52" s="489"/>
      <c r="BK52" s="444"/>
      <c r="BL52" s="444"/>
      <c r="BM52" s="481"/>
      <c r="BN52" s="447"/>
      <c r="BO52" s="610"/>
      <c r="BP52" s="464"/>
      <c r="BQ52" s="425"/>
      <c r="BR52" s="467"/>
      <c r="BS52" s="467"/>
      <c r="BT52" s="412"/>
      <c r="BU52" s="486"/>
      <c r="BV52" s="463"/>
      <c r="BW52" s="464"/>
      <c r="BX52" s="425"/>
      <c r="BY52" s="456"/>
      <c r="BZ52" s="456"/>
      <c r="CA52" s="422"/>
      <c r="CB52" s="460"/>
      <c r="CC52" s="457"/>
      <c r="CD52" s="413"/>
      <c r="CE52" s="407"/>
      <c r="CF52" s="422"/>
    </row>
    <row r="53" spans="1:84" ht="60" customHeight="1" x14ac:dyDescent="0.25">
      <c r="A53" s="681"/>
      <c r="B53" s="413"/>
      <c r="C53" s="680"/>
      <c r="D53" s="602" t="s">
        <v>146</v>
      </c>
      <c r="E53" s="413" t="s">
        <v>147</v>
      </c>
      <c r="F53" s="413" t="s">
        <v>148</v>
      </c>
      <c r="G53" s="413" t="s">
        <v>149</v>
      </c>
      <c r="H53" s="451" t="s">
        <v>1018</v>
      </c>
      <c r="I53" s="413" t="s">
        <v>37</v>
      </c>
      <c r="J53" s="411">
        <v>1</v>
      </c>
      <c r="K53" s="412" t="s">
        <v>292</v>
      </c>
      <c r="L53" s="412" t="s">
        <v>329</v>
      </c>
      <c r="M53" s="413">
        <v>1905021</v>
      </c>
      <c r="N53" s="413" t="s">
        <v>344</v>
      </c>
      <c r="O53" s="413">
        <v>190502100</v>
      </c>
      <c r="P53" s="413" t="s">
        <v>345</v>
      </c>
      <c r="Q53" s="656">
        <v>1</v>
      </c>
      <c r="R53" s="104" t="s">
        <v>41</v>
      </c>
      <c r="S53" s="589"/>
      <c r="T53" s="589"/>
      <c r="U53" s="589"/>
      <c r="V53" s="589"/>
      <c r="W53" s="412" t="s">
        <v>261</v>
      </c>
      <c r="X53" s="657"/>
      <c r="Y53" s="104" t="s">
        <v>41</v>
      </c>
      <c r="Z53" s="102" t="s">
        <v>37</v>
      </c>
      <c r="AA53" s="466">
        <v>1</v>
      </c>
      <c r="AB53" s="467"/>
      <c r="AC53" s="467"/>
      <c r="AD53" s="412" t="s">
        <v>261</v>
      </c>
      <c r="AE53" s="528"/>
      <c r="AF53" s="530"/>
      <c r="AG53" s="536"/>
      <c r="AH53" s="466">
        <v>1</v>
      </c>
      <c r="AI53" s="474"/>
      <c r="AJ53" s="474"/>
      <c r="AK53" s="412" t="s">
        <v>261</v>
      </c>
      <c r="AL53" s="512"/>
      <c r="AM53" s="537"/>
      <c r="AN53" s="488"/>
      <c r="AO53" s="466">
        <v>1</v>
      </c>
      <c r="AP53" s="474"/>
      <c r="AQ53" s="488"/>
      <c r="AR53" s="412" t="s">
        <v>261</v>
      </c>
      <c r="AS53" s="512"/>
      <c r="AT53" s="504"/>
      <c r="AU53" s="492"/>
      <c r="AV53" s="466">
        <v>1</v>
      </c>
      <c r="AW53" s="493"/>
      <c r="AX53" s="493"/>
      <c r="AY53" s="412" t="s">
        <v>261</v>
      </c>
      <c r="AZ53" s="501"/>
      <c r="BA53" s="605">
        <v>1</v>
      </c>
      <c r="BB53" s="481">
        <v>1</v>
      </c>
      <c r="BC53" s="466">
        <v>1</v>
      </c>
      <c r="BD53" s="444"/>
      <c r="BE53" s="444"/>
      <c r="BF53" s="412" t="s">
        <v>261</v>
      </c>
      <c r="BG53" s="446" t="s">
        <v>949</v>
      </c>
      <c r="BH53" s="604">
        <v>0.7</v>
      </c>
      <c r="BI53" s="484">
        <v>0</v>
      </c>
      <c r="BJ53" s="606">
        <f>BI53/BH53*1</f>
        <v>0</v>
      </c>
      <c r="BK53" s="444"/>
      <c r="BL53" s="444"/>
      <c r="BM53" s="481" t="s">
        <v>261</v>
      </c>
      <c r="BN53" s="447" t="s">
        <v>549</v>
      </c>
      <c r="BO53" s="607">
        <v>0.8</v>
      </c>
      <c r="BP53" s="464">
        <v>1</v>
      </c>
      <c r="BQ53" s="466">
        <v>1</v>
      </c>
      <c r="BR53" s="467">
        <v>0</v>
      </c>
      <c r="BS53" s="467">
        <v>2285000</v>
      </c>
      <c r="BT53" s="412" t="s">
        <v>261</v>
      </c>
      <c r="BU53" s="486" t="s">
        <v>626</v>
      </c>
      <c r="BV53" s="462">
        <v>0.9</v>
      </c>
      <c r="BW53" s="464">
        <v>1</v>
      </c>
      <c r="BX53" s="466">
        <v>1</v>
      </c>
      <c r="BY53" s="467">
        <v>135994000</v>
      </c>
      <c r="BZ53" s="467">
        <v>117200000</v>
      </c>
      <c r="CA53" s="442">
        <f>BZ53/BY53</f>
        <v>0.86180272659087898</v>
      </c>
      <c r="CB53" s="451" t="s">
        <v>1018</v>
      </c>
      <c r="CC53" s="434" t="s">
        <v>1065</v>
      </c>
      <c r="CD53" s="411">
        <v>1</v>
      </c>
      <c r="CE53" s="406">
        <v>1</v>
      </c>
      <c r="CF53" s="425">
        <v>1</v>
      </c>
    </row>
    <row r="54" spans="1:84" ht="409.5" customHeight="1" x14ac:dyDescent="0.25">
      <c r="A54" s="681"/>
      <c r="B54" s="48" t="s">
        <v>98</v>
      </c>
      <c r="C54" s="123" t="s">
        <v>99</v>
      </c>
      <c r="D54" s="602"/>
      <c r="E54" s="413"/>
      <c r="F54" s="413"/>
      <c r="G54" s="413"/>
      <c r="H54" s="460"/>
      <c r="I54" s="413"/>
      <c r="J54" s="411"/>
      <c r="K54" s="412"/>
      <c r="L54" s="412"/>
      <c r="M54" s="413"/>
      <c r="N54" s="413"/>
      <c r="O54" s="413"/>
      <c r="P54" s="413"/>
      <c r="Q54" s="656"/>
      <c r="R54" s="104" t="s">
        <v>41</v>
      </c>
      <c r="S54" s="589"/>
      <c r="T54" s="589"/>
      <c r="U54" s="589"/>
      <c r="V54" s="589"/>
      <c r="W54" s="412"/>
      <c r="X54" s="657"/>
      <c r="Y54" s="104" t="s">
        <v>41</v>
      </c>
      <c r="Z54" s="102" t="s">
        <v>37</v>
      </c>
      <c r="AA54" s="466"/>
      <c r="AB54" s="467"/>
      <c r="AC54" s="467"/>
      <c r="AD54" s="412"/>
      <c r="AE54" s="528"/>
      <c r="AF54" s="236">
        <v>0.2</v>
      </c>
      <c r="AG54" s="96">
        <v>0</v>
      </c>
      <c r="AH54" s="466"/>
      <c r="AI54" s="474" t="s">
        <v>719</v>
      </c>
      <c r="AJ54" s="474" t="s">
        <v>720</v>
      </c>
      <c r="AK54" s="412"/>
      <c r="AL54" s="472" t="s">
        <v>759</v>
      </c>
      <c r="AM54" s="188">
        <v>0.4</v>
      </c>
      <c r="AN54" s="72" t="s">
        <v>41</v>
      </c>
      <c r="AO54" s="466"/>
      <c r="AP54" s="474" t="s">
        <v>803</v>
      </c>
      <c r="AQ54" s="474" t="s">
        <v>804</v>
      </c>
      <c r="AR54" s="412"/>
      <c r="AS54" s="472" t="s">
        <v>838</v>
      </c>
      <c r="AT54" s="224">
        <v>0.6</v>
      </c>
      <c r="AU54" s="146">
        <v>0.15</v>
      </c>
      <c r="AV54" s="466"/>
      <c r="AW54" s="246" t="s">
        <v>857</v>
      </c>
      <c r="AX54" s="246" t="s">
        <v>857</v>
      </c>
      <c r="AY54" s="412"/>
      <c r="AZ54" s="233" t="s">
        <v>896</v>
      </c>
      <c r="BA54" s="605"/>
      <c r="BB54" s="481"/>
      <c r="BC54" s="466"/>
      <c r="BD54" s="444"/>
      <c r="BE54" s="444"/>
      <c r="BF54" s="412"/>
      <c r="BG54" s="446"/>
      <c r="BH54" s="605"/>
      <c r="BI54" s="484"/>
      <c r="BJ54" s="606"/>
      <c r="BK54" s="444"/>
      <c r="BL54" s="444"/>
      <c r="BM54" s="481"/>
      <c r="BN54" s="447"/>
      <c r="BO54" s="608"/>
      <c r="BP54" s="464"/>
      <c r="BQ54" s="466"/>
      <c r="BR54" s="467"/>
      <c r="BS54" s="467"/>
      <c r="BT54" s="412"/>
      <c r="BU54" s="486"/>
      <c r="BV54" s="463"/>
      <c r="BW54" s="464"/>
      <c r="BX54" s="466"/>
      <c r="BY54" s="467"/>
      <c r="BZ54" s="454"/>
      <c r="CA54" s="443"/>
      <c r="CB54" s="460"/>
      <c r="CC54" s="435"/>
      <c r="CD54" s="411"/>
      <c r="CE54" s="407"/>
      <c r="CF54" s="425"/>
    </row>
    <row r="55" spans="1:84" ht="44.25" customHeight="1" x14ac:dyDescent="0.25">
      <c r="A55" s="681"/>
      <c r="B55" s="413" t="s">
        <v>150</v>
      </c>
      <c r="C55" s="680" t="s">
        <v>99</v>
      </c>
      <c r="D55" s="602" t="s">
        <v>151</v>
      </c>
      <c r="E55" s="413" t="s">
        <v>456</v>
      </c>
      <c r="F55" s="48" t="s">
        <v>152</v>
      </c>
      <c r="G55" s="48" t="s">
        <v>153</v>
      </c>
      <c r="H55" s="96" t="s">
        <v>1019</v>
      </c>
      <c r="I55" s="48" t="s">
        <v>154</v>
      </c>
      <c r="J55" s="48" t="s">
        <v>155</v>
      </c>
      <c r="K55" s="412" t="s">
        <v>292</v>
      </c>
      <c r="L55" s="412" t="s">
        <v>329</v>
      </c>
      <c r="M55" s="413">
        <v>1905020</v>
      </c>
      <c r="N55" s="413" t="s">
        <v>346</v>
      </c>
      <c r="O55" s="413">
        <v>190502000</v>
      </c>
      <c r="P55" s="413" t="s">
        <v>347</v>
      </c>
      <c r="Q55" s="125" t="s">
        <v>155</v>
      </c>
      <c r="R55" s="104">
        <v>100</v>
      </c>
      <c r="S55" s="527"/>
      <c r="T55" s="527"/>
      <c r="U55" s="527"/>
      <c r="V55" s="527"/>
      <c r="W55" s="36" t="s">
        <v>283</v>
      </c>
      <c r="X55" s="105" t="s">
        <v>500</v>
      </c>
      <c r="Y55" s="104">
        <v>100</v>
      </c>
      <c r="Z55" s="103">
        <v>0.1</v>
      </c>
      <c r="AA55" s="41">
        <v>0.52939999999999998</v>
      </c>
      <c r="AB55" s="467"/>
      <c r="AC55" s="467"/>
      <c r="AD55" s="36" t="s">
        <v>283</v>
      </c>
      <c r="AE55" s="266" t="s">
        <v>688</v>
      </c>
      <c r="AF55" s="530">
        <v>0.16</v>
      </c>
      <c r="AG55" s="488">
        <v>0</v>
      </c>
      <c r="AH55" s="41">
        <v>0.52939999999999998</v>
      </c>
      <c r="AI55" s="474"/>
      <c r="AJ55" s="474"/>
      <c r="AK55" s="36" t="s">
        <v>283</v>
      </c>
      <c r="AL55" s="472"/>
      <c r="AM55" s="531">
        <v>0.15</v>
      </c>
      <c r="AN55" s="532" t="s">
        <v>41</v>
      </c>
      <c r="AO55" s="41">
        <v>0.52939999999999998</v>
      </c>
      <c r="AP55" s="524"/>
      <c r="AQ55" s="524"/>
      <c r="AR55" s="36" t="s">
        <v>283</v>
      </c>
      <c r="AS55" s="472"/>
      <c r="AT55" s="505">
        <v>0.15</v>
      </c>
      <c r="AU55" s="506">
        <v>0.15</v>
      </c>
      <c r="AV55" s="41">
        <v>0.52939999999999998</v>
      </c>
      <c r="AW55" s="493">
        <v>38000000</v>
      </c>
      <c r="AX55" s="494">
        <v>35720000</v>
      </c>
      <c r="AY55" s="36" t="s">
        <v>283</v>
      </c>
      <c r="AZ55" s="496" t="s">
        <v>897</v>
      </c>
      <c r="BA55" s="203">
        <v>12</v>
      </c>
      <c r="BB55" s="82">
        <v>7</v>
      </c>
      <c r="BC55" s="41">
        <v>0.52939999999999998</v>
      </c>
      <c r="BD55" s="92"/>
      <c r="BE55" s="92"/>
      <c r="BF55" s="36" t="s">
        <v>283</v>
      </c>
      <c r="BG55" s="193" t="s">
        <v>957</v>
      </c>
      <c r="BH55" s="192" t="s">
        <v>420</v>
      </c>
      <c r="BI55" s="78">
        <v>6.8000000000000005E-2</v>
      </c>
      <c r="BJ55" s="83">
        <v>0</v>
      </c>
      <c r="BK55" s="444"/>
      <c r="BL55" s="444"/>
      <c r="BM55" s="82" t="s">
        <v>283</v>
      </c>
      <c r="BN55" s="447" t="s">
        <v>550</v>
      </c>
      <c r="BO55" s="128" t="s">
        <v>420</v>
      </c>
      <c r="BP55" s="37">
        <v>6.8000000000000005E-2</v>
      </c>
      <c r="BQ55" s="41">
        <v>0.52939999999999998</v>
      </c>
      <c r="BR55" s="467">
        <v>13200000</v>
      </c>
      <c r="BS55" s="467">
        <v>3300000</v>
      </c>
      <c r="BT55" s="36" t="s">
        <v>283</v>
      </c>
      <c r="BU55" s="486" t="s">
        <v>627</v>
      </c>
      <c r="BV55" s="96" t="s">
        <v>985</v>
      </c>
      <c r="BW55" s="37">
        <v>6.8000000000000005E-2</v>
      </c>
      <c r="BX55" s="41">
        <v>0.52939999999999998</v>
      </c>
      <c r="BY55" s="454">
        <v>2885000</v>
      </c>
      <c r="BZ55" s="454">
        <v>2885000</v>
      </c>
      <c r="CA55" s="439">
        <f>BZ55/BY55</f>
        <v>1</v>
      </c>
      <c r="CB55" s="96" t="s">
        <v>1019</v>
      </c>
      <c r="CC55" s="434" t="s">
        <v>1066</v>
      </c>
      <c r="CD55" s="48" t="s">
        <v>155</v>
      </c>
      <c r="CE55" s="37">
        <v>6.8000000000000005E-2</v>
      </c>
      <c r="CF55" s="63">
        <v>0</v>
      </c>
    </row>
    <row r="56" spans="1:84" ht="47.25" customHeight="1" x14ac:dyDescent="0.25">
      <c r="A56" s="681"/>
      <c r="B56" s="413"/>
      <c r="C56" s="680"/>
      <c r="D56" s="602"/>
      <c r="E56" s="413"/>
      <c r="F56" s="413" t="s">
        <v>156</v>
      </c>
      <c r="G56" s="413" t="s">
        <v>153</v>
      </c>
      <c r="H56" s="451" t="s">
        <v>1013</v>
      </c>
      <c r="I56" s="413" t="s">
        <v>157</v>
      </c>
      <c r="J56" s="413" t="s">
        <v>155</v>
      </c>
      <c r="K56" s="412"/>
      <c r="L56" s="412"/>
      <c r="M56" s="413"/>
      <c r="N56" s="413"/>
      <c r="O56" s="413"/>
      <c r="P56" s="413"/>
      <c r="Q56" s="554" t="s">
        <v>155</v>
      </c>
      <c r="R56" s="104" t="s">
        <v>41</v>
      </c>
      <c r="S56" s="589"/>
      <c r="T56" s="589"/>
      <c r="U56" s="589"/>
      <c r="V56" s="589"/>
      <c r="W56" s="412"/>
      <c r="X56" s="657"/>
      <c r="Y56" s="104" t="s">
        <v>41</v>
      </c>
      <c r="Z56" s="102">
        <v>1</v>
      </c>
      <c r="AA56" s="459">
        <v>0.52939999999999998</v>
      </c>
      <c r="AB56" s="467"/>
      <c r="AC56" s="467"/>
      <c r="AD56" s="412"/>
      <c r="AE56" s="528" t="s">
        <v>689</v>
      </c>
      <c r="AF56" s="530"/>
      <c r="AG56" s="488"/>
      <c r="AH56" s="459">
        <v>0.52939999999999998</v>
      </c>
      <c r="AI56" s="474"/>
      <c r="AJ56" s="474"/>
      <c r="AK56" s="412"/>
      <c r="AL56" s="472"/>
      <c r="AM56" s="531"/>
      <c r="AN56" s="532"/>
      <c r="AO56" s="459">
        <v>0.52939999999999998</v>
      </c>
      <c r="AP56" s="524"/>
      <c r="AQ56" s="524"/>
      <c r="AR56" s="412"/>
      <c r="AS56" s="472"/>
      <c r="AT56" s="505"/>
      <c r="AU56" s="506"/>
      <c r="AV56" s="459">
        <v>0.52939999999999998</v>
      </c>
      <c r="AW56" s="493"/>
      <c r="AX56" s="494"/>
      <c r="AY56" s="412"/>
      <c r="AZ56" s="496"/>
      <c r="BA56" s="480"/>
      <c r="BB56" s="481"/>
      <c r="BC56" s="459">
        <v>0.52939999999999998</v>
      </c>
      <c r="BD56" s="444"/>
      <c r="BE56" s="444"/>
      <c r="BF56" s="412"/>
      <c r="BG56" s="446" t="s">
        <v>958</v>
      </c>
      <c r="BH56" s="480" t="s">
        <v>420</v>
      </c>
      <c r="BI56" s="601">
        <v>6.8000000000000005E-2</v>
      </c>
      <c r="BJ56" s="596">
        <v>0</v>
      </c>
      <c r="BK56" s="444"/>
      <c r="BL56" s="444"/>
      <c r="BM56" s="481"/>
      <c r="BN56" s="447"/>
      <c r="BO56" s="602" t="s">
        <v>420</v>
      </c>
      <c r="BP56" s="458">
        <v>6.8000000000000005E-2</v>
      </c>
      <c r="BQ56" s="459">
        <v>0.52939999999999998</v>
      </c>
      <c r="BR56" s="467"/>
      <c r="BS56" s="467"/>
      <c r="BT56" s="412"/>
      <c r="BU56" s="486"/>
      <c r="BV56" s="451" t="s">
        <v>985</v>
      </c>
      <c r="BW56" s="458">
        <v>6.8000000000000005E-2</v>
      </c>
      <c r="BX56" s="459">
        <v>0.52939999999999998</v>
      </c>
      <c r="BY56" s="455"/>
      <c r="BZ56" s="455"/>
      <c r="CA56" s="440"/>
      <c r="CB56" s="451" t="s">
        <v>1013</v>
      </c>
      <c r="CC56" s="435"/>
      <c r="CD56" s="413" t="s">
        <v>155</v>
      </c>
      <c r="CE56" s="408">
        <v>6.8000000000000005E-2</v>
      </c>
      <c r="CF56" s="414">
        <v>0</v>
      </c>
    </row>
    <row r="57" spans="1:84" ht="93" customHeight="1" x14ac:dyDescent="0.25">
      <c r="A57" s="681"/>
      <c r="B57" s="413"/>
      <c r="C57" s="680"/>
      <c r="D57" s="602"/>
      <c r="E57" s="413"/>
      <c r="F57" s="413"/>
      <c r="G57" s="413"/>
      <c r="H57" s="460"/>
      <c r="I57" s="413"/>
      <c r="J57" s="413"/>
      <c r="K57" s="412"/>
      <c r="L57" s="412"/>
      <c r="M57" s="413"/>
      <c r="N57" s="413"/>
      <c r="O57" s="413"/>
      <c r="P57" s="413"/>
      <c r="Q57" s="554"/>
      <c r="R57" s="104" t="s">
        <v>41</v>
      </c>
      <c r="S57" s="589"/>
      <c r="T57" s="589"/>
      <c r="U57" s="589"/>
      <c r="V57" s="589"/>
      <c r="W57" s="412"/>
      <c r="X57" s="657"/>
      <c r="Y57" s="104" t="s">
        <v>41</v>
      </c>
      <c r="Z57" s="527">
        <v>1</v>
      </c>
      <c r="AA57" s="459"/>
      <c r="AB57" s="467"/>
      <c r="AC57" s="467"/>
      <c r="AD57" s="412"/>
      <c r="AE57" s="528"/>
      <c r="AF57" s="236" t="s">
        <v>694</v>
      </c>
      <c r="AG57" s="96" t="s">
        <v>694</v>
      </c>
      <c r="AH57" s="459"/>
      <c r="AI57" s="74" t="s">
        <v>704</v>
      </c>
      <c r="AJ57" s="74" t="s">
        <v>705</v>
      </c>
      <c r="AK57" s="412"/>
      <c r="AL57" s="214" t="s">
        <v>760</v>
      </c>
      <c r="AM57" s="205" t="s">
        <v>694</v>
      </c>
      <c r="AN57" s="95" t="s">
        <v>694</v>
      </c>
      <c r="AO57" s="459"/>
      <c r="AP57" s="74" t="s">
        <v>802</v>
      </c>
      <c r="AQ57" s="74">
        <v>22400000</v>
      </c>
      <c r="AR57" s="412"/>
      <c r="AS57" s="242" t="s">
        <v>839</v>
      </c>
      <c r="AT57" s="224">
        <v>1</v>
      </c>
      <c r="AU57" s="146">
        <v>1</v>
      </c>
      <c r="AV57" s="459"/>
      <c r="AW57" s="246" t="s">
        <v>857</v>
      </c>
      <c r="AX57" s="246" t="s">
        <v>857</v>
      </c>
      <c r="AY57" s="412"/>
      <c r="AZ57" s="283" t="s">
        <v>898</v>
      </c>
      <c r="BA57" s="480"/>
      <c r="BB57" s="481"/>
      <c r="BC57" s="459"/>
      <c r="BD57" s="444"/>
      <c r="BE57" s="444"/>
      <c r="BF57" s="412"/>
      <c r="BG57" s="446"/>
      <c r="BH57" s="480"/>
      <c r="BI57" s="481"/>
      <c r="BJ57" s="596"/>
      <c r="BK57" s="444"/>
      <c r="BL57" s="444"/>
      <c r="BM57" s="481"/>
      <c r="BN57" s="447"/>
      <c r="BO57" s="602"/>
      <c r="BP57" s="413"/>
      <c r="BQ57" s="459"/>
      <c r="BR57" s="467"/>
      <c r="BS57" s="467"/>
      <c r="BT57" s="412"/>
      <c r="BU57" s="486"/>
      <c r="BV57" s="460"/>
      <c r="BW57" s="413"/>
      <c r="BX57" s="459"/>
      <c r="BY57" s="456"/>
      <c r="BZ57" s="456"/>
      <c r="CA57" s="441"/>
      <c r="CB57" s="460"/>
      <c r="CC57" s="457"/>
      <c r="CD57" s="413"/>
      <c r="CE57" s="383"/>
      <c r="CF57" s="428"/>
    </row>
    <row r="58" spans="1:84" ht="301.5" customHeight="1" x14ac:dyDescent="0.25">
      <c r="A58" s="681"/>
      <c r="B58" s="413"/>
      <c r="C58" s="680"/>
      <c r="D58" s="128" t="s">
        <v>158</v>
      </c>
      <c r="E58" s="48" t="s">
        <v>159</v>
      </c>
      <c r="F58" s="48" t="s">
        <v>160</v>
      </c>
      <c r="G58" s="48" t="s">
        <v>161</v>
      </c>
      <c r="H58" s="96" t="s">
        <v>1020</v>
      </c>
      <c r="I58" s="48" t="s">
        <v>162</v>
      </c>
      <c r="J58" s="48" t="s">
        <v>163</v>
      </c>
      <c r="K58" s="60" t="s">
        <v>292</v>
      </c>
      <c r="L58" s="60" t="s">
        <v>348</v>
      </c>
      <c r="M58" s="48" t="s">
        <v>327</v>
      </c>
      <c r="N58" s="48" t="s">
        <v>389</v>
      </c>
      <c r="O58" s="48" t="s">
        <v>328</v>
      </c>
      <c r="P58" s="48" t="s">
        <v>392</v>
      </c>
      <c r="Q58" s="125" t="s">
        <v>163</v>
      </c>
      <c r="R58" s="104" t="s">
        <v>41</v>
      </c>
      <c r="S58" s="589"/>
      <c r="T58" s="589"/>
      <c r="U58" s="589"/>
      <c r="V58" s="589"/>
      <c r="W58" s="60" t="s">
        <v>276</v>
      </c>
      <c r="X58" s="657"/>
      <c r="Y58" s="104" t="s">
        <v>41</v>
      </c>
      <c r="Z58" s="527"/>
      <c r="AA58" s="43">
        <v>1</v>
      </c>
      <c r="AB58" s="58"/>
      <c r="AC58" s="58"/>
      <c r="AD58" s="60" t="s">
        <v>276</v>
      </c>
      <c r="AE58" s="528"/>
      <c r="AF58" s="239">
        <v>0.9</v>
      </c>
      <c r="AG58" s="134">
        <v>1</v>
      </c>
      <c r="AH58" s="43">
        <v>1</v>
      </c>
      <c r="AI58" s="74" t="s">
        <v>706</v>
      </c>
      <c r="AJ58" s="74" t="s">
        <v>707</v>
      </c>
      <c r="AK58" s="60" t="s">
        <v>276</v>
      </c>
      <c r="AL58" s="269" t="s">
        <v>761</v>
      </c>
      <c r="AM58" s="215">
        <v>0.95</v>
      </c>
      <c r="AN58" s="138">
        <v>0.95</v>
      </c>
      <c r="AO58" s="43">
        <v>1</v>
      </c>
      <c r="AP58" s="145" t="s">
        <v>805</v>
      </c>
      <c r="AQ58" s="145" t="s">
        <v>806</v>
      </c>
      <c r="AR58" s="60" t="s">
        <v>276</v>
      </c>
      <c r="AS58" s="225" t="s">
        <v>840</v>
      </c>
      <c r="AT58" s="284">
        <v>1</v>
      </c>
      <c r="AU58" s="260">
        <v>1</v>
      </c>
      <c r="AV58" s="43">
        <v>1</v>
      </c>
      <c r="AW58" s="246" t="s">
        <v>857</v>
      </c>
      <c r="AX58" s="246" t="s">
        <v>857</v>
      </c>
      <c r="AY58" s="60" t="s">
        <v>276</v>
      </c>
      <c r="AZ58" s="285" t="s">
        <v>1035</v>
      </c>
      <c r="BA58" s="192">
        <v>390</v>
      </c>
      <c r="BB58" s="80">
        <v>556</v>
      </c>
      <c r="BC58" s="43">
        <v>1</v>
      </c>
      <c r="BD58" s="79">
        <v>0</v>
      </c>
      <c r="BE58" s="79">
        <v>0</v>
      </c>
      <c r="BF58" s="60" t="s">
        <v>276</v>
      </c>
      <c r="BG58" s="216" t="s">
        <v>959</v>
      </c>
      <c r="BH58" s="192" t="s">
        <v>421</v>
      </c>
      <c r="BI58" s="261">
        <v>4358</v>
      </c>
      <c r="BJ58" s="91">
        <v>1</v>
      </c>
      <c r="BK58" s="79"/>
      <c r="BL58" s="79"/>
      <c r="BM58" s="80" t="s">
        <v>276</v>
      </c>
      <c r="BN58" s="289" t="s">
        <v>551</v>
      </c>
      <c r="BO58" s="130" t="s">
        <v>421</v>
      </c>
      <c r="BP58" s="262">
        <v>4358</v>
      </c>
      <c r="BQ58" s="43">
        <v>1</v>
      </c>
      <c r="BR58" s="58"/>
      <c r="BS58" s="58"/>
      <c r="BT58" s="60" t="s">
        <v>276</v>
      </c>
      <c r="BU58" s="290" t="s">
        <v>628</v>
      </c>
      <c r="BV58" s="332">
        <v>1150</v>
      </c>
      <c r="BW58" s="262">
        <v>4358</v>
      </c>
      <c r="BX58" s="43">
        <v>0</v>
      </c>
      <c r="BY58" s="339">
        <f>10000000+624000+
11170350+
135994000+
624000</f>
        <v>158412350</v>
      </c>
      <c r="BZ58" s="339">
        <f>10000000+624000+
22340700+
546239083+
624000</f>
        <v>579827783</v>
      </c>
      <c r="CA58" s="327">
        <v>1</v>
      </c>
      <c r="CB58" s="96" t="s">
        <v>1020</v>
      </c>
      <c r="CC58" s="357" t="s">
        <v>1086</v>
      </c>
      <c r="CD58" s="48" t="s">
        <v>163</v>
      </c>
      <c r="CE58" s="312">
        <v>4358</v>
      </c>
      <c r="CF58" s="327">
        <v>0</v>
      </c>
    </row>
    <row r="59" spans="1:84" ht="205.5" customHeight="1" x14ac:dyDescent="0.25">
      <c r="A59" s="681"/>
      <c r="B59" s="413" t="s">
        <v>164</v>
      </c>
      <c r="C59" s="680" t="s">
        <v>165</v>
      </c>
      <c r="D59" s="128" t="s">
        <v>166</v>
      </c>
      <c r="E59" s="48" t="s">
        <v>167</v>
      </c>
      <c r="F59" s="48" t="s">
        <v>168</v>
      </c>
      <c r="G59" s="48" t="s">
        <v>169</v>
      </c>
      <c r="H59" s="96" t="s">
        <v>1021</v>
      </c>
      <c r="I59" s="48" t="s">
        <v>170</v>
      </c>
      <c r="J59" s="48" t="s">
        <v>171</v>
      </c>
      <c r="K59" s="60" t="s">
        <v>292</v>
      </c>
      <c r="L59" s="60" t="s">
        <v>324</v>
      </c>
      <c r="M59" s="60">
        <v>4301037</v>
      </c>
      <c r="N59" s="60" t="s">
        <v>325</v>
      </c>
      <c r="O59" s="60">
        <v>430103704</v>
      </c>
      <c r="P59" s="60" t="s">
        <v>326</v>
      </c>
      <c r="Q59" s="125" t="s">
        <v>171</v>
      </c>
      <c r="R59" s="104" t="s">
        <v>41</v>
      </c>
      <c r="S59" s="527"/>
      <c r="T59" s="527"/>
      <c r="U59" s="527"/>
      <c r="V59" s="527"/>
      <c r="W59" s="62" t="s">
        <v>263</v>
      </c>
      <c r="X59" s="657"/>
      <c r="Y59" s="104" t="s">
        <v>41</v>
      </c>
      <c r="Z59" s="102">
        <v>0</v>
      </c>
      <c r="AA59" s="57">
        <v>1</v>
      </c>
      <c r="AB59" s="58"/>
      <c r="AC59" s="58"/>
      <c r="AD59" s="62" t="s">
        <v>263</v>
      </c>
      <c r="AE59" s="528" t="s">
        <v>690</v>
      </c>
      <c r="AF59" s="236">
        <v>1</v>
      </c>
      <c r="AG59" s="96">
        <v>1</v>
      </c>
      <c r="AH59" s="57">
        <v>1</v>
      </c>
      <c r="AI59" s="474" t="s">
        <v>721</v>
      </c>
      <c r="AJ59" s="474" t="s">
        <v>722</v>
      </c>
      <c r="AK59" s="62" t="s">
        <v>263</v>
      </c>
      <c r="AL59" s="269" t="s">
        <v>762</v>
      </c>
      <c r="AM59" s="188">
        <v>1</v>
      </c>
      <c r="AN59" s="72">
        <v>1</v>
      </c>
      <c r="AO59" s="57">
        <v>1</v>
      </c>
      <c r="AP59" s="523" t="s">
        <v>807</v>
      </c>
      <c r="AQ59" s="488" t="s">
        <v>808</v>
      </c>
      <c r="AR59" s="62" t="s">
        <v>263</v>
      </c>
      <c r="AS59" s="472" t="s">
        <v>841</v>
      </c>
      <c r="AT59" s="504">
        <v>1</v>
      </c>
      <c r="AU59" s="492">
        <v>1</v>
      </c>
      <c r="AV59" s="57">
        <v>1</v>
      </c>
      <c r="AW59" s="502" t="s">
        <v>857</v>
      </c>
      <c r="AX59" s="491" t="s">
        <v>857</v>
      </c>
      <c r="AY59" s="62" t="s">
        <v>263</v>
      </c>
      <c r="AZ59" s="471" t="s">
        <v>899</v>
      </c>
      <c r="BA59" s="192">
        <v>1</v>
      </c>
      <c r="BB59" s="80">
        <v>1</v>
      </c>
      <c r="BC59" s="57">
        <v>1</v>
      </c>
      <c r="BD59" s="79" t="s">
        <v>929</v>
      </c>
      <c r="BE59" s="79">
        <v>31112000</v>
      </c>
      <c r="BF59" s="62" t="s">
        <v>263</v>
      </c>
      <c r="BG59" s="183" t="s">
        <v>960</v>
      </c>
      <c r="BH59" s="203"/>
      <c r="BI59" s="80">
        <v>1</v>
      </c>
      <c r="BJ59" s="81">
        <v>0</v>
      </c>
      <c r="BK59" s="79" t="s">
        <v>552</v>
      </c>
      <c r="BL59" s="79" t="s">
        <v>553</v>
      </c>
      <c r="BM59" s="84" t="s">
        <v>263</v>
      </c>
      <c r="BN59" s="183" t="s">
        <v>554</v>
      </c>
      <c r="BO59" s="176"/>
      <c r="BP59" s="48">
        <v>666</v>
      </c>
      <c r="BQ59" s="57">
        <v>1</v>
      </c>
      <c r="BR59" s="58">
        <v>42833333</v>
      </c>
      <c r="BS59" s="58" t="s">
        <v>629</v>
      </c>
      <c r="BT59" s="62" t="s">
        <v>263</v>
      </c>
      <c r="BU59" s="168" t="s">
        <v>630</v>
      </c>
      <c r="BV59" s="379">
        <v>90</v>
      </c>
      <c r="BW59" s="48">
        <v>692</v>
      </c>
      <c r="BX59" s="57">
        <v>1</v>
      </c>
      <c r="BY59" s="325">
        <f>20878000000+495000000+177000000</f>
        <v>21550000000</v>
      </c>
      <c r="BZ59" s="325">
        <f>8878000000+177000000+495000000</f>
        <v>9550000000</v>
      </c>
      <c r="CA59" s="302">
        <f>BZ59/BY59</f>
        <v>0.44315545243619492</v>
      </c>
      <c r="CB59" s="96" t="s">
        <v>1021</v>
      </c>
      <c r="CC59" s="358" t="s">
        <v>1067</v>
      </c>
      <c r="CD59" s="48">
        <v>90</v>
      </c>
      <c r="CE59" s="310">
        <v>692</v>
      </c>
      <c r="CF59" s="302">
        <v>1</v>
      </c>
    </row>
    <row r="60" spans="1:84" ht="199.5" customHeight="1" x14ac:dyDescent="0.25">
      <c r="A60" s="681"/>
      <c r="B60" s="413"/>
      <c r="C60" s="680"/>
      <c r="D60" s="602" t="s">
        <v>172</v>
      </c>
      <c r="E60" s="413" t="s">
        <v>173</v>
      </c>
      <c r="F60" s="48" t="s">
        <v>174</v>
      </c>
      <c r="G60" s="48" t="s">
        <v>169</v>
      </c>
      <c r="H60" s="96" t="s">
        <v>1021</v>
      </c>
      <c r="I60" s="32" t="s">
        <v>170</v>
      </c>
      <c r="J60" s="48" t="s">
        <v>171</v>
      </c>
      <c r="K60" s="412" t="s">
        <v>292</v>
      </c>
      <c r="L60" s="412" t="s">
        <v>349</v>
      </c>
      <c r="M60" s="413">
        <v>4302075</v>
      </c>
      <c r="N60" s="413" t="s">
        <v>350</v>
      </c>
      <c r="O60" s="413">
        <v>430207500</v>
      </c>
      <c r="P60" s="413" t="s">
        <v>351</v>
      </c>
      <c r="Q60" s="125" t="s">
        <v>171</v>
      </c>
      <c r="R60" s="104">
        <v>0</v>
      </c>
      <c r="S60" s="589"/>
      <c r="T60" s="589"/>
      <c r="U60" s="589"/>
      <c r="V60" s="589"/>
      <c r="W60" s="412" t="s">
        <v>270</v>
      </c>
      <c r="X60" s="657"/>
      <c r="Y60" s="104" t="s">
        <v>41</v>
      </c>
      <c r="Z60" s="103">
        <v>0.1</v>
      </c>
      <c r="AA60" s="43" t="e">
        <f>Z60/Y60</f>
        <v>#VALUE!</v>
      </c>
      <c r="AB60" s="467"/>
      <c r="AC60" s="467"/>
      <c r="AD60" s="412" t="s">
        <v>270</v>
      </c>
      <c r="AE60" s="528"/>
      <c r="AF60" s="236">
        <v>1</v>
      </c>
      <c r="AG60" s="96">
        <v>1</v>
      </c>
      <c r="AH60" s="43">
        <f>AG60/AF60</f>
        <v>1</v>
      </c>
      <c r="AI60" s="474"/>
      <c r="AJ60" s="474"/>
      <c r="AK60" s="412" t="s">
        <v>270</v>
      </c>
      <c r="AL60" s="269" t="s">
        <v>762</v>
      </c>
      <c r="AM60" s="188">
        <v>1</v>
      </c>
      <c r="AN60" s="72">
        <v>1</v>
      </c>
      <c r="AO60" s="43">
        <f>AN60/AM60</f>
        <v>1</v>
      </c>
      <c r="AP60" s="476"/>
      <c r="AQ60" s="476"/>
      <c r="AR60" s="412" t="s">
        <v>270</v>
      </c>
      <c r="AS60" s="472"/>
      <c r="AT60" s="504"/>
      <c r="AU60" s="492"/>
      <c r="AV60" s="43" t="e">
        <f>AU60/AT60</f>
        <v>#DIV/0!</v>
      </c>
      <c r="AW60" s="493"/>
      <c r="AX60" s="495"/>
      <c r="AY60" s="412" t="s">
        <v>270</v>
      </c>
      <c r="AZ60" s="471"/>
      <c r="BA60" s="192">
        <v>20</v>
      </c>
      <c r="BB60" s="80">
        <v>923</v>
      </c>
      <c r="BC60" s="43">
        <f>BB60/BA60</f>
        <v>46.15</v>
      </c>
      <c r="BD60" s="444" t="s">
        <v>929</v>
      </c>
      <c r="BE60" s="92">
        <v>623661206</v>
      </c>
      <c r="BF60" s="412" t="s">
        <v>270</v>
      </c>
      <c r="BG60" s="183" t="s">
        <v>961</v>
      </c>
      <c r="BH60" s="194">
        <v>0.7</v>
      </c>
      <c r="BI60" s="89">
        <f>6/12</f>
        <v>0.5</v>
      </c>
      <c r="BJ60" s="91">
        <f>BI60/BH60</f>
        <v>0.7142857142857143</v>
      </c>
      <c r="BK60" s="444" t="s">
        <v>555</v>
      </c>
      <c r="BL60" s="444" t="s">
        <v>556</v>
      </c>
      <c r="BM60" s="481" t="s">
        <v>270</v>
      </c>
      <c r="BN60" s="183" t="s">
        <v>557</v>
      </c>
      <c r="BO60" s="177">
        <v>80</v>
      </c>
      <c r="BP60" s="42">
        <v>69</v>
      </c>
      <c r="BQ60" s="43">
        <f>BP60/BO60</f>
        <v>0.86250000000000004</v>
      </c>
      <c r="BR60" s="467">
        <v>132200000</v>
      </c>
      <c r="BS60" s="467" t="s">
        <v>631</v>
      </c>
      <c r="BT60" s="412" t="s">
        <v>270</v>
      </c>
      <c r="BU60" s="168" t="s">
        <v>632</v>
      </c>
      <c r="BV60" s="138">
        <v>0.8</v>
      </c>
      <c r="BW60" s="59">
        <v>0.69</v>
      </c>
      <c r="BX60" s="43">
        <f>BW60/BV60</f>
        <v>0.86249999999999993</v>
      </c>
      <c r="BY60" s="454">
        <f>44580000+233685000+
12834828+177000000</f>
        <v>468099828</v>
      </c>
      <c r="BZ60" s="454">
        <f>44580000+233685000+
12834828+
177000000</f>
        <v>468099828</v>
      </c>
      <c r="CA60" s="442">
        <f>BZ60/BY60</f>
        <v>1</v>
      </c>
      <c r="CB60" s="96" t="s">
        <v>1021</v>
      </c>
      <c r="CC60" s="358" t="s">
        <v>1099</v>
      </c>
      <c r="CD60" s="48" t="s">
        <v>171</v>
      </c>
      <c r="CE60" s="42">
        <v>69</v>
      </c>
      <c r="CF60" s="43">
        <v>0.69</v>
      </c>
    </row>
    <row r="61" spans="1:84" ht="48" customHeight="1" x14ac:dyDescent="0.25">
      <c r="A61" s="681"/>
      <c r="B61" s="413"/>
      <c r="C61" s="680"/>
      <c r="D61" s="602"/>
      <c r="E61" s="413"/>
      <c r="F61" s="48" t="s">
        <v>175</v>
      </c>
      <c r="G61" s="48" t="s">
        <v>169</v>
      </c>
      <c r="H61" s="96" t="s">
        <v>1021</v>
      </c>
      <c r="I61" s="32" t="s">
        <v>170</v>
      </c>
      <c r="J61" s="48" t="s">
        <v>171</v>
      </c>
      <c r="K61" s="412"/>
      <c r="L61" s="412"/>
      <c r="M61" s="413"/>
      <c r="N61" s="413"/>
      <c r="O61" s="413"/>
      <c r="P61" s="413"/>
      <c r="Q61" s="125" t="s">
        <v>171</v>
      </c>
      <c r="R61" s="104">
        <v>0</v>
      </c>
      <c r="S61" s="589"/>
      <c r="T61" s="589"/>
      <c r="U61" s="589"/>
      <c r="V61" s="589"/>
      <c r="W61" s="412"/>
      <c r="X61" s="657"/>
      <c r="Y61" s="104" t="s">
        <v>41</v>
      </c>
      <c r="Z61" s="102">
        <v>1</v>
      </c>
      <c r="AA61" s="43" t="e">
        <f>Z61/Y61</f>
        <v>#VALUE!</v>
      </c>
      <c r="AB61" s="467"/>
      <c r="AC61" s="478"/>
      <c r="AD61" s="412"/>
      <c r="AE61" s="528"/>
      <c r="AF61" s="236" t="s">
        <v>694</v>
      </c>
      <c r="AG61" s="96" t="s">
        <v>694</v>
      </c>
      <c r="AH61" s="43" t="e">
        <f>AG61/AF61</f>
        <v>#VALUE!</v>
      </c>
      <c r="AI61" s="474">
        <v>16300000</v>
      </c>
      <c r="AJ61" s="474">
        <v>14433333</v>
      </c>
      <c r="AK61" s="412"/>
      <c r="AL61" s="269" t="s">
        <v>763</v>
      </c>
      <c r="AM61" s="236" t="s">
        <v>694</v>
      </c>
      <c r="AN61" s="96" t="s">
        <v>694</v>
      </c>
      <c r="AO61" s="43" t="e">
        <f>AN61/AM61</f>
        <v>#VALUE!</v>
      </c>
      <c r="AP61" s="523">
        <v>363307447</v>
      </c>
      <c r="AQ61" s="523">
        <v>73250000</v>
      </c>
      <c r="AR61" s="412"/>
      <c r="AS61" s="472" t="s">
        <v>842</v>
      </c>
      <c r="AT61" s="224">
        <v>1</v>
      </c>
      <c r="AU61" s="146">
        <v>1</v>
      </c>
      <c r="AV61" s="43">
        <f>AU61/AT61</f>
        <v>1</v>
      </c>
      <c r="AW61" s="246" t="s">
        <v>857</v>
      </c>
      <c r="AX61" s="246" t="s">
        <v>857</v>
      </c>
      <c r="AY61" s="412"/>
      <c r="AZ61" s="235" t="s">
        <v>900</v>
      </c>
      <c r="BA61" s="192">
        <v>20</v>
      </c>
      <c r="BB61" s="80">
        <f>20+1755</f>
        <v>1775</v>
      </c>
      <c r="BC61" s="43">
        <f>BB61/BA61</f>
        <v>88.75</v>
      </c>
      <c r="BD61" s="444"/>
      <c r="BE61" s="92">
        <v>75485000</v>
      </c>
      <c r="BF61" s="412"/>
      <c r="BG61" s="183" t="s">
        <v>962</v>
      </c>
      <c r="BH61" s="194">
        <v>0.7</v>
      </c>
      <c r="BI61" s="80">
        <v>0</v>
      </c>
      <c r="BJ61" s="91">
        <v>0</v>
      </c>
      <c r="BK61" s="444"/>
      <c r="BL61" s="600"/>
      <c r="BM61" s="481"/>
      <c r="BN61" s="183" t="s">
        <v>558</v>
      </c>
      <c r="BO61" s="177">
        <v>80</v>
      </c>
      <c r="BP61" s="42">
        <v>69</v>
      </c>
      <c r="BQ61" s="43">
        <f>BP61/BO61</f>
        <v>0.86250000000000004</v>
      </c>
      <c r="BR61" s="467"/>
      <c r="BS61" s="478"/>
      <c r="BT61" s="412"/>
      <c r="BU61" s="168" t="s">
        <v>633</v>
      </c>
      <c r="BV61" s="138">
        <v>0.9</v>
      </c>
      <c r="BW61" s="59">
        <v>0.69</v>
      </c>
      <c r="BX61" s="43">
        <f>BW61/BV61</f>
        <v>0.76666666666666661</v>
      </c>
      <c r="BY61" s="456"/>
      <c r="BZ61" s="461"/>
      <c r="CA61" s="443"/>
      <c r="CB61" s="96" t="s">
        <v>1021</v>
      </c>
      <c r="CC61" s="350" t="s">
        <v>1068</v>
      </c>
      <c r="CD61" s="48" t="s">
        <v>171</v>
      </c>
      <c r="CE61" s="42">
        <v>69</v>
      </c>
      <c r="CF61" s="41">
        <v>0.69</v>
      </c>
    </row>
    <row r="62" spans="1:84" ht="327.75" customHeight="1" x14ac:dyDescent="0.25">
      <c r="A62" s="681"/>
      <c r="B62" s="413"/>
      <c r="C62" s="680"/>
      <c r="D62" s="602" t="s">
        <v>176</v>
      </c>
      <c r="E62" s="413" t="s">
        <v>177</v>
      </c>
      <c r="F62" s="48" t="s">
        <v>178</v>
      </c>
      <c r="G62" s="48" t="s">
        <v>179</v>
      </c>
      <c r="H62" s="96" t="s">
        <v>1022</v>
      </c>
      <c r="I62" s="48" t="s">
        <v>180</v>
      </c>
      <c r="J62" s="48" t="s">
        <v>181</v>
      </c>
      <c r="K62" s="412" t="s">
        <v>292</v>
      </c>
      <c r="L62" s="412" t="s">
        <v>324</v>
      </c>
      <c r="M62" s="412">
        <v>4301037</v>
      </c>
      <c r="N62" s="412" t="s">
        <v>325</v>
      </c>
      <c r="O62" s="412">
        <v>430103704</v>
      </c>
      <c r="P62" s="412" t="s">
        <v>326</v>
      </c>
      <c r="Q62" s="125" t="s">
        <v>181</v>
      </c>
      <c r="R62" s="104"/>
      <c r="S62" s="659"/>
      <c r="T62" s="659">
        <v>0</v>
      </c>
      <c r="U62" s="659"/>
      <c r="V62" s="659" t="s">
        <v>501</v>
      </c>
      <c r="W62" s="412" t="s">
        <v>271</v>
      </c>
      <c r="X62" s="657" t="s">
        <v>502</v>
      </c>
      <c r="Y62" s="104"/>
      <c r="Z62" s="102">
        <v>5</v>
      </c>
      <c r="AA62" s="41">
        <v>1</v>
      </c>
      <c r="AB62" s="467"/>
      <c r="AC62" s="551"/>
      <c r="AD62" s="412" t="s">
        <v>271</v>
      </c>
      <c r="AE62" s="528" t="s">
        <v>691</v>
      </c>
      <c r="AF62" s="236" t="s">
        <v>694</v>
      </c>
      <c r="AG62" s="96" t="s">
        <v>694</v>
      </c>
      <c r="AH62" s="41">
        <v>1</v>
      </c>
      <c r="AI62" s="474"/>
      <c r="AJ62" s="474"/>
      <c r="AK62" s="412" t="s">
        <v>271</v>
      </c>
      <c r="AL62" s="269" t="s">
        <v>763</v>
      </c>
      <c r="AM62" s="236" t="s">
        <v>694</v>
      </c>
      <c r="AN62" s="96" t="s">
        <v>694</v>
      </c>
      <c r="AO62" s="41">
        <v>1</v>
      </c>
      <c r="AP62" s="488"/>
      <c r="AQ62" s="488"/>
      <c r="AR62" s="412" t="s">
        <v>271</v>
      </c>
      <c r="AS62" s="472"/>
      <c r="AT62" s="224">
        <v>1</v>
      </c>
      <c r="AU62" s="146">
        <v>1</v>
      </c>
      <c r="AV62" s="41">
        <v>1</v>
      </c>
      <c r="AW62" s="246" t="s">
        <v>857</v>
      </c>
      <c r="AX62" s="246" t="s">
        <v>857</v>
      </c>
      <c r="AY62" s="412" t="s">
        <v>271</v>
      </c>
      <c r="AZ62" s="233" t="s">
        <v>901</v>
      </c>
      <c r="BA62" s="192">
        <v>13</v>
      </c>
      <c r="BB62" s="80">
        <v>13</v>
      </c>
      <c r="BC62" s="41">
        <v>1</v>
      </c>
      <c r="BD62" s="444"/>
      <c r="BE62" s="444">
        <v>181115580</v>
      </c>
      <c r="BF62" s="412" t="s">
        <v>271</v>
      </c>
      <c r="BG62" s="183" t="s">
        <v>963</v>
      </c>
      <c r="BH62" s="194">
        <v>0.14000000000000001</v>
      </c>
      <c r="BI62" s="80">
        <v>0</v>
      </c>
      <c r="BJ62" s="83">
        <v>0</v>
      </c>
      <c r="BK62" s="92"/>
      <c r="BL62" s="484"/>
      <c r="BM62" s="481" t="s">
        <v>271</v>
      </c>
      <c r="BN62" s="183" t="s">
        <v>559</v>
      </c>
      <c r="BO62" s="164">
        <v>0.16</v>
      </c>
      <c r="BP62" s="62">
        <v>0.2</v>
      </c>
      <c r="BQ62" s="41">
        <v>1</v>
      </c>
      <c r="BR62" s="467" t="s">
        <v>460</v>
      </c>
      <c r="BS62" s="551" t="s">
        <v>634</v>
      </c>
      <c r="BT62" s="412" t="s">
        <v>271</v>
      </c>
      <c r="BU62" s="183" t="s">
        <v>635</v>
      </c>
      <c r="BV62" s="138">
        <v>0.18</v>
      </c>
      <c r="BW62" s="62" t="s">
        <v>1090</v>
      </c>
      <c r="BX62" s="41">
        <v>1</v>
      </c>
      <c r="BY62" s="454">
        <f>1468000000+5250000+
9500000+260366700+90000000</f>
        <v>1833116700</v>
      </c>
      <c r="BZ62" s="551">
        <f>546239083+5250000+9500000+169238355+90000000</f>
        <v>820227438</v>
      </c>
      <c r="CA62" s="438">
        <f>BZ62/BY62</f>
        <v>0.44744965664215486</v>
      </c>
      <c r="CB62" s="96" t="s">
        <v>1022</v>
      </c>
      <c r="CC62" s="358" t="s">
        <v>1091</v>
      </c>
      <c r="CD62" s="367" t="s">
        <v>181</v>
      </c>
      <c r="CE62" s="62" t="s">
        <v>1090</v>
      </c>
      <c r="CF62" s="311">
        <v>1</v>
      </c>
    </row>
    <row r="63" spans="1:84" ht="297.75" customHeight="1" x14ac:dyDescent="0.25">
      <c r="A63" s="681"/>
      <c r="B63" s="413"/>
      <c r="C63" s="680"/>
      <c r="D63" s="602"/>
      <c r="E63" s="413"/>
      <c r="F63" s="48" t="s">
        <v>182</v>
      </c>
      <c r="G63" s="48" t="s">
        <v>179</v>
      </c>
      <c r="H63" s="96" t="s">
        <v>1022</v>
      </c>
      <c r="I63" s="48" t="s">
        <v>183</v>
      </c>
      <c r="J63" s="48" t="s">
        <v>181</v>
      </c>
      <c r="K63" s="412"/>
      <c r="L63" s="412"/>
      <c r="M63" s="412"/>
      <c r="N63" s="412"/>
      <c r="O63" s="412"/>
      <c r="P63" s="412"/>
      <c r="Q63" s="125" t="s">
        <v>181</v>
      </c>
      <c r="R63" s="104"/>
      <c r="S63" s="660"/>
      <c r="T63" s="660"/>
      <c r="U63" s="660"/>
      <c r="V63" s="660"/>
      <c r="W63" s="412"/>
      <c r="X63" s="657"/>
      <c r="Y63" s="104"/>
      <c r="Z63" s="102">
        <v>0</v>
      </c>
      <c r="AA63" s="63">
        <v>0</v>
      </c>
      <c r="AB63" s="467"/>
      <c r="AC63" s="477"/>
      <c r="AD63" s="412"/>
      <c r="AE63" s="528"/>
      <c r="AF63" s="236">
        <v>1</v>
      </c>
      <c r="AG63" s="96">
        <v>1</v>
      </c>
      <c r="AH63" s="63">
        <v>0</v>
      </c>
      <c r="AI63" s="74" t="s">
        <v>723</v>
      </c>
      <c r="AJ63" s="74" t="s">
        <v>723</v>
      </c>
      <c r="AK63" s="412"/>
      <c r="AL63" s="269" t="s">
        <v>764</v>
      </c>
      <c r="AM63" s="188">
        <v>1</v>
      </c>
      <c r="AN63" s="72">
        <v>1</v>
      </c>
      <c r="AO63" s="63">
        <v>0</v>
      </c>
      <c r="AP63" s="74" t="s">
        <v>809</v>
      </c>
      <c r="AQ63" s="74" t="s">
        <v>809</v>
      </c>
      <c r="AR63" s="412"/>
      <c r="AS63" s="214" t="s">
        <v>843</v>
      </c>
      <c r="AT63" s="224">
        <v>1</v>
      </c>
      <c r="AU63" s="146">
        <v>1</v>
      </c>
      <c r="AV63" s="63">
        <v>0</v>
      </c>
      <c r="AW63" s="246" t="s">
        <v>857</v>
      </c>
      <c r="AX63" s="246" t="s">
        <v>857</v>
      </c>
      <c r="AY63" s="412"/>
      <c r="AZ63" s="232" t="s">
        <v>902</v>
      </c>
      <c r="BA63" s="192">
        <v>1</v>
      </c>
      <c r="BB63" s="80">
        <v>1</v>
      </c>
      <c r="BC63" s="63">
        <v>0</v>
      </c>
      <c r="BD63" s="444"/>
      <c r="BE63" s="444"/>
      <c r="BF63" s="412"/>
      <c r="BG63" s="183" t="s">
        <v>964</v>
      </c>
      <c r="BH63" s="194">
        <v>0.14000000000000001</v>
      </c>
      <c r="BI63" s="80">
        <v>0</v>
      </c>
      <c r="BJ63" s="83">
        <v>0</v>
      </c>
      <c r="BK63" s="89"/>
      <c r="BL63" s="484"/>
      <c r="BM63" s="481"/>
      <c r="BN63" s="183" t="s">
        <v>1036</v>
      </c>
      <c r="BO63" s="164">
        <v>0.16</v>
      </c>
      <c r="BP63" s="60">
        <v>0</v>
      </c>
      <c r="BQ63" s="63">
        <v>0</v>
      </c>
      <c r="BR63" s="467"/>
      <c r="BS63" s="477"/>
      <c r="BT63" s="412"/>
      <c r="BU63" s="183" t="s">
        <v>1037</v>
      </c>
      <c r="BV63" s="138">
        <v>0.18</v>
      </c>
      <c r="BW63" s="62">
        <v>0.79</v>
      </c>
      <c r="BX63" s="63">
        <v>1</v>
      </c>
      <c r="BY63" s="456"/>
      <c r="BZ63" s="477"/>
      <c r="CA63" s="433"/>
      <c r="CB63" s="96" t="s">
        <v>1022</v>
      </c>
      <c r="CC63" s="358" t="s">
        <v>1089</v>
      </c>
      <c r="CD63" s="373" t="s">
        <v>181</v>
      </c>
      <c r="CE63" s="374">
        <v>0.3</v>
      </c>
      <c r="CF63" s="369">
        <v>1</v>
      </c>
    </row>
    <row r="64" spans="1:84" ht="254.25" customHeight="1" x14ac:dyDescent="0.25">
      <c r="A64" s="681"/>
      <c r="B64" s="413"/>
      <c r="C64" s="680"/>
      <c r="D64" s="128" t="s">
        <v>184</v>
      </c>
      <c r="E64" s="48" t="s">
        <v>185</v>
      </c>
      <c r="F64" s="32" t="s">
        <v>186</v>
      </c>
      <c r="G64" s="48" t="s">
        <v>187</v>
      </c>
      <c r="H64" s="96" t="s">
        <v>1023</v>
      </c>
      <c r="I64" s="32">
        <v>0</v>
      </c>
      <c r="J64" s="48">
        <v>8</v>
      </c>
      <c r="K64" s="60" t="s">
        <v>292</v>
      </c>
      <c r="L64" s="60" t="s">
        <v>324</v>
      </c>
      <c r="M64" s="60">
        <v>4301037</v>
      </c>
      <c r="N64" s="60" t="s">
        <v>325</v>
      </c>
      <c r="O64" s="60">
        <v>430103704</v>
      </c>
      <c r="P64" s="60" t="s">
        <v>326</v>
      </c>
      <c r="Q64" s="125">
        <v>8</v>
      </c>
      <c r="R64" s="104"/>
      <c r="S64" s="660"/>
      <c r="T64" s="660"/>
      <c r="U64" s="660"/>
      <c r="V64" s="660"/>
      <c r="W64" s="60" t="s">
        <v>272</v>
      </c>
      <c r="X64" s="657"/>
      <c r="Y64" s="104"/>
      <c r="Z64" s="102">
        <v>10</v>
      </c>
      <c r="AA64" s="63">
        <v>1</v>
      </c>
      <c r="AB64" s="51"/>
      <c r="AC64" s="69"/>
      <c r="AD64" s="60" t="s">
        <v>272</v>
      </c>
      <c r="AE64" s="528"/>
      <c r="AF64" s="272">
        <v>3</v>
      </c>
      <c r="AG64" s="135">
        <v>0</v>
      </c>
      <c r="AH64" s="63">
        <v>1</v>
      </c>
      <c r="AI64" s="74" t="s">
        <v>724</v>
      </c>
      <c r="AJ64" s="74" t="s">
        <v>725</v>
      </c>
      <c r="AK64" s="60" t="s">
        <v>272</v>
      </c>
      <c r="AL64" s="273" t="s">
        <v>765</v>
      </c>
      <c r="AM64" s="188">
        <v>3</v>
      </c>
      <c r="AN64" s="72">
        <v>3</v>
      </c>
      <c r="AO64" s="63">
        <v>1</v>
      </c>
      <c r="AP64" s="74">
        <v>15000000</v>
      </c>
      <c r="AQ64" s="74">
        <v>10800000</v>
      </c>
      <c r="AR64" s="60" t="s">
        <v>272</v>
      </c>
      <c r="AS64" s="214" t="s">
        <v>844</v>
      </c>
      <c r="AT64" s="224">
        <v>3</v>
      </c>
      <c r="AU64" s="146">
        <v>3</v>
      </c>
      <c r="AV64" s="63">
        <v>1</v>
      </c>
      <c r="AW64" s="246" t="s">
        <v>857</v>
      </c>
      <c r="AX64" s="246" t="s">
        <v>857</v>
      </c>
      <c r="AY64" s="60" t="s">
        <v>272</v>
      </c>
      <c r="AZ64" s="232" t="s">
        <v>903</v>
      </c>
      <c r="BA64" s="192">
        <v>1</v>
      </c>
      <c r="BB64" s="80">
        <v>3</v>
      </c>
      <c r="BC64" s="63">
        <v>1</v>
      </c>
      <c r="BD64" s="79">
        <v>573181075</v>
      </c>
      <c r="BE64" s="79">
        <v>209343900</v>
      </c>
      <c r="BF64" s="60" t="s">
        <v>272</v>
      </c>
      <c r="BG64" s="218" t="s">
        <v>965</v>
      </c>
      <c r="BH64" s="195">
        <v>6</v>
      </c>
      <c r="BI64" s="80">
        <v>3</v>
      </c>
      <c r="BJ64" s="83">
        <v>0.5</v>
      </c>
      <c r="BK64" s="93">
        <v>490000000</v>
      </c>
      <c r="BL64" s="93">
        <v>490000000</v>
      </c>
      <c r="BM64" s="80" t="s">
        <v>272</v>
      </c>
      <c r="BN64" s="183" t="s">
        <v>560</v>
      </c>
      <c r="BO64" s="167">
        <v>6</v>
      </c>
      <c r="BP64" s="60">
        <v>10</v>
      </c>
      <c r="BQ64" s="63">
        <v>1</v>
      </c>
      <c r="BR64" s="51">
        <v>130000000</v>
      </c>
      <c r="BS64" s="44" t="s">
        <v>636</v>
      </c>
      <c r="BT64" s="60" t="s">
        <v>272</v>
      </c>
      <c r="BU64" s="183" t="s">
        <v>637</v>
      </c>
      <c r="BV64" s="331">
        <v>7</v>
      </c>
      <c r="BW64" s="60">
        <v>7</v>
      </c>
      <c r="BX64" s="63">
        <v>1</v>
      </c>
      <c r="BY64" s="51">
        <f>9000000+43275000+
83000</f>
        <v>52358000</v>
      </c>
      <c r="BZ64" s="51">
        <f>9000000+43275000+
83000</f>
        <v>52358000</v>
      </c>
      <c r="CA64" s="63">
        <f>BZ64/BY64</f>
        <v>1</v>
      </c>
      <c r="CB64" s="96" t="s">
        <v>1023</v>
      </c>
      <c r="CC64" s="359" t="s">
        <v>1069</v>
      </c>
      <c r="CD64" s="48">
        <v>8</v>
      </c>
      <c r="CE64" s="60">
        <v>10</v>
      </c>
      <c r="CF64" s="63">
        <v>1</v>
      </c>
    </row>
    <row r="65" spans="1:84" ht="209.25" customHeight="1" x14ac:dyDescent="0.25">
      <c r="A65" s="681"/>
      <c r="B65" s="413"/>
      <c r="C65" s="680"/>
      <c r="D65" s="128" t="s">
        <v>188</v>
      </c>
      <c r="E65" s="48" t="s">
        <v>189</v>
      </c>
      <c r="F65" s="32" t="s">
        <v>449</v>
      </c>
      <c r="G65" s="32" t="s">
        <v>190</v>
      </c>
      <c r="H65" s="72" t="s">
        <v>1024</v>
      </c>
      <c r="I65" s="32" t="s">
        <v>170</v>
      </c>
      <c r="J65" s="48">
        <v>30</v>
      </c>
      <c r="K65" s="60" t="s">
        <v>296</v>
      </c>
      <c r="L65" s="60" t="s">
        <v>352</v>
      </c>
      <c r="M65" s="48">
        <v>3502046</v>
      </c>
      <c r="N65" s="48" t="s">
        <v>353</v>
      </c>
      <c r="O65" s="48">
        <v>350204600</v>
      </c>
      <c r="P65" s="48" t="s">
        <v>354</v>
      </c>
      <c r="Q65" s="125">
        <v>30</v>
      </c>
      <c r="R65" s="104"/>
      <c r="S65" s="660"/>
      <c r="T65" s="660"/>
      <c r="U65" s="660"/>
      <c r="V65" s="660"/>
      <c r="W65" s="60" t="s">
        <v>284</v>
      </c>
      <c r="X65" s="657"/>
      <c r="Y65" s="104">
        <v>1</v>
      </c>
      <c r="Z65" s="102">
        <v>1</v>
      </c>
      <c r="AA65" s="41">
        <f>Z65/Y65</f>
        <v>1</v>
      </c>
      <c r="AB65" s="58"/>
      <c r="AC65" s="58"/>
      <c r="AD65" s="60" t="s">
        <v>284</v>
      </c>
      <c r="AE65" s="528"/>
      <c r="AF65" s="293">
        <v>1</v>
      </c>
      <c r="AG65" s="294">
        <v>1</v>
      </c>
      <c r="AH65" s="41">
        <f>AG65/AF65</f>
        <v>1</v>
      </c>
      <c r="AI65" s="474" t="s">
        <v>726</v>
      </c>
      <c r="AJ65" s="474" t="s">
        <v>727</v>
      </c>
      <c r="AK65" s="60" t="s">
        <v>284</v>
      </c>
      <c r="AL65" s="472" t="s">
        <v>766</v>
      </c>
      <c r="AM65" s="293">
        <v>1</v>
      </c>
      <c r="AN65" s="294">
        <v>1</v>
      </c>
      <c r="AO65" s="41">
        <f>AN65/AM65</f>
        <v>1</v>
      </c>
      <c r="AP65" s="474" t="s">
        <v>810</v>
      </c>
      <c r="AQ65" s="474">
        <v>185210909</v>
      </c>
      <c r="AR65" s="60" t="s">
        <v>284</v>
      </c>
      <c r="AS65" s="472" t="s">
        <v>845</v>
      </c>
      <c r="AT65" s="295">
        <v>1</v>
      </c>
      <c r="AU65" s="296">
        <v>1</v>
      </c>
      <c r="AV65" s="41">
        <f>AU65/AT65</f>
        <v>1</v>
      </c>
      <c r="AW65" s="493" t="s">
        <v>857</v>
      </c>
      <c r="AX65" s="507" t="s">
        <v>857</v>
      </c>
      <c r="AY65" s="60" t="s">
        <v>284</v>
      </c>
      <c r="AZ65" s="496" t="s">
        <v>904</v>
      </c>
      <c r="BA65" s="219">
        <v>3</v>
      </c>
      <c r="BB65" s="152">
        <v>3</v>
      </c>
      <c r="BC65" s="41">
        <f>BB65/BA65</f>
        <v>1</v>
      </c>
      <c r="BD65" s="79">
        <v>119240000</v>
      </c>
      <c r="BE65" s="79">
        <v>95010000</v>
      </c>
      <c r="BF65" s="60" t="s">
        <v>284</v>
      </c>
      <c r="BG65" s="220" t="s">
        <v>966</v>
      </c>
      <c r="BH65" s="195">
        <v>2</v>
      </c>
      <c r="BI65" s="80">
        <v>0</v>
      </c>
      <c r="BJ65" s="94">
        <v>0</v>
      </c>
      <c r="BK65" s="142"/>
      <c r="BL65" s="79"/>
      <c r="BM65" s="80" t="s">
        <v>284</v>
      </c>
      <c r="BN65" s="196" t="s">
        <v>561</v>
      </c>
      <c r="BO65" s="111">
        <v>4</v>
      </c>
      <c r="BP65" s="48">
        <v>1</v>
      </c>
      <c r="BQ65" s="41">
        <f>BP65/BO65</f>
        <v>0.25</v>
      </c>
      <c r="BR65" s="58">
        <v>3000000</v>
      </c>
      <c r="BS65" s="58">
        <v>1000000</v>
      </c>
      <c r="BT65" s="60" t="s">
        <v>284</v>
      </c>
      <c r="BU65" s="181" t="s">
        <v>638</v>
      </c>
      <c r="BV65" s="297">
        <v>4</v>
      </c>
      <c r="BW65" s="48">
        <v>1</v>
      </c>
      <c r="BX65" s="41">
        <f>BW65/BV65</f>
        <v>0.25</v>
      </c>
      <c r="BY65" s="339">
        <v>3000000</v>
      </c>
      <c r="BZ65" s="339">
        <v>3000000</v>
      </c>
      <c r="CA65" s="41">
        <f>BZ65/BY65</f>
        <v>1</v>
      </c>
      <c r="CB65" s="72" t="s">
        <v>1024</v>
      </c>
      <c r="CC65" s="359" t="s">
        <v>1070</v>
      </c>
      <c r="CD65" s="48">
        <v>30</v>
      </c>
      <c r="CE65" s="48">
        <v>9</v>
      </c>
      <c r="CF65" s="41">
        <v>0.3</v>
      </c>
    </row>
    <row r="66" spans="1:84" ht="77.25" customHeight="1" x14ac:dyDescent="0.25">
      <c r="A66" s="681"/>
      <c r="B66" s="413" t="s">
        <v>191</v>
      </c>
      <c r="C66" s="680" t="s">
        <v>192</v>
      </c>
      <c r="D66" s="602" t="s">
        <v>193</v>
      </c>
      <c r="E66" s="413" t="s">
        <v>194</v>
      </c>
      <c r="F66" s="413" t="s">
        <v>195</v>
      </c>
      <c r="G66" s="413" t="s">
        <v>196</v>
      </c>
      <c r="H66" s="451" t="s">
        <v>1025</v>
      </c>
      <c r="I66" s="666" t="s">
        <v>170</v>
      </c>
      <c r="J66" s="413" t="s">
        <v>197</v>
      </c>
      <c r="K66" s="412" t="s">
        <v>292</v>
      </c>
      <c r="L66" s="412" t="s">
        <v>355</v>
      </c>
      <c r="M66" s="413">
        <v>3301073</v>
      </c>
      <c r="N66" s="413" t="s">
        <v>356</v>
      </c>
      <c r="O66" s="413">
        <v>330107301</v>
      </c>
      <c r="P66" s="413" t="s">
        <v>357</v>
      </c>
      <c r="Q66" s="554" t="s">
        <v>197</v>
      </c>
      <c r="R66" s="597">
        <v>160</v>
      </c>
      <c r="S66" s="413">
        <v>118</v>
      </c>
      <c r="T66" s="459">
        <f>S66/R66</f>
        <v>0.73750000000000004</v>
      </c>
      <c r="U66" s="467" t="s">
        <v>472</v>
      </c>
      <c r="V66" s="467" t="s">
        <v>473</v>
      </c>
      <c r="W66" s="412" t="s">
        <v>273</v>
      </c>
      <c r="X66" s="486" t="s">
        <v>474</v>
      </c>
      <c r="Y66" s="597">
        <v>160</v>
      </c>
      <c r="Z66" s="413">
        <v>118</v>
      </c>
      <c r="AA66" s="459">
        <f>Z66/Y66</f>
        <v>0.73750000000000004</v>
      </c>
      <c r="AB66" s="467"/>
      <c r="AC66" s="467"/>
      <c r="AD66" s="412" t="s">
        <v>273</v>
      </c>
      <c r="AE66" s="486"/>
      <c r="AF66" s="648">
        <v>1</v>
      </c>
      <c r="AG66" s="451">
        <v>1</v>
      </c>
      <c r="AH66" s="459">
        <f>AF66/AG66</f>
        <v>1</v>
      </c>
      <c r="AI66" s="474"/>
      <c r="AJ66" s="474"/>
      <c r="AK66" s="412" t="s">
        <v>273</v>
      </c>
      <c r="AL66" s="472"/>
      <c r="AM66" s="648">
        <v>1</v>
      </c>
      <c r="AN66" s="451">
        <v>1</v>
      </c>
      <c r="AO66" s="459">
        <f>AM66/AN66</f>
        <v>1</v>
      </c>
      <c r="AP66" s="474"/>
      <c r="AQ66" s="474"/>
      <c r="AR66" s="412" t="s">
        <v>273</v>
      </c>
      <c r="AS66" s="472"/>
      <c r="AT66" s="508">
        <v>1</v>
      </c>
      <c r="AU66" s="510">
        <v>1</v>
      </c>
      <c r="AV66" s="459" t="e">
        <f>#REF!/#REF!</f>
        <v>#REF!</v>
      </c>
      <c r="AW66" s="493"/>
      <c r="AX66" s="507"/>
      <c r="AY66" s="412" t="s">
        <v>273</v>
      </c>
      <c r="AZ66" s="496"/>
      <c r="BA66" s="480">
        <v>21</v>
      </c>
      <c r="BB66" s="481">
        <v>21</v>
      </c>
      <c r="BC66" s="459">
        <f>BB66/BA66</f>
        <v>1</v>
      </c>
      <c r="BD66" s="444">
        <v>1502044165</v>
      </c>
      <c r="BE66" s="444">
        <v>1449671166</v>
      </c>
      <c r="BF66" s="412" t="s">
        <v>273</v>
      </c>
      <c r="BG66" s="447" t="s">
        <v>967</v>
      </c>
      <c r="BH66" s="595">
        <v>140</v>
      </c>
      <c r="BI66" s="481">
        <v>2</v>
      </c>
      <c r="BJ66" s="596">
        <f>(BI66/BH66)*1</f>
        <v>1.4285714285714285E-2</v>
      </c>
      <c r="BK66" s="444">
        <v>14044000</v>
      </c>
      <c r="BL66" s="444">
        <v>14044000</v>
      </c>
      <c r="BM66" s="481" t="s">
        <v>273</v>
      </c>
      <c r="BN66" s="542" t="s">
        <v>562</v>
      </c>
      <c r="BO66" s="597">
        <v>160</v>
      </c>
      <c r="BP66" s="413">
        <v>118</v>
      </c>
      <c r="BQ66" s="459">
        <f>BP66/BO66</f>
        <v>0.73750000000000004</v>
      </c>
      <c r="BR66" s="467" t="s">
        <v>639</v>
      </c>
      <c r="BS66" s="467" t="s">
        <v>473</v>
      </c>
      <c r="BT66" s="412" t="s">
        <v>273</v>
      </c>
      <c r="BU66" s="542" t="s">
        <v>640</v>
      </c>
      <c r="BV66" s="552">
        <v>160</v>
      </c>
      <c r="BW66" s="413">
        <v>118</v>
      </c>
      <c r="BX66" s="459">
        <f>BW66/BV66</f>
        <v>0.73750000000000004</v>
      </c>
      <c r="BY66" s="467">
        <v>40000000</v>
      </c>
      <c r="BZ66" s="467">
        <f>34620000+8655000+8655000</f>
        <v>51930000</v>
      </c>
      <c r="CA66" s="438">
        <v>1</v>
      </c>
      <c r="CB66" s="451" t="s">
        <v>1025</v>
      </c>
      <c r="CC66" s="434" t="s">
        <v>1100</v>
      </c>
      <c r="CD66" s="413">
        <v>200</v>
      </c>
      <c r="CE66" s="382">
        <v>118</v>
      </c>
      <c r="CF66" s="426">
        <f>CE66/CD66</f>
        <v>0.59</v>
      </c>
    </row>
    <row r="67" spans="1:84" ht="106.5" customHeight="1" x14ac:dyDescent="0.25">
      <c r="A67" s="681"/>
      <c r="B67" s="413"/>
      <c r="C67" s="680"/>
      <c r="D67" s="602"/>
      <c r="E67" s="413"/>
      <c r="F67" s="413"/>
      <c r="G67" s="413"/>
      <c r="H67" s="460"/>
      <c r="I67" s="666"/>
      <c r="J67" s="413"/>
      <c r="K67" s="412"/>
      <c r="L67" s="412"/>
      <c r="M67" s="413"/>
      <c r="N67" s="413"/>
      <c r="O67" s="413"/>
      <c r="P67" s="413"/>
      <c r="Q67" s="554"/>
      <c r="R67" s="598"/>
      <c r="S67" s="413"/>
      <c r="T67" s="459"/>
      <c r="U67" s="467"/>
      <c r="V67" s="467"/>
      <c r="W67" s="412"/>
      <c r="X67" s="655"/>
      <c r="Y67" s="598"/>
      <c r="Z67" s="413"/>
      <c r="AA67" s="459"/>
      <c r="AB67" s="467"/>
      <c r="AC67" s="467"/>
      <c r="AD67" s="412"/>
      <c r="AE67" s="655"/>
      <c r="AF67" s="649"/>
      <c r="AG67" s="460"/>
      <c r="AH67" s="459"/>
      <c r="AI67" s="474"/>
      <c r="AJ67" s="474"/>
      <c r="AK67" s="412"/>
      <c r="AL67" s="472"/>
      <c r="AM67" s="649"/>
      <c r="AN67" s="460"/>
      <c r="AO67" s="459"/>
      <c r="AP67" s="474"/>
      <c r="AQ67" s="474"/>
      <c r="AR67" s="412"/>
      <c r="AS67" s="472"/>
      <c r="AT67" s="509"/>
      <c r="AU67" s="511"/>
      <c r="AV67" s="459"/>
      <c r="AW67" s="502" t="s">
        <v>857</v>
      </c>
      <c r="AX67" s="502" t="s">
        <v>857</v>
      </c>
      <c r="AY67" s="412"/>
      <c r="AZ67" s="471" t="s">
        <v>905</v>
      </c>
      <c r="BA67" s="480"/>
      <c r="BB67" s="481"/>
      <c r="BC67" s="459"/>
      <c r="BD67" s="444"/>
      <c r="BE67" s="444"/>
      <c r="BF67" s="412"/>
      <c r="BG67" s="447"/>
      <c r="BH67" s="595"/>
      <c r="BI67" s="481"/>
      <c r="BJ67" s="596"/>
      <c r="BK67" s="444"/>
      <c r="BL67" s="444"/>
      <c r="BM67" s="481"/>
      <c r="BN67" s="542"/>
      <c r="BO67" s="598"/>
      <c r="BP67" s="413"/>
      <c r="BQ67" s="459"/>
      <c r="BR67" s="467"/>
      <c r="BS67" s="467"/>
      <c r="BT67" s="412"/>
      <c r="BU67" s="543"/>
      <c r="BV67" s="553"/>
      <c r="BW67" s="413"/>
      <c r="BX67" s="459"/>
      <c r="BY67" s="467"/>
      <c r="BZ67" s="467"/>
      <c r="CA67" s="433"/>
      <c r="CB67" s="460"/>
      <c r="CC67" s="435"/>
      <c r="CD67" s="413"/>
      <c r="CE67" s="383"/>
      <c r="CF67" s="427"/>
    </row>
    <row r="68" spans="1:84" ht="112.5" customHeight="1" x14ac:dyDescent="0.25">
      <c r="A68" s="681"/>
      <c r="B68" s="413"/>
      <c r="C68" s="680"/>
      <c r="D68" s="602" t="s">
        <v>198</v>
      </c>
      <c r="E68" s="413" t="s">
        <v>199</v>
      </c>
      <c r="F68" s="48" t="s">
        <v>200</v>
      </c>
      <c r="G68" s="48" t="s">
        <v>196</v>
      </c>
      <c r="H68" s="96" t="s">
        <v>1025</v>
      </c>
      <c r="I68" s="32" t="s">
        <v>170</v>
      </c>
      <c r="J68" s="48" t="s">
        <v>197</v>
      </c>
      <c r="K68" s="412" t="s">
        <v>292</v>
      </c>
      <c r="L68" s="412" t="s">
        <v>355</v>
      </c>
      <c r="M68" s="413">
        <v>3301052</v>
      </c>
      <c r="N68" s="413" t="s">
        <v>358</v>
      </c>
      <c r="O68" s="413">
        <v>330105203</v>
      </c>
      <c r="P68" s="413" t="s">
        <v>359</v>
      </c>
      <c r="Q68" s="125" t="s">
        <v>197</v>
      </c>
      <c r="R68" s="109">
        <v>160</v>
      </c>
      <c r="S68" s="48">
        <v>92</v>
      </c>
      <c r="T68" s="41">
        <f>S68/R68</f>
        <v>0.57499999999999996</v>
      </c>
      <c r="U68" s="58" t="s">
        <v>475</v>
      </c>
      <c r="V68" s="58" t="s">
        <v>476</v>
      </c>
      <c r="W68" s="412"/>
      <c r="X68" s="486" t="s">
        <v>477</v>
      </c>
      <c r="Y68" s="109">
        <v>160</v>
      </c>
      <c r="Z68" s="48">
        <v>92</v>
      </c>
      <c r="AA68" s="41">
        <f>Z68/Y68</f>
        <v>0.57499999999999996</v>
      </c>
      <c r="AB68" s="58"/>
      <c r="AC68" s="58"/>
      <c r="AD68" s="412"/>
      <c r="AE68" s="655"/>
      <c r="AF68" s="236">
        <v>1</v>
      </c>
      <c r="AG68" s="96">
        <v>1</v>
      </c>
      <c r="AH68" s="41">
        <f>AG68/AF68</f>
        <v>1</v>
      </c>
      <c r="AI68" s="474"/>
      <c r="AJ68" s="474"/>
      <c r="AK68" s="412"/>
      <c r="AL68" s="472"/>
      <c r="AM68" s="236">
        <v>1</v>
      </c>
      <c r="AN68" s="96">
        <v>1</v>
      </c>
      <c r="AO68" s="41">
        <f>AN68/AM68</f>
        <v>1</v>
      </c>
      <c r="AP68" s="474"/>
      <c r="AQ68" s="474"/>
      <c r="AR68" s="412"/>
      <c r="AS68" s="472"/>
      <c r="AT68" s="224">
        <v>1</v>
      </c>
      <c r="AU68" s="146">
        <v>1</v>
      </c>
      <c r="AV68" s="41">
        <f>AU68/AT68</f>
        <v>1</v>
      </c>
      <c r="AW68" s="502"/>
      <c r="AX68" s="502"/>
      <c r="AY68" s="412"/>
      <c r="AZ68" s="471"/>
      <c r="BA68" s="192">
        <v>34</v>
      </c>
      <c r="BB68" s="80">
        <v>55</v>
      </c>
      <c r="BC68" s="41">
        <f>BB68/(2*BA68)</f>
        <v>0.80882352941176472</v>
      </c>
      <c r="BD68" s="444"/>
      <c r="BE68" s="444"/>
      <c r="BF68" s="412"/>
      <c r="BG68" s="447"/>
      <c r="BH68" s="204">
        <v>140</v>
      </c>
      <c r="BI68" s="80">
        <v>54</v>
      </c>
      <c r="BJ68" s="83">
        <f>(BI68/BH68)*1</f>
        <v>0.38571428571428573</v>
      </c>
      <c r="BK68" s="79">
        <v>139800000</v>
      </c>
      <c r="BL68" s="79">
        <v>139700000</v>
      </c>
      <c r="BM68" s="481"/>
      <c r="BN68" s="184" t="s">
        <v>563</v>
      </c>
      <c r="BO68" s="109">
        <v>160</v>
      </c>
      <c r="BP68" s="48">
        <v>92</v>
      </c>
      <c r="BQ68" s="41">
        <f>BP68/BO68</f>
        <v>0.57499999999999996</v>
      </c>
      <c r="BR68" s="58" t="s">
        <v>641</v>
      </c>
      <c r="BS68" s="58" t="s">
        <v>476</v>
      </c>
      <c r="BT68" s="412"/>
      <c r="BU68" s="184" t="s">
        <v>642</v>
      </c>
      <c r="BV68" s="72">
        <v>180</v>
      </c>
      <c r="BW68" s="48">
        <v>92</v>
      </c>
      <c r="BX68" s="41">
        <f>BW68/BV68</f>
        <v>0.51111111111111107</v>
      </c>
      <c r="BY68" s="340">
        <v>918000000</v>
      </c>
      <c r="BZ68" s="58">
        <f>23000000+148497504</f>
        <v>171497504</v>
      </c>
      <c r="CA68" s="311">
        <f>BZ68/BY68</f>
        <v>0.18681645315904138</v>
      </c>
      <c r="CB68" s="96" t="s">
        <v>1025</v>
      </c>
      <c r="CC68" s="351" t="s">
        <v>1101</v>
      </c>
      <c r="CD68" s="48">
        <v>200</v>
      </c>
      <c r="CE68" s="310">
        <v>92</v>
      </c>
      <c r="CF68" s="311">
        <f>CE68/CD68</f>
        <v>0.46</v>
      </c>
    </row>
    <row r="69" spans="1:84" ht="65.25" customHeight="1" x14ac:dyDescent="0.25">
      <c r="A69" s="681"/>
      <c r="B69" s="413"/>
      <c r="C69" s="680"/>
      <c r="D69" s="602"/>
      <c r="E69" s="413"/>
      <c r="F69" s="48" t="s">
        <v>201</v>
      </c>
      <c r="G69" s="48" t="s">
        <v>196</v>
      </c>
      <c r="H69" s="96" t="s">
        <v>1025</v>
      </c>
      <c r="I69" s="32" t="s">
        <v>170</v>
      </c>
      <c r="J69" s="48" t="s">
        <v>197</v>
      </c>
      <c r="K69" s="412"/>
      <c r="L69" s="412"/>
      <c r="M69" s="413"/>
      <c r="N69" s="413"/>
      <c r="O69" s="413"/>
      <c r="P69" s="413"/>
      <c r="Q69" s="125" t="s">
        <v>197</v>
      </c>
      <c r="R69" s="110">
        <v>160</v>
      </c>
      <c r="S69" s="56">
        <v>93</v>
      </c>
      <c r="T69" s="41">
        <f>S69/R69</f>
        <v>0.58125000000000004</v>
      </c>
      <c r="U69" s="54"/>
      <c r="V69" s="54"/>
      <c r="W69" s="412"/>
      <c r="X69" s="655"/>
      <c r="Y69" s="110">
        <v>160</v>
      </c>
      <c r="Z69" s="56">
        <v>93</v>
      </c>
      <c r="AA69" s="41">
        <f>Z69/Y69</f>
        <v>0.58125000000000004</v>
      </c>
      <c r="AB69" s="54"/>
      <c r="AC69" s="54"/>
      <c r="AD69" s="412"/>
      <c r="AE69" s="655"/>
      <c r="AF69" s="236">
        <v>3</v>
      </c>
      <c r="AG69" s="96">
        <v>3</v>
      </c>
      <c r="AH69" s="41">
        <f>AG69/AF69</f>
        <v>1</v>
      </c>
      <c r="AI69" s="474"/>
      <c r="AJ69" s="474"/>
      <c r="AK69" s="412"/>
      <c r="AL69" s="269" t="s">
        <v>767</v>
      </c>
      <c r="AM69" s="188">
        <v>3</v>
      </c>
      <c r="AN69" s="72">
        <v>3</v>
      </c>
      <c r="AO69" s="41">
        <f>AN69/AM69</f>
        <v>1</v>
      </c>
      <c r="AP69" s="474"/>
      <c r="AQ69" s="474"/>
      <c r="AR69" s="412"/>
      <c r="AS69" s="472"/>
      <c r="AT69" s="224">
        <v>3</v>
      </c>
      <c r="AU69" s="146">
        <v>3</v>
      </c>
      <c r="AV69" s="41">
        <f>AU69/AT69</f>
        <v>1</v>
      </c>
      <c r="AW69" s="246" t="s">
        <v>857</v>
      </c>
      <c r="AX69" s="246" t="s">
        <v>857</v>
      </c>
      <c r="AY69" s="412"/>
      <c r="AZ69" s="232" t="s">
        <v>906</v>
      </c>
      <c r="BA69" s="192">
        <v>34</v>
      </c>
      <c r="BB69" s="80">
        <v>55</v>
      </c>
      <c r="BC69" s="41">
        <f>BB69/(2*BA69)</f>
        <v>0.80882352941176472</v>
      </c>
      <c r="BD69" s="444"/>
      <c r="BE69" s="444"/>
      <c r="BF69" s="412"/>
      <c r="BG69" s="447"/>
      <c r="BH69" s="194">
        <v>1.4</v>
      </c>
      <c r="BI69" s="85">
        <v>0</v>
      </c>
      <c r="BJ69" s="83">
        <f>(BI69/BH69)*1</f>
        <v>0</v>
      </c>
      <c r="BK69" s="92"/>
      <c r="BL69" s="92"/>
      <c r="BM69" s="481"/>
      <c r="BN69" s="184" t="s">
        <v>564</v>
      </c>
      <c r="BO69" s="110">
        <v>160</v>
      </c>
      <c r="BP69" s="56">
        <v>93</v>
      </c>
      <c r="BQ69" s="41">
        <f>BP69/BO69</f>
        <v>0.58125000000000004</v>
      </c>
      <c r="BR69" s="54"/>
      <c r="BS69" s="54"/>
      <c r="BT69" s="412"/>
      <c r="BU69" s="185" t="s">
        <v>643</v>
      </c>
      <c r="BV69" s="72">
        <v>160</v>
      </c>
      <c r="BW69" s="56">
        <v>93</v>
      </c>
      <c r="BX69" s="41">
        <f>BW69/BV69</f>
        <v>0.58125000000000004</v>
      </c>
      <c r="BY69" s="58">
        <v>918000000</v>
      </c>
      <c r="BZ69" s="58">
        <f>23000000+148497504</f>
        <v>171497504</v>
      </c>
      <c r="CA69" s="311">
        <f>BZ69/BY69</f>
        <v>0.18681645315904138</v>
      </c>
      <c r="CB69" s="96" t="s">
        <v>1025</v>
      </c>
      <c r="CC69" s="82" t="s">
        <v>1071</v>
      </c>
      <c r="CD69" s="48">
        <v>200</v>
      </c>
      <c r="CE69" s="56">
        <v>93</v>
      </c>
      <c r="CF69" s="311">
        <f t="shared" ref="CF69" si="8">CE69/CD69</f>
        <v>0.46500000000000002</v>
      </c>
    </row>
    <row r="70" spans="1:84" ht="54" customHeight="1" thickBot="1" x14ac:dyDescent="0.3">
      <c r="A70" s="681"/>
      <c r="B70" s="413"/>
      <c r="C70" s="680"/>
      <c r="D70" s="128" t="s">
        <v>202</v>
      </c>
      <c r="E70" s="48" t="s">
        <v>203</v>
      </c>
      <c r="F70" s="48" t="s">
        <v>450</v>
      </c>
      <c r="G70" s="48" t="s">
        <v>196</v>
      </c>
      <c r="H70" s="322" t="s">
        <v>1025</v>
      </c>
      <c r="I70" s="32">
        <v>6</v>
      </c>
      <c r="J70" s="48">
        <v>60</v>
      </c>
      <c r="K70" s="412"/>
      <c r="L70" s="412"/>
      <c r="M70" s="413"/>
      <c r="N70" s="413"/>
      <c r="O70" s="413"/>
      <c r="P70" s="413"/>
      <c r="Q70" s="125">
        <v>60</v>
      </c>
      <c r="R70" s="111">
        <v>48</v>
      </c>
      <c r="S70" s="48">
        <v>1</v>
      </c>
      <c r="T70" s="41">
        <v>0.5</v>
      </c>
      <c r="U70" s="58" t="s">
        <v>478</v>
      </c>
      <c r="V70" s="58" t="s">
        <v>479</v>
      </c>
      <c r="W70" s="412"/>
      <c r="X70" s="264" t="s">
        <v>489</v>
      </c>
      <c r="Y70" s="111">
        <v>48</v>
      </c>
      <c r="Z70" s="48">
        <v>1</v>
      </c>
      <c r="AA70" s="41">
        <v>0.5</v>
      </c>
      <c r="AB70" s="58"/>
      <c r="AC70" s="58"/>
      <c r="AD70" s="412"/>
      <c r="AE70" s="163"/>
      <c r="AF70" s="530">
        <v>0.8</v>
      </c>
      <c r="AG70" s="536">
        <v>0.8</v>
      </c>
      <c r="AH70" s="41">
        <v>0.5</v>
      </c>
      <c r="AI70" s="474" t="s">
        <v>695</v>
      </c>
      <c r="AJ70" s="474" t="s">
        <v>696</v>
      </c>
      <c r="AK70" s="412"/>
      <c r="AL70" s="472" t="s">
        <v>768</v>
      </c>
      <c r="AM70" s="650">
        <v>0.9</v>
      </c>
      <c r="AN70" s="475">
        <v>1</v>
      </c>
      <c r="AO70" s="41">
        <v>0.5</v>
      </c>
      <c r="AP70" s="524" t="s">
        <v>781</v>
      </c>
      <c r="AQ70" s="524" t="s">
        <v>782</v>
      </c>
      <c r="AR70" s="412"/>
      <c r="AS70" s="512" t="s">
        <v>846</v>
      </c>
      <c r="AT70" s="505">
        <v>1</v>
      </c>
      <c r="AU70" s="506">
        <v>1</v>
      </c>
      <c r="AV70" s="41">
        <v>0.5</v>
      </c>
      <c r="AW70" s="495">
        <v>25000000</v>
      </c>
      <c r="AX70" s="495">
        <v>23933333</v>
      </c>
      <c r="AY70" s="412"/>
      <c r="AZ70" s="501" t="s">
        <v>907</v>
      </c>
      <c r="BA70" s="192">
        <v>30</v>
      </c>
      <c r="BB70" s="80">
        <v>29</v>
      </c>
      <c r="BC70" s="41">
        <v>0.5</v>
      </c>
      <c r="BD70" s="444"/>
      <c r="BE70" s="444"/>
      <c r="BF70" s="412"/>
      <c r="BG70" s="447"/>
      <c r="BH70" s="195">
        <v>42</v>
      </c>
      <c r="BI70" s="80">
        <v>1</v>
      </c>
      <c r="BJ70" s="83">
        <f>(BI70/BH70)*1</f>
        <v>2.3809523809523808E-2</v>
      </c>
      <c r="BK70" s="79">
        <v>12000000</v>
      </c>
      <c r="BL70" s="79">
        <v>12000000</v>
      </c>
      <c r="BM70" s="481"/>
      <c r="BN70" s="184" t="s">
        <v>565</v>
      </c>
      <c r="BO70" s="111">
        <v>48</v>
      </c>
      <c r="BP70" s="48">
        <v>1</v>
      </c>
      <c r="BQ70" s="41">
        <v>0.5</v>
      </c>
      <c r="BR70" s="58" t="s">
        <v>644</v>
      </c>
      <c r="BS70" s="58" t="s">
        <v>479</v>
      </c>
      <c r="BT70" s="412"/>
      <c r="BU70" s="186" t="s">
        <v>645</v>
      </c>
      <c r="BV70" s="72">
        <v>54</v>
      </c>
      <c r="BW70" s="48">
        <v>1</v>
      </c>
      <c r="BX70" s="41">
        <v>1.7999999999999999E-2</v>
      </c>
      <c r="BY70" s="58">
        <f>17100000+11400000+5700000</f>
        <v>34200000</v>
      </c>
      <c r="BZ70" s="58">
        <f>17100000+11400000+5700000</f>
        <v>34200000</v>
      </c>
      <c r="CA70" s="41">
        <f>BZ70/BY70</f>
        <v>1</v>
      </c>
      <c r="CB70" s="322" t="s">
        <v>1025</v>
      </c>
      <c r="CC70" s="352" t="s">
        <v>1072</v>
      </c>
      <c r="CD70" s="367">
        <v>60</v>
      </c>
      <c r="CE70" s="367">
        <v>34</v>
      </c>
      <c r="CF70" s="311">
        <f>CE70/CD70</f>
        <v>0.56666666666666665</v>
      </c>
    </row>
    <row r="71" spans="1:84" ht="18.75" customHeight="1" x14ac:dyDescent="0.25">
      <c r="A71" s="674" t="s">
        <v>204</v>
      </c>
      <c r="B71" s="387" t="s">
        <v>205</v>
      </c>
      <c r="C71" s="672" t="s">
        <v>206</v>
      </c>
      <c r="D71" s="602" t="s">
        <v>207</v>
      </c>
      <c r="E71" s="413" t="s">
        <v>208</v>
      </c>
      <c r="F71" s="413" t="s">
        <v>209</v>
      </c>
      <c r="G71" s="413" t="s">
        <v>210</v>
      </c>
      <c r="H71" s="550" t="s">
        <v>1026</v>
      </c>
      <c r="I71" s="666">
        <v>0</v>
      </c>
      <c r="J71" s="413">
        <v>100</v>
      </c>
      <c r="K71" s="412" t="s">
        <v>292</v>
      </c>
      <c r="L71" s="412" t="s">
        <v>293</v>
      </c>
      <c r="M71" s="412" t="s">
        <v>294</v>
      </c>
      <c r="N71" s="412" t="s">
        <v>424</v>
      </c>
      <c r="O71" s="412" t="s">
        <v>294</v>
      </c>
      <c r="P71" s="412" t="s">
        <v>401</v>
      </c>
      <c r="Q71" s="656">
        <v>1</v>
      </c>
      <c r="R71" s="593">
        <v>0.5</v>
      </c>
      <c r="S71" s="411">
        <v>0.5</v>
      </c>
      <c r="T71" s="459">
        <v>1</v>
      </c>
      <c r="U71" s="467">
        <v>11540000</v>
      </c>
      <c r="V71" s="467">
        <v>0</v>
      </c>
      <c r="W71" s="413" t="s">
        <v>256</v>
      </c>
      <c r="X71" s="594" t="s">
        <v>480</v>
      </c>
      <c r="Y71" s="593">
        <v>0.5</v>
      </c>
      <c r="Z71" s="411">
        <v>0.5</v>
      </c>
      <c r="AA71" s="459">
        <v>1</v>
      </c>
      <c r="AB71" s="467"/>
      <c r="AC71" s="467"/>
      <c r="AD71" s="413" t="s">
        <v>256</v>
      </c>
      <c r="AE71" s="594"/>
      <c r="AF71" s="530"/>
      <c r="AG71" s="536"/>
      <c r="AH71" s="459">
        <v>1</v>
      </c>
      <c r="AI71" s="474"/>
      <c r="AJ71" s="474"/>
      <c r="AK71" s="413" t="s">
        <v>256</v>
      </c>
      <c r="AL71" s="472"/>
      <c r="AM71" s="650"/>
      <c r="AN71" s="475"/>
      <c r="AO71" s="459">
        <v>1</v>
      </c>
      <c r="AP71" s="524"/>
      <c r="AQ71" s="524"/>
      <c r="AR71" s="413" t="s">
        <v>256</v>
      </c>
      <c r="AS71" s="512"/>
      <c r="AT71" s="504"/>
      <c r="AU71" s="492"/>
      <c r="AV71" s="459">
        <v>1</v>
      </c>
      <c r="AW71" s="492"/>
      <c r="AX71" s="492"/>
      <c r="AY71" s="413" t="s">
        <v>256</v>
      </c>
      <c r="AZ71" s="501"/>
      <c r="BA71" s="609">
        <v>1</v>
      </c>
      <c r="BB71" s="619">
        <v>0.9</v>
      </c>
      <c r="BC71" s="459">
        <v>1</v>
      </c>
      <c r="BD71" s="444">
        <v>32000000</v>
      </c>
      <c r="BE71" s="444">
        <v>31440300</v>
      </c>
      <c r="BF71" s="413" t="s">
        <v>256</v>
      </c>
      <c r="BG71" s="446" t="s">
        <v>968</v>
      </c>
      <c r="BH71" s="530">
        <v>0.5</v>
      </c>
      <c r="BI71" s="536">
        <v>0</v>
      </c>
      <c r="BJ71" s="483">
        <v>0</v>
      </c>
      <c r="BK71" s="474"/>
      <c r="BL71" s="474"/>
      <c r="BM71" s="488" t="s">
        <v>256</v>
      </c>
      <c r="BN71" s="592" t="s">
        <v>566</v>
      </c>
      <c r="BO71" s="593">
        <v>0.5</v>
      </c>
      <c r="BP71" s="411">
        <v>0.5</v>
      </c>
      <c r="BQ71" s="459">
        <v>1</v>
      </c>
      <c r="BR71" s="467">
        <v>11540000</v>
      </c>
      <c r="BS71" s="467">
        <v>0</v>
      </c>
      <c r="BT71" s="413" t="s">
        <v>256</v>
      </c>
      <c r="BU71" s="594" t="s">
        <v>646</v>
      </c>
      <c r="BV71" s="462">
        <v>0.5</v>
      </c>
      <c r="BW71" s="411">
        <v>0.5</v>
      </c>
      <c r="BX71" s="459">
        <v>1</v>
      </c>
      <c r="BY71" s="467">
        <v>271452800</v>
      </c>
      <c r="BZ71" s="467">
        <v>223685832</v>
      </c>
      <c r="CA71" s="438">
        <f>BZ71/BY71</f>
        <v>0.82403214113098111</v>
      </c>
      <c r="CB71" s="550" t="s">
        <v>1026</v>
      </c>
      <c r="CC71" s="435" t="s">
        <v>1073</v>
      </c>
      <c r="CD71" s="411">
        <v>1</v>
      </c>
      <c r="CE71" s="384">
        <v>0.5</v>
      </c>
      <c r="CF71" s="415">
        <f>CE71/CD71</f>
        <v>0.5</v>
      </c>
    </row>
    <row r="72" spans="1:84" ht="57.75" customHeight="1" x14ac:dyDescent="0.25">
      <c r="A72" s="668"/>
      <c r="B72" s="387"/>
      <c r="C72" s="672"/>
      <c r="D72" s="602"/>
      <c r="E72" s="413"/>
      <c r="F72" s="413"/>
      <c r="G72" s="413"/>
      <c r="H72" s="452"/>
      <c r="I72" s="666"/>
      <c r="J72" s="413"/>
      <c r="K72" s="412"/>
      <c r="L72" s="412"/>
      <c r="M72" s="412"/>
      <c r="N72" s="412"/>
      <c r="O72" s="412"/>
      <c r="P72" s="412"/>
      <c r="Q72" s="554"/>
      <c r="R72" s="593"/>
      <c r="S72" s="411"/>
      <c r="T72" s="459"/>
      <c r="U72" s="467"/>
      <c r="V72" s="467"/>
      <c r="W72" s="413"/>
      <c r="X72" s="594"/>
      <c r="Y72" s="593"/>
      <c r="Z72" s="411"/>
      <c r="AA72" s="459"/>
      <c r="AB72" s="467"/>
      <c r="AC72" s="467"/>
      <c r="AD72" s="413"/>
      <c r="AE72" s="594"/>
      <c r="AF72" s="530"/>
      <c r="AG72" s="536"/>
      <c r="AH72" s="459"/>
      <c r="AI72" s="474"/>
      <c r="AJ72" s="474"/>
      <c r="AK72" s="413"/>
      <c r="AL72" s="472"/>
      <c r="AM72" s="650"/>
      <c r="AN72" s="475"/>
      <c r="AO72" s="459"/>
      <c r="AP72" s="524"/>
      <c r="AQ72" s="524"/>
      <c r="AR72" s="413"/>
      <c r="AS72" s="512"/>
      <c r="AT72" s="504"/>
      <c r="AU72" s="492"/>
      <c r="AV72" s="459"/>
      <c r="AW72" s="492"/>
      <c r="AX72" s="492"/>
      <c r="AY72" s="413"/>
      <c r="AZ72" s="501"/>
      <c r="BA72" s="609"/>
      <c r="BB72" s="481"/>
      <c r="BC72" s="459"/>
      <c r="BD72" s="444"/>
      <c r="BE72" s="444"/>
      <c r="BF72" s="413"/>
      <c r="BG72" s="446"/>
      <c r="BH72" s="530"/>
      <c r="BI72" s="536"/>
      <c r="BJ72" s="483"/>
      <c r="BK72" s="474"/>
      <c r="BL72" s="474"/>
      <c r="BM72" s="488"/>
      <c r="BN72" s="592"/>
      <c r="BO72" s="593"/>
      <c r="BP72" s="411"/>
      <c r="BQ72" s="459"/>
      <c r="BR72" s="467"/>
      <c r="BS72" s="467"/>
      <c r="BT72" s="413"/>
      <c r="BU72" s="594"/>
      <c r="BV72" s="549"/>
      <c r="BW72" s="411"/>
      <c r="BX72" s="459"/>
      <c r="BY72" s="467"/>
      <c r="BZ72" s="467"/>
      <c r="CA72" s="432"/>
      <c r="CB72" s="452"/>
      <c r="CC72" s="435"/>
      <c r="CD72" s="413"/>
      <c r="CE72" s="385"/>
      <c r="CF72" s="415"/>
    </row>
    <row r="73" spans="1:84" ht="348" customHeight="1" x14ac:dyDescent="0.25">
      <c r="A73" s="668"/>
      <c r="B73" s="387"/>
      <c r="C73" s="679"/>
      <c r="D73" s="602"/>
      <c r="E73" s="413"/>
      <c r="F73" s="413"/>
      <c r="G73" s="413"/>
      <c r="H73" s="460"/>
      <c r="I73" s="666"/>
      <c r="J73" s="413"/>
      <c r="K73" s="412"/>
      <c r="L73" s="412"/>
      <c r="M73" s="412"/>
      <c r="N73" s="412"/>
      <c r="O73" s="412"/>
      <c r="P73" s="412"/>
      <c r="Q73" s="554"/>
      <c r="R73" s="593"/>
      <c r="S73" s="411"/>
      <c r="T73" s="459"/>
      <c r="U73" s="467"/>
      <c r="V73" s="467"/>
      <c r="W73" s="413"/>
      <c r="X73" s="594"/>
      <c r="Y73" s="593"/>
      <c r="Z73" s="411"/>
      <c r="AA73" s="459"/>
      <c r="AB73" s="467"/>
      <c r="AC73" s="467"/>
      <c r="AD73" s="413"/>
      <c r="AE73" s="594"/>
      <c r="AF73" s="236">
        <v>1</v>
      </c>
      <c r="AG73" s="96">
        <v>1</v>
      </c>
      <c r="AH73" s="459"/>
      <c r="AI73" s="74" t="s">
        <v>37</v>
      </c>
      <c r="AJ73" s="74" t="s">
        <v>37</v>
      </c>
      <c r="AK73" s="413"/>
      <c r="AL73" s="269" t="s">
        <v>769</v>
      </c>
      <c r="AM73" s="188">
        <v>1</v>
      </c>
      <c r="AN73" s="72">
        <v>1</v>
      </c>
      <c r="AO73" s="459"/>
      <c r="AP73" s="141" t="s">
        <v>701</v>
      </c>
      <c r="AQ73" s="141" t="s">
        <v>701</v>
      </c>
      <c r="AR73" s="413"/>
      <c r="AS73" s="214" t="s">
        <v>847</v>
      </c>
      <c r="AT73" s="504">
        <v>1</v>
      </c>
      <c r="AU73" s="492">
        <v>5</v>
      </c>
      <c r="AV73" s="459"/>
      <c r="AW73" s="491">
        <v>25000000</v>
      </c>
      <c r="AX73" s="491">
        <v>23933333</v>
      </c>
      <c r="AY73" s="413"/>
      <c r="AZ73" s="470" t="s">
        <v>908</v>
      </c>
      <c r="BA73" s="609"/>
      <c r="BB73" s="481"/>
      <c r="BC73" s="459"/>
      <c r="BD73" s="444"/>
      <c r="BE73" s="444"/>
      <c r="BF73" s="413"/>
      <c r="BG73" s="446"/>
      <c r="BH73" s="530"/>
      <c r="BI73" s="536"/>
      <c r="BJ73" s="483"/>
      <c r="BK73" s="474"/>
      <c r="BL73" s="474"/>
      <c r="BM73" s="488"/>
      <c r="BN73" s="592"/>
      <c r="BO73" s="593"/>
      <c r="BP73" s="411"/>
      <c r="BQ73" s="459"/>
      <c r="BR73" s="467"/>
      <c r="BS73" s="467"/>
      <c r="BT73" s="413"/>
      <c r="BU73" s="594"/>
      <c r="BV73" s="545"/>
      <c r="BW73" s="411"/>
      <c r="BX73" s="459"/>
      <c r="BY73" s="467"/>
      <c r="BZ73" s="467"/>
      <c r="CA73" s="433"/>
      <c r="CB73" s="460"/>
      <c r="CC73" s="457"/>
      <c r="CD73" s="413"/>
      <c r="CE73" s="386"/>
      <c r="CF73" s="428"/>
    </row>
    <row r="74" spans="1:84" ht="389.25" customHeight="1" x14ac:dyDescent="0.25">
      <c r="A74" s="668"/>
      <c r="B74" s="387"/>
      <c r="C74" s="124" t="s">
        <v>211</v>
      </c>
      <c r="D74" s="128" t="s">
        <v>212</v>
      </c>
      <c r="E74" s="48" t="s">
        <v>213</v>
      </c>
      <c r="F74" s="48" t="s">
        <v>214</v>
      </c>
      <c r="G74" s="48" t="s">
        <v>210</v>
      </c>
      <c r="H74" s="96" t="s">
        <v>1027</v>
      </c>
      <c r="I74" s="32">
        <v>0</v>
      </c>
      <c r="J74" s="48">
        <v>10</v>
      </c>
      <c r="K74" s="60" t="s">
        <v>296</v>
      </c>
      <c r="L74" s="60" t="s">
        <v>360</v>
      </c>
      <c r="M74" s="48">
        <v>3902017</v>
      </c>
      <c r="N74" s="48" t="s">
        <v>361</v>
      </c>
      <c r="O74" s="48">
        <v>390201700</v>
      </c>
      <c r="P74" s="48" t="s">
        <v>361</v>
      </c>
      <c r="Q74" s="125">
        <v>10</v>
      </c>
      <c r="R74" s="111">
        <v>8</v>
      </c>
      <c r="S74" s="48">
        <v>20</v>
      </c>
      <c r="T74" s="57">
        <v>1</v>
      </c>
      <c r="U74" s="58"/>
      <c r="V74" s="58"/>
      <c r="W74" s="48" t="s">
        <v>274</v>
      </c>
      <c r="X74" s="265" t="s">
        <v>481</v>
      </c>
      <c r="Y74" s="111">
        <v>8</v>
      </c>
      <c r="Z74" s="48">
        <v>20</v>
      </c>
      <c r="AA74" s="57">
        <v>1</v>
      </c>
      <c r="AB74" s="58"/>
      <c r="AC74" s="62"/>
      <c r="AD74" s="48" t="s">
        <v>274</v>
      </c>
      <c r="AE74" s="265"/>
      <c r="AF74" s="537">
        <v>1</v>
      </c>
      <c r="AG74" s="488">
        <v>1</v>
      </c>
      <c r="AH74" s="57">
        <v>1</v>
      </c>
      <c r="AI74" s="474" t="s">
        <v>695</v>
      </c>
      <c r="AJ74" s="474" t="s">
        <v>696</v>
      </c>
      <c r="AK74" s="48" t="s">
        <v>274</v>
      </c>
      <c r="AL74" s="472" t="s">
        <v>770</v>
      </c>
      <c r="AM74" s="590">
        <v>1</v>
      </c>
      <c r="AN74" s="476">
        <v>1</v>
      </c>
      <c r="AO74" s="57">
        <v>1</v>
      </c>
      <c r="AP74" s="534">
        <v>205750000</v>
      </c>
      <c r="AQ74" s="534">
        <v>102060000</v>
      </c>
      <c r="AR74" s="48" t="s">
        <v>274</v>
      </c>
      <c r="AS74" s="472" t="s">
        <v>848</v>
      </c>
      <c r="AT74" s="504"/>
      <c r="AU74" s="492"/>
      <c r="AV74" s="57">
        <v>1</v>
      </c>
      <c r="AW74" s="491"/>
      <c r="AX74" s="491"/>
      <c r="AY74" s="48" t="s">
        <v>274</v>
      </c>
      <c r="AZ74" s="470"/>
      <c r="BA74" s="192">
        <v>10</v>
      </c>
      <c r="BB74" s="80">
        <v>20</v>
      </c>
      <c r="BC74" s="57">
        <v>1</v>
      </c>
      <c r="BD74" s="79">
        <v>519754832</v>
      </c>
      <c r="BE74" s="79">
        <v>74220990</v>
      </c>
      <c r="BF74" s="48" t="s">
        <v>274</v>
      </c>
      <c r="BG74" s="183" t="s">
        <v>969</v>
      </c>
      <c r="BH74" s="205">
        <v>7</v>
      </c>
      <c r="BI74" s="96">
        <v>0</v>
      </c>
      <c r="BJ74" s="81">
        <v>0</v>
      </c>
      <c r="BK74" s="74"/>
      <c r="BL74" s="74"/>
      <c r="BM74" s="96" t="s">
        <v>274</v>
      </c>
      <c r="BN74" s="269" t="s">
        <v>567</v>
      </c>
      <c r="BO74" s="111">
        <v>8</v>
      </c>
      <c r="BP74" s="48">
        <v>20</v>
      </c>
      <c r="BQ74" s="57">
        <v>1</v>
      </c>
      <c r="BR74" s="58"/>
      <c r="BS74" s="58"/>
      <c r="BT74" s="48" t="s">
        <v>274</v>
      </c>
      <c r="BU74" s="265" t="s">
        <v>647</v>
      </c>
      <c r="BV74" s="341">
        <v>9</v>
      </c>
      <c r="BW74" s="48">
        <v>9</v>
      </c>
      <c r="BX74" s="57">
        <v>1</v>
      </c>
      <c r="BY74" s="326">
        <v>451220071</v>
      </c>
      <c r="BZ74" s="326">
        <f>BY74/2</f>
        <v>225610035.5</v>
      </c>
      <c r="CA74" s="302">
        <f>BZ74/BY74</f>
        <v>0.5</v>
      </c>
      <c r="CB74" s="96" t="s">
        <v>1027</v>
      </c>
      <c r="CC74" s="358" t="s">
        <v>1074</v>
      </c>
      <c r="CD74" s="48">
        <v>10</v>
      </c>
      <c r="CE74" s="310">
        <v>20</v>
      </c>
      <c r="CF74" s="302">
        <v>1</v>
      </c>
    </row>
    <row r="75" spans="1:84" ht="27" customHeight="1" x14ac:dyDescent="0.25">
      <c r="A75" s="668"/>
      <c r="B75" s="387"/>
      <c r="C75" s="676" t="s">
        <v>215</v>
      </c>
      <c r="D75" s="602" t="s">
        <v>216</v>
      </c>
      <c r="E75" s="413" t="s">
        <v>217</v>
      </c>
      <c r="F75" s="413" t="s">
        <v>218</v>
      </c>
      <c r="G75" s="413" t="s">
        <v>210</v>
      </c>
      <c r="H75" s="451" t="s">
        <v>1027</v>
      </c>
      <c r="I75" s="666">
        <v>0</v>
      </c>
      <c r="J75" s="413">
        <v>10</v>
      </c>
      <c r="K75" s="412" t="s">
        <v>292</v>
      </c>
      <c r="L75" s="412" t="s">
        <v>313</v>
      </c>
      <c r="M75" s="412" t="s">
        <v>294</v>
      </c>
      <c r="N75" s="412" t="s">
        <v>314</v>
      </c>
      <c r="O75" s="412" t="s">
        <v>294</v>
      </c>
      <c r="P75" s="412" t="s">
        <v>315</v>
      </c>
      <c r="Q75" s="554">
        <v>10</v>
      </c>
      <c r="R75" s="485">
        <v>8</v>
      </c>
      <c r="S75" s="413">
        <v>11</v>
      </c>
      <c r="T75" s="425">
        <f>S75/S75</f>
        <v>1</v>
      </c>
      <c r="U75" s="467">
        <v>60844000</v>
      </c>
      <c r="V75" s="467">
        <v>9900000</v>
      </c>
      <c r="W75" s="413" t="s">
        <v>275</v>
      </c>
      <c r="X75" s="594" t="s">
        <v>482</v>
      </c>
      <c r="Y75" s="485">
        <v>8</v>
      </c>
      <c r="Z75" s="413">
        <v>11</v>
      </c>
      <c r="AA75" s="425">
        <f>Z75/Z75</f>
        <v>1</v>
      </c>
      <c r="AB75" s="467"/>
      <c r="AC75" s="467"/>
      <c r="AD75" s="413" t="s">
        <v>275</v>
      </c>
      <c r="AE75" s="594"/>
      <c r="AF75" s="537"/>
      <c r="AG75" s="488"/>
      <c r="AH75" s="425" t="e">
        <f>AG75/AG75</f>
        <v>#DIV/0!</v>
      </c>
      <c r="AI75" s="474"/>
      <c r="AJ75" s="474"/>
      <c r="AK75" s="413" t="s">
        <v>275</v>
      </c>
      <c r="AL75" s="472"/>
      <c r="AM75" s="590"/>
      <c r="AN75" s="476"/>
      <c r="AO75" s="425" t="e">
        <f>AN75/AN75</f>
        <v>#DIV/0!</v>
      </c>
      <c r="AP75" s="535"/>
      <c r="AQ75" s="535"/>
      <c r="AR75" s="413" t="s">
        <v>275</v>
      </c>
      <c r="AS75" s="472"/>
      <c r="AT75" s="504">
        <v>3</v>
      </c>
      <c r="AU75" s="492">
        <v>1</v>
      </c>
      <c r="AV75" s="425">
        <f>AU75/AU75</f>
        <v>1</v>
      </c>
      <c r="AW75" s="491" t="s">
        <v>857</v>
      </c>
      <c r="AX75" s="493" t="s">
        <v>857</v>
      </c>
      <c r="AY75" s="413" t="s">
        <v>275</v>
      </c>
      <c r="AZ75" s="471" t="s">
        <v>1038</v>
      </c>
      <c r="BA75" s="480">
        <v>6</v>
      </c>
      <c r="BB75" s="481" t="s">
        <v>921</v>
      </c>
      <c r="BC75" s="425" t="e">
        <f>BB75/BB75</f>
        <v>#VALUE!</v>
      </c>
      <c r="BD75" s="444">
        <v>1563620850</v>
      </c>
      <c r="BE75" s="444">
        <v>1172715638</v>
      </c>
      <c r="BF75" s="413" t="s">
        <v>275</v>
      </c>
      <c r="BG75" s="446" t="s">
        <v>970</v>
      </c>
      <c r="BH75" s="487">
        <v>7</v>
      </c>
      <c r="BI75" s="488">
        <v>2</v>
      </c>
      <c r="BJ75" s="489">
        <f>(BI75/BH75)*1</f>
        <v>0.2857142857142857</v>
      </c>
      <c r="BK75" s="474"/>
      <c r="BL75" s="474"/>
      <c r="BM75" s="488" t="s">
        <v>275</v>
      </c>
      <c r="BN75" s="591" t="s">
        <v>568</v>
      </c>
      <c r="BO75" s="485">
        <v>8</v>
      </c>
      <c r="BP75" s="413">
        <v>5</v>
      </c>
      <c r="BQ75" s="425">
        <f>BP75/BP75</f>
        <v>1</v>
      </c>
      <c r="BR75" s="467">
        <v>60844000</v>
      </c>
      <c r="BS75" s="467">
        <v>9900000</v>
      </c>
      <c r="BT75" s="413" t="s">
        <v>275</v>
      </c>
      <c r="BU75" s="599" t="s">
        <v>648</v>
      </c>
      <c r="BV75" s="538">
        <v>9</v>
      </c>
      <c r="BW75" s="413">
        <v>11</v>
      </c>
      <c r="BX75" s="425">
        <f>BW75/BW75</f>
        <v>1</v>
      </c>
      <c r="BY75" s="448">
        <v>2673832466</v>
      </c>
      <c r="BZ75" s="448">
        <f>BY75*6</f>
        <v>16042994796</v>
      </c>
      <c r="CA75" s="420">
        <v>1</v>
      </c>
      <c r="CB75" s="451" t="s">
        <v>1027</v>
      </c>
      <c r="CC75" s="434" t="s">
        <v>1075</v>
      </c>
      <c r="CD75" s="413">
        <v>10</v>
      </c>
      <c r="CE75" s="382">
        <v>11</v>
      </c>
      <c r="CF75" s="425">
        <v>1</v>
      </c>
    </row>
    <row r="76" spans="1:84" ht="107.25" customHeight="1" x14ac:dyDescent="0.25">
      <c r="A76" s="668"/>
      <c r="B76" s="387"/>
      <c r="C76" s="677"/>
      <c r="D76" s="602"/>
      <c r="E76" s="413"/>
      <c r="F76" s="413"/>
      <c r="G76" s="413"/>
      <c r="H76" s="452"/>
      <c r="I76" s="666"/>
      <c r="J76" s="413"/>
      <c r="K76" s="412"/>
      <c r="L76" s="412"/>
      <c r="M76" s="412"/>
      <c r="N76" s="412"/>
      <c r="O76" s="412"/>
      <c r="P76" s="412"/>
      <c r="Q76" s="554"/>
      <c r="R76" s="485"/>
      <c r="S76" s="413"/>
      <c r="T76" s="425"/>
      <c r="U76" s="467"/>
      <c r="V76" s="467"/>
      <c r="W76" s="413"/>
      <c r="X76" s="594"/>
      <c r="Y76" s="485"/>
      <c r="Z76" s="413"/>
      <c r="AA76" s="425"/>
      <c r="AB76" s="467"/>
      <c r="AC76" s="467"/>
      <c r="AD76" s="413"/>
      <c r="AE76" s="594"/>
      <c r="AF76" s="537"/>
      <c r="AG76" s="488"/>
      <c r="AH76" s="425"/>
      <c r="AI76" s="474"/>
      <c r="AJ76" s="474"/>
      <c r="AK76" s="413"/>
      <c r="AL76" s="472"/>
      <c r="AM76" s="590"/>
      <c r="AN76" s="476"/>
      <c r="AO76" s="425"/>
      <c r="AP76" s="535"/>
      <c r="AQ76" s="535"/>
      <c r="AR76" s="413"/>
      <c r="AS76" s="472"/>
      <c r="AT76" s="504"/>
      <c r="AU76" s="492"/>
      <c r="AV76" s="425"/>
      <c r="AW76" s="492"/>
      <c r="AX76" s="493"/>
      <c r="AY76" s="413"/>
      <c r="AZ76" s="471"/>
      <c r="BA76" s="480"/>
      <c r="BB76" s="481"/>
      <c r="BC76" s="425"/>
      <c r="BD76" s="444"/>
      <c r="BE76" s="444"/>
      <c r="BF76" s="413"/>
      <c r="BG76" s="446"/>
      <c r="BH76" s="487"/>
      <c r="BI76" s="488"/>
      <c r="BJ76" s="489"/>
      <c r="BK76" s="474"/>
      <c r="BL76" s="474"/>
      <c r="BM76" s="488"/>
      <c r="BN76" s="591"/>
      <c r="BO76" s="485"/>
      <c r="BP76" s="413"/>
      <c r="BQ76" s="425"/>
      <c r="BR76" s="467"/>
      <c r="BS76" s="467"/>
      <c r="BT76" s="413"/>
      <c r="BU76" s="599"/>
      <c r="BV76" s="539"/>
      <c r="BW76" s="413"/>
      <c r="BX76" s="425"/>
      <c r="BY76" s="449"/>
      <c r="BZ76" s="449"/>
      <c r="CA76" s="421"/>
      <c r="CB76" s="452"/>
      <c r="CC76" s="435"/>
      <c r="CD76" s="413"/>
      <c r="CE76" s="387"/>
      <c r="CF76" s="425"/>
    </row>
    <row r="77" spans="1:84" ht="218.25" customHeight="1" thickBot="1" x14ac:dyDescent="0.3">
      <c r="A77" s="669"/>
      <c r="B77" s="388"/>
      <c r="C77" s="678"/>
      <c r="D77" s="128" t="s">
        <v>219</v>
      </c>
      <c r="E77" s="48" t="s">
        <v>220</v>
      </c>
      <c r="F77" s="413"/>
      <c r="G77" s="413"/>
      <c r="H77" s="453"/>
      <c r="I77" s="666"/>
      <c r="J77" s="413"/>
      <c r="K77" s="412"/>
      <c r="L77" s="412"/>
      <c r="M77" s="412"/>
      <c r="N77" s="412"/>
      <c r="O77" s="412"/>
      <c r="P77" s="412"/>
      <c r="Q77" s="554"/>
      <c r="R77" s="485"/>
      <c r="S77" s="413"/>
      <c r="T77" s="425"/>
      <c r="U77" s="467"/>
      <c r="V77" s="467"/>
      <c r="W77" s="413"/>
      <c r="X77" s="594"/>
      <c r="Y77" s="485"/>
      <c r="Z77" s="413"/>
      <c r="AA77" s="425"/>
      <c r="AB77" s="467"/>
      <c r="AC77" s="467"/>
      <c r="AD77" s="413"/>
      <c r="AE77" s="594"/>
      <c r="AF77" s="274">
        <v>1</v>
      </c>
      <c r="AG77" s="137">
        <v>1</v>
      </c>
      <c r="AH77" s="425"/>
      <c r="AI77" s="474" t="s">
        <v>695</v>
      </c>
      <c r="AJ77" s="474" t="s">
        <v>696</v>
      </c>
      <c r="AK77" s="413"/>
      <c r="AL77" s="269" t="s">
        <v>771</v>
      </c>
      <c r="AM77" s="188" t="s">
        <v>780</v>
      </c>
      <c r="AN77" s="72" t="s">
        <v>780</v>
      </c>
      <c r="AO77" s="425"/>
      <c r="AP77" s="142">
        <v>24350000</v>
      </c>
      <c r="AQ77" s="142">
        <v>12000000</v>
      </c>
      <c r="AR77" s="413"/>
      <c r="AS77" s="214" t="s">
        <v>849</v>
      </c>
      <c r="AT77" s="236">
        <v>12</v>
      </c>
      <c r="AU77" s="96">
        <v>12</v>
      </c>
      <c r="AV77" s="425"/>
      <c r="AW77" s="150">
        <v>25000000</v>
      </c>
      <c r="AX77" s="151">
        <v>23933333</v>
      </c>
      <c r="AY77" s="413"/>
      <c r="AZ77" s="214" t="s">
        <v>909</v>
      </c>
      <c r="BA77" s="480"/>
      <c r="BB77" s="481"/>
      <c r="BC77" s="425"/>
      <c r="BD77" s="444"/>
      <c r="BE77" s="444"/>
      <c r="BF77" s="413"/>
      <c r="BG77" s="446"/>
      <c r="BH77" s="487"/>
      <c r="BI77" s="488"/>
      <c r="BJ77" s="489"/>
      <c r="BK77" s="474"/>
      <c r="BL77" s="474"/>
      <c r="BM77" s="488"/>
      <c r="BN77" s="591"/>
      <c r="BO77" s="485"/>
      <c r="BP77" s="413"/>
      <c r="BQ77" s="425"/>
      <c r="BR77" s="467"/>
      <c r="BS77" s="467"/>
      <c r="BT77" s="413"/>
      <c r="BU77" s="599"/>
      <c r="BV77" s="540"/>
      <c r="BW77" s="413"/>
      <c r="BX77" s="425"/>
      <c r="BY77" s="450"/>
      <c r="BZ77" s="450"/>
      <c r="CA77" s="422"/>
      <c r="CB77" s="453"/>
      <c r="CC77" s="435"/>
      <c r="CD77" s="413"/>
      <c r="CE77" s="383"/>
      <c r="CF77" s="425"/>
    </row>
    <row r="78" spans="1:84" ht="98.25" customHeight="1" x14ac:dyDescent="0.25">
      <c r="A78" s="667" t="s">
        <v>221</v>
      </c>
      <c r="B78" s="670" t="s">
        <v>222</v>
      </c>
      <c r="C78" s="671" t="s">
        <v>223</v>
      </c>
      <c r="D78" s="128" t="s">
        <v>224</v>
      </c>
      <c r="E78" s="48" t="s">
        <v>225</v>
      </c>
      <c r="F78" s="48" t="s">
        <v>226</v>
      </c>
      <c r="G78" s="48" t="s">
        <v>227</v>
      </c>
      <c r="H78" s="321" t="s">
        <v>228</v>
      </c>
      <c r="I78" s="32">
        <v>0</v>
      </c>
      <c r="J78" s="48">
        <v>1</v>
      </c>
      <c r="K78" s="60" t="s">
        <v>362</v>
      </c>
      <c r="L78" s="60" t="s">
        <v>363</v>
      </c>
      <c r="M78" s="48" t="s">
        <v>37</v>
      </c>
      <c r="N78" s="48" t="s">
        <v>364</v>
      </c>
      <c r="O78" s="48" t="s">
        <v>37</v>
      </c>
      <c r="P78" s="48" t="s">
        <v>365</v>
      </c>
      <c r="Q78" s="125">
        <v>1</v>
      </c>
      <c r="R78" s="112" t="s">
        <v>403</v>
      </c>
      <c r="S78" s="45" t="s">
        <v>423</v>
      </c>
      <c r="T78" s="57">
        <v>1</v>
      </c>
      <c r="U78" s="58"/>
      <c r="V78" s="58">
        <v>8655000</v>
      </c>
      <c r="W78" s="412" t="s">
        <v>256</v>
      </c>
      <c r="X78" s="113" t="s">
        <v>483</v>
      </c>
      <c r="Y78" s="112" t="s">
        <v>403</v>
      </c>
      <c r="Z78" s="45" t="s">
        <v>423</v>
      </c>
      <c r="AA78" s="57">
        <v>1</v>
      </c>
      <c r="AB78" s="58"/>
      <c r="AC78" s="58"/>
      <c r="AD78" s="412" t="s">
        <v>256</v>
      </c>
      <c r="AE78" s="113"/>
      <c r="AF78" s="274">
        <v>1</v>
      </c>
      <c r="AG78" s="137">
        <v>1</v>
      </c>
      <c r="AH78" s="57">
        <v>1</v>
      </c>
      <c r="AI78" s="474"/>
      <c r="AJ78" s="474"/>
      <c r="AK78" s="412" t="s">
        <v>256</v>
      </c>
      <c r="AL78" s="269" t="s">
        <v>772</v>
      </c>
      <c r="AM78" s="215">
        <v>1</v>
      </c>
      <c r="AN78" s="138">
        <v>0</v>
      </c>
      <c r="AO78" s="57">
        <v>1</v>
      </c>
      <c r="AP78" s="142">
        <v>25000000</v>
      </c>
      <c r="AQ78" s="72">
        <v>0</v>
      </c>
      <c r="AR78" s="412" t="s">
        <v>256</v>
      </c>
      <c r="AS78" s="225" t="s">
        <v>850</v>
      </c>
      <c r="AT78" s="237">
        <v>1</v>
      </c>
      <c r="AU78" s="149">
        <v>1</v>
      </c>
      <c r="AV78" s="57">
        <v>1</v>
      </c>
      <c r="AW78" s="246" t="s">
        <v>857</v>
      </c>
      <c r="AX78" s="246" t="s">
        <v>857</v>
      </c>
      <c r="AY78" s="412" t="s">
        <v>256</v>
      </c>
      <c r="AZ78" s="225" t="s">
        <v>910</v>
      </c>
      <c r="BA78" s="288">
        <v>12</v>
      </c>
      <c r="BB78" s="263">
        <v>12</v>
      </c>
      <c r="BC78" s="57">
        <v>1</v>
      </c>
      <c r="BD78" s="92">
        <v>32000000</v>
      </c>
      <c r="BE78" s="92">
        <v>31440300</v>
      </c>
      <c r="BF78" s="412" t="s">
        <v>256</v>
      </c>
      <c r="BG78" s="187" t="s">
        <v>971</v>
      </c>
      <c r="BH78" s="206" t="s">
        <v>403</v>
      </c>
      <c r="BI78" s="97" t="s">
        <v>569</v>
      </c>
      <c r="BJ78" s="81">
        <v>0</v>
      </c>
      <c r="BK78" s="79"/>
      <c r="BL78" s="79"/>
      <c r="BM78" s="481" t="s">
        <v>256</v>
      </c>
      <c r="BN78" s="187" t="s">
        <v>570</v>
      </c>
      <c r="BO78" s="112" t="s">
        <v>403</v>
      </c>
      <c r="BP78" s="45" t="s">
        <v>423</v>
      </c>
      <c r="BQ78" s="57">
        <v>1</v>
      </c>
      <c r="BR78" s="58"/>
      <c r="BS78" s="58">
        <v>8655000</v>
      </c>
      <c r="BT78" s="412" t="s">
        <v>256</v>
      </c>
      <c r="BU78" s="113" t="s">
        <v>649</v>
      </c>
      <c r="BV78" s="72">
        <v>1</v>
      </c>
      <c r="BW78" s="45" t="s">
        <v>423</v>
      </c>
      <c r="BX78" s="57">
        <v>1</v>
      </c>
      <c r="BY78" s="58">
        <v>0</v>
      </c>
      <c r="BZ78" s="58">
        <v>0</v>
      </c>
      <c r="CA78" s="303">
        <v>0</v>
      </c>
      <c r="CB78" s="321" t="s">
        <v>228</v>
      </c>
      <c r="CC78" s="355" t="s">
        <v>1076</v>
      </c>
      <c r="CD78" s="48">
        <v>1</v>
      </c>
      <c r="CE78" s="313" t="s">
        <v>423</v>
      </c>
      <c r="CF78" s="323">
        <v>1</v>
      </c>
    </row>
    <row r="79" spans="1:84" ht="65.25" customHeight="1" x14ac:dyDescent="0.25">
      <c r="A79" s="674"/>
      <c r="B79" s="387"/>
      <c r="C79" s="672"/>
      <c r="D79" s="128" t="s">
        <v>229</v>
      </c>
      <c r="E79" s="48" t="s">
        <v>230</v>
      </c>
      <c r="F79" s="48" t="s">
        <v>231</v>
      </c>
      <c r="G79" s="48" t="s">
        <v>227</v>
      </c>
      <c r="H79" s="96" t="s">
        <v>1028</v>
      </c>
      <c r="I79" s="32">
        <v>0</v>
      </c>
      <c r="J79" s="64">
        <v>1</v>
      </c>
      <c r="K79" s="412" t="s">
        <v>292</v>
      </c>
      <c r="L79" s="412" t="s">
        <v>293</v>
      </c>
      <c r="M79" s="412" t="s">
        <v>294</v>
      </c>
      <c r="N79" s="412" t="s">
        <v>424</v>
      </c>
      <c r="O79" s="412" t="s">
        <v>294</v>
      </c>
      <c r="P79" s="412" t="s">
        <v>393</v>
      </c>
      <c r="Q79" s="126">
        <v>1</v>
      </c>
      <c r="R79" s="114">
        <v>0.5</v>
      </c>
      <c r="S79" s="46">
        <v>0.5</v>
      </c>
      <c r="T79" s="34">
        <f>(S79/R79)*1</f>
        <v>1</v>
      </c>
      <c r="U79" s="58">
        <v>0</v>
      </c>
      <c r="V79" s="58">
        <v>8655000</v>
      </c>
      <c r="W79" s="412"/>
      <c r="X79" s="115" t="s">
        <v>484</v>
      </c>
      <c r="Y79" s="114">
        <v>0.5</v>
      </c>
      <c r="Z79" s="46">
        <v>0.5</v>
      </c>
      <c r="AA79" s="34">
        <f>(Z79/Y79)*1</f>
        <v>1</v>
      </c>
      <c r="AB79" s="58"/>
      <c r="AC79" s="58"/>
      <c r="AD79" s="412"/>
      <c r="AE79" s="115"/>
      <c r="AF79" s="537">
        <v>4</v>
      </c>
      <c r="AG79" s="488">
        <v>2</v>
      </c>
      <c r="AH79" s="34">
        <f>(AG79/AF79)*1</f>
        <v>0.5</v>
      </c>
      <c r="AI79" s="474"/>
      <c r="AJ79" s="474"/>
      <c r="AK79" s="412"/>
      <c r="AL79" s="472" t="s">
        <v>773</v>
      </c>
      <c r="AM79" s="590">
        <v>4</v>
      </c>
      <c r="AN79" s="476">
        <v>2</v>
      </c>
      <c r="AO79" s="34">
        <f>(AN79/AM79)*1</f>
        <v>0.5</v>
      </c>
      <c r="AP79" s="519">
        <v>24350000</v>
      </c>
      <c r="AQ79" s="519">
        <v>12000000</v>
      </c>
      <c r="AR79" s="412"/>
      <c r="AS79" s="472" t="s">
        <v>851</v>
      </c>
      <c r="AT79" s="504">
        <v>4</v>
      </c>
      <c r="AU79" s="492">
        <v>11</v>
      </c>
      <c r="AV79" s="34">
        <f>(AU79/AT79)*1</f>
        <v>2.75</v>
      </c>
      <c r="AW79" s="494">
        <v>25000000</v>
      </c>
      <c r="AX79" s="495">
        <v>23933333</v>
      </c>
      <c r="AY79" s="412"/>
      <c r="AZ79" s="472" t="s">
        <v>911</v>
      </c>
      <c r="BA79" s="207">
        <v>1</v>
      </c>
      <c r="BB79" s="153">
        <v>0.9</v>
      </c>
      <c r="BC79" s="34">
        <f>(BB79/BA79)*1</f>
        <v>0.9</v>
      </c>
      <c r="BD79" s="92"/>
      <c r="BE79" s="92"/>
      <c r="BF79" s="412"/>
      <c r="BG79" s="165" t="s">
        <v>972</v>
      </c>
      <c r="BH79" s="207">
        <v>0.9</v>
      </c>
      <c r="BI79" s="98">
        <v>0.9</v>
      </c>
      <c r="BJ79" s="75">
        <f>(BI79/BH79)*1</f>
        <v>1</v>
      </c>
      <c r="BK79" s="79"/>
      <c r="BL79" s="79"/>
      <c r="BM79" s="481"/>
      <c r="BN79" s="165" t="s">
        <v>571</v>
      </c>
      <c r="BO79" s="114">
        <v>0.5</v>
      </c>
      <c r="BP79" s="46">
        <v>0.5</v>
      </c>
      <c r="BQ79" s="34">
        <f>(BP79/BO79)*1</f>
        <v>1</v>
      </c>
      <c r="BR79" s="58">
        <v>0</v>
      </c>
      <c r="BS79" s="58">
        <v>8655000</v>
      </c>
      <c r="BT79" s="412"/>
      <c r="BU79" s="115" t="s">
        <v>650</v>
      </c>
      <c r="BV79" s="138">
        <v>0.5</v>
      </c>
      <c r="BW79" s="46">
        <v>0.5</v>
      </c>
      <c r="BX79" s="34">
        <f>(BW79/BV79)*1</f>
        <v>1</v>
      </c>
      <c r="BY79" s="58">
        <v>0</v>
      </c>
      <c r="BZ79" s="58">
        <v>0</v>
      </c>
      <c r="CA79" s="34">
        <v>0</v>
      </c>
      <c r="CB79" s="96" t="s">
        <v>1028</v>
      </c>
      <c r="CC79" s="346" t="s">
        <v>1087</v>
      </c>
      <c r="CD79" s="64">
        <v>1</v>
      </c>
      <c r="CE79" s="46">
        <v>0.5</v>
      </c>
      <c r="CF79" s="47">
        <f>CE79/CD79</f>
        <v>0.5</v>
      </c>
    </row>
    <row r="80" spans="1:84" ht="33.75" customHeight="1" x14ac:dyDescent="0.25">
      <c r="A80" s="674"/>
      <c r="B80" s="387"/>
      <c r="C80" s="672"/>
      <c r="D80" s="602" t="s">
        <v>232</v>
      </c>
      <c r="E80" s="413" t="s">
        <v>233</v>
      </c>
      <c r="F80" s="413" t="s">
        <v>234</v>
      </c>
      <c r="G80" s="413" t="s">
        <v>21</v>
      </c>
      <c r="H80" s="451" t="s">
        <v>1029</v>
      </c>
      <c r="I80" s="666">
        <v>3</v>
      </c>
      <c r="J80" s="413">
        <v>10</v>
      </c>
      <c r="K80" s="412"/>
      <c r="L80" s="412"/>
      <c r="M80" s="412"/>
      <c r="N80" s="412"/>
      <c r="O80" s="412"/>
      <c r="P80" s="412"/>
      <c r="Q80" s="554">
        <v>10</v>
      </c>
      <c r="R80" s="485">
        <v>8</v>
      </c>
      <c r="S80" s="413">
        <v>7</v>
      </c>
      <c r="T80" s="459">
        <f>(S80/R80)*1</f>
        <v>0.875</v>
      </c>
      <c r="U80" s="533">
        <v>8655000</v>
      </c>
      <c r="V80" s="467">
        <v>8655000</v>
      </c>
      <c r="W80" s="412"/>
      <c r="X80" s="486" t="s">
        <v>485</v>
      </c>
      <c r="Y80" s="485">
        <v>8</v>
      </c>
      <c r="Z80" s="413">
        <v>7</v>
      </c>
      <c r="AA80" s="459">
        <f>(Z80/Y80)*1</f>
        <v>0.875</v>
      </c>
      <c r="AB80" s="533"/>
      <c r="AC80" s="467"/>
      <c r="AD80" s="412"/>
      <c r="AE80" s="486"/>
      <c r="AF80" s="537"/>
      <c r="AG80" s="488"/>
      <c r="AH80" s="459" t="e">
        <f>(AG80/AF80)*1</f>
        <v>#DIV/0!</v>
      </c>
      <c r="AI80" s="474"/>
      <c r="AJ80" s="474"/>
      <c r="AK80" s="412"/>
      <c r="AL80" s="472"/>
      <c r="AM80" s="590"/>
      <c r="AN80" s="476"/>
      <c r="AO80" s="459" t="e">
        <f>(AN80/AM80)*1</f>
        <v>#DIV/0!</v>
      </c>
      <c r="AP80" s="519"/>
      <c r="AQ80" s="519"/>
      <c r="AR80" s="412"/>
      <c r="AS80" s="472"/>
      <c r="AT80" s="504"/>
      <c r="AU80" s="492"/>
      <c r="AV80" s="459" t="e">
        <f>(AU80/AT80)*1</f>
        <v>#DIV/0!</v>
      </c>
      <c r="AW80" s="494"/>
      <c r="AX80" s="495"/>
      <c r="AY80" s="412"/>
      <c r="AZ80" s="472"/>
      <c r="BA80" s="480">
        <v>4</v>
      </c>
      <c r="BB80" s="481">
        <v>3</v>
      </c>
      <c r="BC80" s="459">
        <f>(BB80/BA80)*1</f>
        <v>0.75</v>
      </c>
      <c r="BD80" s="444">
        <v>32000000</v>
      </c>
      <c r="BE80" s="444">
        <v>31440300</v>
      </c>
      <c r="BF80" s="412"/>
      <c r="BG80" s="446" t="s">
        <v>973</v>
      </c>
      <c r="BH80" s="482">
        <v>7</v>
      </c>
      <c r="BI80" s="481">
        <v>0</v>
      </c>
      <c r="BJ80" s="483">
        <f>(BI80/BH80)*1</f>
        <v>0</v>
      </c>
      <c r="BK80" s="484"/>
      <c r="BL80" s="444"/>
      <c r="BM80" s="481"/>
      <c r="BN80" s="447" t="s">
        <v>572</v>
      </c>
      <c r="BO80" s="485">
        <v>8</v>
      </c>
      <c r="BP80" s="413">
        <v>7</v>
      </c>
      <c r="BQ80" s="459">
        <f>(BP80/BO80)*1</f>
        <v>0.875</v>
      </c>
      <c r="BR80" s="533">
        <v>8655000</v>
      </c>
      <c r="BS80" s="467">
        <v>8655000</v>
      </c>
      <c r="BT80" s="412"/>
      <c r="BU80" s="447" t="s">
        <v>651</v>
      </c>
      <c r="BV80" s="544">
        <v>1</v>
      </c>
      <c r="BW80" s="413">
        <v>1</v>
      </c>
      <c r="BX80" s="459">
        <f>(BW80/BV80)*1</f>
        <v>1</v>
      </c>
      <c r="BY80" s="546">
        <v>28313000</v>
      </c>
      <c r="BZ80" s="454">
        <v>35000000</v>
      </c>
      <c r="CA80" s="438">
        <f>BY80/BZ80</f>
        <v>0.80894285714285719</v>
      </c>
      <c r="CB80" s="451" t="s">
        <v>1029</v>
      </c>
      <c r="CC80" s="548" t="s">
        <v>1077</v>
      </c>
      <c r="CD80" s="413">
        <v>10</v>
      </c>
      <c r="CE80" s="382">
        <v>7</v>
      </c>
      <c r="CF80" s="414">
        <f>CE80/CD80</f>
        <v>0.7</v>
      </c>
    </row>
    <row r="81" spans="1:84" ht="259.5" customHeight="1" thickBot="1" x14ac:dyDescent="0.3">
      <c r="A81" s="675"/>
      <c r="B81" s="388"/>
      <c r="C81" s="673"/>
      <c r="D81" s="602"/>
      <c r="E81" s="413"/>
      <c r="F81" s="413"/>
      <c r="G81" s="413"/>
      <c r="H81" s="453"/>
      <c r="I81" s="666"/>
      <c r="J81" s="413"/>
      <c r="K81" s="412"/>
      <c r="L81" s="412"/>
      <c r="M81" s="60"/>
      <c r="N81" s="412"/>
      <c r="O81" s="412"/>
      <c r="P81" s="412"/>
      <c r="Q81" s="554"/>
      <c r="R81" s="485"/>
      <c r="S81" s="413"/>
      <c r="T81" s="459"/>
      <c r="U81" s="533"/>
      <c r="V81" s="467"/>
      <c r="W81" s="412"/>
      <c r="X81" s="486"/>
      <c r="Y81" s="485"/>
      <c r="Z81" s="413"/>
      <c r="AA81" s="459"/>
      <c r="AB81" s="533"/>
      <c r="AC81" s="467"/>
      <c r="AD81" s="412"/>
      <c r="AE81" s="486"/>
      <c r="AF81" s="275">
        <v>7</v>
      </c>
      <c r="AG81" s="136">
        <v>7</v>
      </c>
      <c r="AH81" s="459"/>
      <c r="AI81" s="474"/>
      <c r="AJ81" s="474"/>
      <c r="AK81" s="412"/>
      <c r="AL81" s="269" t="s">
        <v>774</v>
      </c>
      <c r="AM81" s="188">
        <v>12</v>
      </c>
      <c r="AN81" s="72">
        <v>12</v>
      </c>
      <c r="AO81" s="459"/>
      <c r="AP81" s="519">
        <v>24350000</v>
      </c>
      <c r="AQ81" s="519">
        <v>12000000</v>
      </c>
      <c r="AR81" s="412"/>
      <c r="AS81" s="214" t="s">
        <v>852</v>
      </c>
      <c r="AT81" s="224">
        <v>12</v>
      </c>
      <c r="AU81" s="146">
        <v>12</v>
      </c>
      <c r="AV81" s="459"/>
      <c r="AW81" s="494">
        <v>25000000</v>
      </c>
      <c r="AX81" s="493">
        <v>23933333</v>
      </c>
      <c r="AY81" s="412"/>
      <c r="AZ81" s="232" t="s">
        <v>912</v>
      </c>
      <c r="BA81" s="480"/>
      <c r="BB81" s="481"/>
      <c r="BC81" s="459"/>
      <c r="BD81" s="444"/>
      <c r="BE81" s="444"/>
      <c r="BF81" s="412"/>
      <c r="BG81" s="446"/>
      <c r="BH81" s="482"/>
      <c r="BI81" s="481"/>
      <c r="BJ81" s="483"/>
      <c r="BK81" s="484"/>
      <c r="BL81" s="444"/>
      <c r="BM81" s="481"/>
      <c r="BN81" s="447"/>
      <c r="BO81" s="485"/>
      <c r="BP81" s="413"/>
      <c r="BQ81" s="459"/>
      <c r="BR81" s="533"/>
      <c r="BS81" s="467"/>
      <c r="BT81" s="412"/>
      <c r="BU81" s="486"/>
      <c r="BV81" s="545"/>
      <c r="BW81" s="413"/>
      <c r="BX81" s="459"/>
      <c r="BY81" s="547"/>
      <c r="BZ81" s="456"/>
      <c r="CA81" s="469"/>
      <c r="CB81" s="453"/>
      <c r="CC81" s="548"/>
      <c r="CD81" s="413"/>
      <c r="CE81" s="388"/>
      <c r="CF81" s="416"/>
    </row>
    <row r="82" spans="1:84" ht="196.5" customHeight="1" x14ac:dyDescent="0.25">
      <c r="A82" s="667" t="s">
        <v>235</v>
      </c>
      <c r="B82" s="670" t="s">
        <v>236</v>
      </c>
      <c r="C82" s="671" t="s">
        <v>237</v>
      </c>
      <c r="D82" s="128" t="s">
        <v>238</v>
      </c>
      <c r="E82" s="48" t="s">
        <v>239</v>
      </c>
      <c r="F82" s="48" t="s">
        <v>240</v>
      </c>
      <c r="G82" s="48" t="s">
        <v>210</v>
      </c>
      <c r="H82" s="321" t="s">
        <v>1030</v>
      </c>
      <c r="I82" s="48">
        <v>5</v>
      </c>
      <c r="J82" s="48">
        <v>12</v>
      </c>
      <c r="K82" s="412" t="s">
        <v>292</v>
      </c>
      <c r="L82" s="412" t="s">
        <v>293</v>
      </c>
      <c r="M82" s="412" t="s">
        <v>294</v>
      </c>
      <c r="N82" s="412" t="s">
        <v>424</v>
      </c>
      <c r="O82" s="412" t="s">
        <v>366</v>
      </c>
      <c r="P82" s="412" t="s">
        <v>393</v>
      </c>
      <c r="Q82" s="125">
        <v>12</v>
      </c>
      <c r="R82" s="116">
        <v>5</v>
      </c>
      <c r="S82" s="66">
        <v>7</v>
      </c>
      <c r="T82" s="47">
        <v>1</v>
      </c>
      <c r="U82" s="58">
        <v>8655000</v>
      </c>
      <c r="V82" s="58">
        <v>8655000</v>
      </c>
      <c r="W82" s="412" t="s">
        <v>256</v>
      </c>
      <c r="X82" s="183" t="s">
        <v>486</v>
      </c>
      <c r="Y82" s="116">
        <v>5</v>
      </c>
      <c r="Z82" s="66">
        <v>7</v>
      </c>
      <c r="AA82" s="47">
        <v>1</v>
      </c>
      <c r="AB82" s="58"/>
      <c r="AC82" s="58"/>
      <c r="AD82" s="412" t="s">
        <v>256</v>
      </c>
      <c r="AE82" s="183"/>
      <c r="AF82" s="275">
        <v>0</v>
      </c>
      <c r="AG82" s="136">
        <v>0</v>
      </c>
      <c r="AH82" s="47">
        <v>1</v>
      </c>
      <c r="AI82" s="474"/>
      <c r="AJ82" s="474"/>
      <c r="AK82" s="412" t="s">
        <v>256</v>
      </c>
      <c r="AL82" s="269" t="s">
        <v>775</v>
      </c>
      <c r="AM82" s="188">
        <v>13</v>
      </c>
      <c r="AN82" s="72">
        <v>13</v>
      </c>
      <c r="AO82" s="47">
        <v>1</v>
      </c>
      <c r="AP82" s="519"/>
      <c r="AQ82" s="519"/>
      <c r="AR82" s="412" t="s">
        <v>256</v>
      </c>
      <c r="AS82" s="214" t="s">
        <v>853</v>
      </c>
      <c r="AT82" s="224">
        <v>13</v>
      </c>
      <c r="AU82" s="146">
        <v>0</v>
      </c>
      <c r="AV82" s="47">
        <v>1</v>
      </c>
      <c r="AW82" s="494"/>
      <c r="AX82" s="493"/>
      <c r="AY82" s="412" t="s">
        <v>256</v>
      </c>
      <c r="AZ82" s="232" t="s">
        <v>913</v>
      </c>
      <c r="BA82" s="208">
        <v>12</v>
      </c>
      <c r="BB82" s="154">
        <v>7</v>
      </c>
      <c r="BC82" s="47">
        <v>1</v>
      </c>
      <c r="BD82" s="444">
        <v>32000000</v>
      </c>
      <c r="BE82" s="444">
        <v>32000000</v>
      </c>
      <c r="BF82" s="412" t="s">
        <v>256</v>
      </c>
      <c r="BG82" s="183" t="s">
        <v>974</v>
      </c>
      <c r="BH82" s="208">
        <v>3</v>
      </c>
      <c r="BI82" s="99">
        <v>4</v>
      </c>
      <c r="BJ82" s="100">
        <v>1</v>
      </c>
      <c r="BK82" s="79"/>
      <c r="BL82" s="79"/>
      <c r="BM82" s="481" t="s">
        <v>256</v>
      </c>
      <c r="BN82" s="183" t="s">
        <v>573</v>
      </c>
      <c r="BO82" s="116">
        <v>5</v>
      </c>
      <c r="BP82" s="66">
        <v>6</v>
      </c>
      <c r="BQ82" s="47">
        <v>1</v>
      </c>
      <c r="BR82" s="58">
        <v>8655000</v>
      </c>
      <c r="BS82" s="58">
        <v>8655000</v>
      </c>
      <c r="BT82" s="412" t="s">
        <v>256</v>
      </c>
      <c r="BU82" s="181" t="s">
        <v>652</v>
      </c>
      <c r="BV82" s="72">
        <v>12</v>
      </c>
      <c r="BW82" s="66">
        <v>5</v>
      </c>
      <c r="BX82" s="47">
        <f>BW82/BV82</f>
        <v>0.41666666666666669</v>
      </c>
      <c r="BY82" s="58">
        <f>34620000+
500000000</f>
        <v>534620000</v>
      </c>
      <c r="BZ82" s="338">
        <f>28800000+
50000000</f>
        <v>78800000</v>
      </c>
      <c r="CA82" s="47">
        <f>BZ82/BY82</f>
        <v>0.14739441098350231</v>
      </c>
      <c r="CB82" s="321" t="s">
        <v>1030</v>
      </c>
      <c r="CC82" s="360" t="s">
        <v>1078</v>
      </c>
      <c r="CD82" s="48">
        <v>12</v>
      </c>
      <c r="CE82" s="314">
        <v>5</v>
      </c>
      <c r="CF82" s="47">
        <f>CE82/CD82</f>
        <v>0.41666666666666669</v>
      </c>
    </row>
    <row r="83" spans="1:84" ht="267" customHeight="1" x14ac:dyDescent="0.25">
      <c r="A83" s="668"/>
      <c r="B83" s="387"/>
      <c r="C83" s="672"/>
      <c r="D83" s="128" t="s">
        <v>241</v>
      </c>
      <c r="E83" s="48" t="s">
        <v>242</v>
      </c>
      <c r="F83" s="48" t="s">
        <v>243</v>
      </c>
      <c r="G83" s="48" t="s">
        <v>244</v>
      </c>
      <c r="H83" s="96" t="s">
        <v>1031</v>
      </c>
      <c r="I83" s="48">
        <v>2</v>
      </c>
      <c r="J83" s="48">
        <v>13</v>
      </c>
      <c r="K83" s="412"/>
      <c r="L83" s="412"/>
      <c r="M83" s="412"/>
      <c r="N83" s="412"/>
      <c r="O83" s="412"/>
      <c r="P83" s="412"/>
      <c r="Q83" s="125">
        <v>13</v>
      </c>
      <c r="R83" s="116">
        <v>0</v>
      </c>
      <c r="S83" s="66">
        <v>12</v>
      </c>
      <c r="T83" s="47">
        <v>1</v>
      </c>
      <c r="U83" s="58">
        <v>8655000</v>
      </c>
      <c r="V83" s="58">
        <v>8655000</v>
      </c>
      <c r="W83" s="412"/>
      <c r="X83" s="113" t="s">
        <v>490</v>
      </c>
      <c r="Y83" s="116">
        <v>0</v>
      </c>
      <c r="Z83" s="66">
        <v>12</v>
      </c>
      <c r="AA83" s="47">
        <v>1</v>
      </c>
      <c r="AB83" s="58"/>
      <c r="AC83" s="58"/>
      <c r="AD83" s="412"/>
      <c r="AE83" s="113"/>
      <c r="AF83" s="275">
        <v>12</v>
      </c>
      <c r="AG83" s="136">
        <v>12</v>
      </c>
      <c r="AH83" s="47">
        <v>1</v>
      </c>
      <c r="AI83" s="474"/>
      <c r="AJ83" s="474"/>
      <c r="AK83" s="412"/>
      <c r="AL83" s="269" t="s">
        <v>776</v>
      </c>
      <c r="AM83" s="188">
        <v>12</v>
      </c>
      <c r="AN83" s="72">
        <v>12</v>
      </c>
      <c r="AO83" s="47">
        <v>1</v>
      </c>
      <c r="AP83" s="519"/>
      <c r="AQ83" s="519"/>
      <c r="AR83" s="412"/>
      <c r="AS83" s="214" t="s">
        <v>854</v>
      </c>
      <c r="AT83" s="224">
        <v>12</v>
      </c>
      <c r="AU83" s="146">
        <v>13</v>
      </c>
      <c r="AV83" s="47">
        <v>1</v>
      </c>
      <c r="AW83" s="494"/>
      <c r="AX83" s="493"/>
      <c r="AY83" s="412"/>
      <c r="AZ83" s="232" t="s">
        <v>914</v>
      </c>
      <c r="BA83" s="208">
        <v>13</v>
      </c>
      <c r="BB83" s="154">
        <v>13</v>
      </c>
      <c r="BC83" s="47">
        <v>1</v>
      </c>
      <c r="BD83" s="444"/>
      <c r="BE83" s="444"/>
      <c r="BF83" s="412"/>
      <c r="BG83" s="221" t="s">
        <v>1039</v>
      </c>
      <c r="BH83" s="208">
        <v>0</v>
      </c>
      <c r="BI83" s="99">
        <v>0</v>
      </c>
      <c r="BJ83" s="100">
        <v>1</v>
      </c>
      <c r="BK83" s="79" t="s">
        <v>574</v>
      </c>
      <c r="BL83" s="79" t="s">
        <v>575</v>
      </c>
      <c r="BM83" s="481"/>
      <c r="BN83" s="187" t="s">
        <v>576</v>
      </c>
      <c r="BO83" s="116">
        <v>0</v>
      </c>
      <c r="BP83" s="66">
        <v>12</v>
      </c>
      <c r="BQ83" s="47">
        <v>1</v>
      </c>
      <c r="BR83" s="58">
        <v>8655000</v>
      </c>
      <c r="BS83" s="58">
        <v>8655000</v>
      </c>
      <c r="BT83" s="412"/>
      <c r="BU83" s="113" t="s">
        <v>653</v>
      </c>
      <c r="BV83" s="72">
        <v>12</v>
      </c>
      <c r="BW83" s="66">
        <v>12</v>
      </c>
      <c r="BX83" s="47">
        <v>1</v>
      </c>
      <c r="BY83" s="58">
        <v>34620000</v>
      </c>
      <c r="BZ83" s="338">
        <v>28800000</v>
      </c>
      <c r="CA83" s="47">
        <f>BZ83/BY83</f>
        <v>0.83188908145580587</v>
      </c>
      <c r="CB83" s="96" t="s">
        <v>1031</v>
      </c>
      <c r="CC83" s="355" t="s">
        <v>1079</v>
      </c>
      <c r="CD83" s="48">
        <v>13</v>
      </c>
      <c r="CE83" s="66">
        <v>13</v>
      </c>
      <c r="CF83" s="47">
        <f>CE83/CD83</f>
        <v>1</v>
      </c>
    </row>
    <row r="84" spans="1:84" ht="236.25" customHeight="1" x14ac:dyDescent="0.25">
      <c r="A84" s="668"/>
      <c r="B84" s="387"/>
      <c r="C84" s="672"/>
      <c r="D84" s="128" t="s">
        <v>245</v>
      </c>
      <c r="E84" s="48" t="s">
        <v>246</v>
      </c>
      <c r="F84" s="48" t="s">
        <v>247</v>
      </c>
      <c r="G84" s="48" t="s">
        <v>248</v>
      </c>
      <c r="H84" s="96" t="s">
        <v>1031</v>
      </c>
      <c r="I84" s="48">
        <v>12</v>
      </c>
      <c r="J84" s="48">
        <v>13</v>
      </c>
      <c r="K84" s="412"/>
      <c r="L84" s="412"/>
      <c r="M84" s="412"/>
      <c r="N84" s="412"/>
      <c r="O84" s="412"/>
      <c r="P84" s="412"/>
      <c r="Q84" s="125">
        <v>13</v>
      </c>
      <c r="R84" s="116">
        <v>12</v>
      </c>
      <c r="S84" s="66">
        <v>12</v>
      </c>
      <c r="T84" s="34">
        <f t="shared" ref="T84" si="9">(S84/R84)*1</f>
        <v>1</v>
      </c>
      <c r="U84" s="58">
        <v>8655000</v>
      </c>
      <c r="V84" s="58">
        <v>8655000</v>
      </c>
      <c r="W84" s="412"/>
      <c r="X84" s="113" t="s">
        <v>487</v>
      </c>
      <c r="Y84" s="116">
        <v>12</v>
      </c>
      <c r="Z84" s="66">
        <v>12</v>
      </c>
      <c r="AA84" s="34">
        <f t="shared" ref="AA84" si="10">(Z84/Y84)*1</f>
        <v>1</v>
      </c>
      <c r="AB84" s="58"/>
      <c r="AC84" s="58"/>
      <c r="AD84" s="412"/>
      <c r="AE84" s="113"/>
      <c r="AF84" s="275">
        <v>13</v>
      </c>
      <c r="AG84" s="136">
        <v>5</v>
      </c>
      <c r="AH84" s="34">
        <f t="shared" ref="AH84" si="11">(AG84/AF84)*1</f>
        <v>0.38461538461538464</v>
      </c>
      <c r="AI84" s="474"/>
      <c r="AJ84" s="474"/>
      <c r="AK84" s="412"/>
      <c r="AL84" s="269" t="s">
        <v>777</v>
      </c>
      <c r="AM84" s="188">
        <v>13</v>
      </c>
      <c r="AN84" s="72">
        <v>10</v>
      </c>
      <c r="AO84" s="34">
        <f t="shared" ref="AO84" si="12">(AN84/AM84)*1</f>
        <v>0.76923076923076927</v>
      </c>
      <c r="AP84" s="519"/>
      <c r="AQ84" s="519"/>
      <c r="AR84" s="412"/>
      <c r="AS84" s="214" t="s">
        <v>855</v>
      </c>
      <c r="AT84" s="224">
        <v>13</v>
      </c>
      <c r="AU84" s="146">
        <v>11</v>
      </c>
      <c r="AV84" s="34">
        <f t="shared" ref="AV84" si="13">(AU84/AT84)*1</f>
        <v>0.84615384615384615</v>
      </c>
      <c r="AW84" s="494"/>
      <c r="AX84" s="493"/>
      <c r="AY84" s="412"/>
      <c r="AZ84" s="232" t="s">
        <v>915</v>
      </c>
      <c r="BA84" s="208">
        <v>12</v>
      </c>
      <c r="BB84" s="154">
        <v>12</v>
      </c>
      <c r="BC84" s="34">
        <f t="shared" ref="BC84" si="14">(BB84/BA84)*1</f>
        <v>1</v>
      </c>
      <c r="BD84" s="444"/>
      <c r="BE84" s="444"/>
      <c r="BF84" s="412"/>
      <c r="BG84" s="221" t="s">
        <v>975</v>
      </c>
      <c r="BH84" s="208">
        <v>11</v>
      </c>
      <c r="BI84" s="99">
        <v>11</v>
      </c>
      <c r="BJ84" s="75">
        <f t="shared" ref="BJ84" si="15">(BI84/BH84)*1</f>
        <v>1</v>
      </c>
      <c r="BK84" s="79" t="s">
        <v>577</v>
      </c>
      <c r="BL84" s="79" t="s">
        <v>578</v>
      </c>
      <c r="BM84" s="481"/>
      <c r="BN84" s="187" t="s">
        <v>579</v>
      </c>
      <c r="BO84" s="116">
        <v>12</v>
      </c>
      <c r="BP84" s="66">
        <v>11</v>
      </c>
      <c r="BQ84" s="34">
        <f t="shared" ref="BQ84" si="16">(BP84/BO84)*1</f>
        <v>0.91666666666666663</v>
      </c>
      <c r="BR84" s="58">
        <v>8655000</v>
      </c>
      <c r="BS84" s="58">
        <v>8655000</v>
      </c>
      <c r="BT84" s="412"/>
      <c r="BU84" s="187" t="s">
        <v>654</v>
      </c>
      <c r="BV84" s="72">
        <v>13</v>
      </c>
      <c r="BW84" s="66">
        <v>13</v>
      </c>
      <c r="BX84" s="34">
        <f t="shared" ref="BX84" si="17">(BW84/BV84)*1</f>
        <v>1</v>
      </c>
      <c r="BY84" s="58">
        <v>34620000</v>
      </c>
      <c r="BZ84" s="338">
        <v>28850000</v>
      </c>
      <c r="CA84" s="34">
        <f>BZ84/BY84</f>
        <v>0.83333333333333337</v>
      </c>
      <c r="CB84" s="96" t="s">
        <v>1031</v>
      </c>
      <c r="CC84" s="355" t="s">
        <v>1080</v>
      </c>
      <c r="CD84" s="48">
        <v>13</v>
      </c>
      <c r="CE84" s="66">
        <v>13</v>
      </c>
      <c r="CF84" s="47">
        <f>CE84/CD84</f>
        <v>1</v>
      </c>
    </row>
    <row r="85" spans="1:84" ht="211.5" customHeight="1" thickBot="1" x14ac:dyDescent="0.3">
      <c r="A85" s="669"/>
      <c r="B85" s="388"/>
      <c r="C85" s="673"/>
      <c r="D85" s="132" t="s">
        <v>249</v>
      </c>
      <c r="E85" s="67" t="s">
        <v>250</v>
      </c>
      <c r="F85" s="67" t="s">
        <v>251</v>
      </c>
      <c r="G85" s="67" t="s">
        <v>248</v>
      </c>
      <c r="H85" s="322" t="s">
        <v>1031</v>
      </c>
      <c r="I85" s="67">
        <v>0</v>
      </c>
      <c r="J85" s="67">
        <v>13</v>
      </c>
      <c r="K85" s="479"/>
      <c r="L85" s="479"/>
      <c r="M85" s="479"/>
      <c r="N85" s="479"/>
      <c r="O85" s="479"/>
      <c r="P85" s="479"/>
      <c r="Q85" s="133">
        <v>13</v>
      </c>
      <c r="R85" s="117">
        <v>13</v>
      </c>
      <c r="S85" s="118">
        <v>4</v>
      </c>
      <c r="T85" s="119">
        <f>S85/R85</f>
        <v>0.30769230769230771</v>
      </c>
      <c r="U85" s="120">
        <v>8655000</v>
      </c>
      <c r="V85" s="121">
        <v>8655000</v>
      </c>
      <c r="W85" s="479"/>
      <c r="X85" s="122" t="s">
        <v>488</v>
      </c>
      <c r="Y85" s="117">
        <v>13</v>
      </c>
      <c r="Z85" s="118">
        <v>10</v>
      </c>
      <c r="AA85" s="119">
        <f>Z85/Y85</f>
        <v>0.76923076923076927</v>
      </c>
      <c r="AB85" s="120"/>
      <c r="AC85" s="120"/>
      <c r="AD85" s="479"/>
      <c r="AE85" s="122"/>
      <c r="AF85" s="117">
        <v>13</v>
      </c>
      <c r="AG85" s="118">
        <v>4</v>
      </c>
      <c r="AH85" s="119">
        <f>AG85/AF85</f>
        <v>0.30769230769230771</v>
      </c>
      <c r="AI85" s="120">
        <v>8655000</v>
      </c>
      <c r="AJ85" s="121">
        <v>8655000</v>
      </c>
      <c r="AK85" s="479"/>
      <c r="AL85" s="122"/>
      <c r="AM85" s="117">
        <v>13</v>
      </c>
      <c r="AN85" s="118">
        <v>10</v>
      </c>
      <c r="AO85" s="119">
        <f>AN85/AM85</f>
        <v>0.76923076923076927</v>
      </c>
      <c r="AP85" s="120" t="s">
        <v>492</v>
      </c>
      <c r="AQ85" s="120" t="s">
        <v>491</v>
      </c>
      <c r="AR85" s="479"/>
      <c r="AS85" s="122" t="s">
        <v>465</v>
      </c>
      <c r="AT85" s="117">
        <v>13</v>
      </c>
      <c r="AU85" s="118">
        <v>4</v>
      </c>
      <c r="AV85" s="119">
        <f>AU85/AT85</f>
        <v>0.30769230769230771</v>
      </c>
      <c r="AW85" s="120">
        <v>8655000</v>
      </c>
      <c r="AX85" s="121">
        <v>8655000</v>
      </c>
      <c r="AY85" s="479"/>
      <c r="AZ85" s="122" t="s">
        <v>488</v>
      </c>
      <c r="BA85" s="209">
        <v>13</v>
      </c>
      <c r="BB85" s="222">
        <v>13</v>
      </c>
      <c r="BC85" s="119">
        <f>BB85/BA85</f>
        <v>1</v>
      </c>
      <c r="BD85" s="445"/>
      <c r="BE85" s="445"/>
      <c r="BF85" s="479"/>
      <c r="BG85" s="223" t="s">
        <v>976</v>
      </c>
      <c r="BH85" s="209">
        <v>13</v>
      </c>
      <c r="BI85" s="155">
        <v>7</v>
      </c>
      <c r="BJ85" s="210">
        <f>(BI85/BH85)*1</f>
        <v>0.53846153846153844</v>
      </c>
      <c r="BK85" s="211" t="s">
        <v>580</v>
      </c>
      <c r="BL85" s="212">
        <v>400</v>
      </c>
      <c r="BM85" s="587"/>
      <c r="BN85" s="213" t="s">
        <v>581</v>
      </c>
      <c r="BO85" s="117">
        <v>13</v>
      </c>
      <c r="BP85" s="118">
        <v>5</v>
      </c>
      <c r="BQ85" s="119">
        <f>BP85/BO85</f>
        <v>0.38461538461538464</v>
      </c>
      <c r="BR85" s="120">
        <v>8655000</v>
      </c>
      <c r="BS85" s="121">
        <v>8655000</v>
      </c>
      <c r="BT85" s="479"/>
      <c r="BU85" s="122" t="s">
        <v>655</v>
      </c>
      <c r="BV85" s="72">
        <v>13</v>
      </c>
      <c r="BW85" s="320">
        <v>13</v>
      </c>
      <c r="BX85" s="119">
        <f>BW85/BV85</f>
        <v>1</v>
      </c>
      <c r="BY85" s="58">
        <f>34620000+
273979122+
950000+1360000</f>
        <v>310909122</v>
      </c>
      <c r="BZ85" s="58">
        <f>28850000+
142116458+
950000+1360000</f>
        <v>173276458</v>
      </c>
      <c r="CA85" s="31">
        <f>BZ85/BY85</f>
        <v>0.55732188520348402</v>
      </c>
      <c r="CB85" s="322" t="s">
        <v>1031</v>
      </c>
      <c r="CC85" s="345" t="s">
        <v>1088</v>
      </c>
      <c r="CD85" s="67">
        <v>13</v>
      </c>
      <c r="CE85" s="66">
        <v>13</v>
      </c>
      <c r="CF85" s="47">
        <f>CE85/CD85</f>
        <v>1</v>
      </c>
    </row>
    <row r="86" spans="1:84" x14ac:dyDescent="0.25">
      <c r="C86" s="49"/>
      <c r="Q86" s="71"/>
      <c r="R86" s="29"/>
      <c r="T86" s="15"/>
      <c r="U86" s="52"/>
      <c r="V86" s="52"/>
      <c r="W86" s="2"/>
      <c r="X86" s="2"/>
      <c r="Y86" s="29"/>
      <c r="AA86" s="15"/>
      <c r="AB86" s="52"/>
      <c r="AC86" s="52"/>
      <c r="AD86" s="2"/>
      <c r="AE86" s="2"/>
      <c r="AI86" s="2"/>
      <c r="AJ86" s="2"/>
      <c r="AK86" s="2"/>
      <c r="AL86" s="2"/>
      <c r="AM86" s="2"/>
      <c r="AN86" s="2"/>
      <c r="AO86" s="2"/>
      <c r="AP86" s="2"/>
      <c r="AQ86" s="2"/>
      <c r="AR86" s="2"/>
      <c r="AS86" s="2"/>
      <c r="AT86" s="2"/>
      <c r="AU86" s="2"/>
      <c r="AV86" s="2"/>
      <c r="AW86" s="2"/>
      <c r="AX86" s="2"/>
      <c r="AY86" s="2"/>
      <c r="AZ86" s="2"/>
      <c r="BA86" s="2"/>
      <c r="BB86" s="2"/>
      <c r="BC86" s="2"/>
      <c r="BD86" s="2"/>
      <c r="BE86" s="2"/>
      <c r="BW86" s="2"/>
    </row>
    <row r="87" spans="1:84" ht="15.75" thickBot="1" x14ac:dyDescent="0.3">
      <c r="Q87" s="71"/>
      <c r="R87" s="29"/>
      <c r="S87" s="29"/>
      <c r="T87" s="15"/>
      <c r="U87" s="52"/>
      <c r="V87" s="52"/>
      <c r="W87" s="2"/>
      <c r="X87" s="2"/>
      <c r="Y87" s="29"/>
      <c r="Z87" s="29"/>
      <c r="AA87" s="15"/>
      <c r="AB87" s="52"/>
      <c r="AC87" s="52"/>
      <c r="AD87" s="2"/>
      <c r="AE87" s="2"/>
      <c r="AI87" s="2"/>
      <c r="AJ87" s="2"/>
      <c r="AK87" s="2"/>
      <c r="AL87" s="2"/>
      <c r="AM87" s="2"/>
      <c r="AN87" s="2"/>
      <c r="AO87" s="2"/>
      <c r="AP87" s="2"/>
      <c r="AQ87" s="2"/>
      <c r="AR87" s="2"/>
      <c r="AS87" s="2"/>
      <c r="AT87" s="2"/>
      <c r="AU87" s="2"/>
      <c r="AV87" s="2"/>
      <c r="AW87" s="2"/>
      <c r="AX87" s="2"/>
      <c r="AY87" s="2"/>
      <c r="AZ87" s="2"/>
      <c r="BA87" s="2"/>
      <c r="BB87" s="2"/>
      <c r="BC87" s="2"/>
      <c r="BD87" s="2"/>
      <c r="BE87" s="2"/>
      <c r="BX87" s="336">
        <f>AVERAGE(BX4:BX85)</f>
        <v>0.72294908925318746</v>
      </c>
      <c r="BZ87" t="s">
        <v>1033</v>
      </c>
      <c r="CA87" s="330">
        <f>AVERAGE(CA4:CA85)</f>
        <v>0.52647452829838126</v>
      </c>
      <c r="CD87" t="s">
        <v>987</v>
      </c>
      <c r="CF87" s="334">
        <f>AVERAGE(CF4:CF85)</f>
        <v>0.63492076502732242</v>
      </c>
    </row>
    <row r="88" spans="1:84" x14ac:dyDescent="0.25">
      <c r="Q88" s="71"/>
      <c r="R88" s="29"/>
      <c r="S88" s="29"/>
      <c r="T88" s="15"/>
      <c r="U88" s="3"/>
      <c r="V88" s="3"/>
      <c r="W88" s="2"/>
      <c r="X88" s="2"/>
      <c r="Y88" s="29"/>
      <c r="Z88" s="29"/>
      <c r="AA88" s="15"/>
      <c r="AB88" s="3"/>
      <c r="AC88" s="3"/>
      <c r="AD88" s="2"/>
      <c r="AE88" s="2"/>
      <c r="AI88" s="2"/>
      <c r="AJ88" s="2"/>
      <c r="AK88" s="2"/>
      <c r="AL88" s="2"/>
      <c r="AM88" s="2"/>
      <c r="AN88" s="2"/>
      <c r="AO88" s="2"/>
      <c r="AP88" s="2"/>
      <c r="AQ88" s="2"/>
      <c r="AR88" s="2"/>
      <c r="AS88" s="2"/>
      <c r="AT88" s="2"/>
      <c r="AU88" s="2"/>
      <c r="AV88" s="2"/>
      <c r="AW88" s="2"/>
      <c r="AX88" s="2"/>
      <c r="AY88" s="2"/>
      <c r="AZ88" s="2"/>
      <c r="BA88" s="2"/>
      <c r="BB88" s="2"/>
      <c r="BC88" s="2"/>
      <c r="BD88" s="2"/>
      <c r="BE88" s="2"/>
      <c r="BU88" s="381"/>
      <c r="BV88" s="381"/>
      <c r="BW88" s="381"/>
      <c r="BX88" s="317"/>
    </row>
    <row r="89" spans="1:84" x14ac:dyDescent="0.25">
      <c r="Q89" s="71"/>
      <c r="R89" s="29"/>
      <c r="S89" s="29"/>
      <c r="T89" s="15"/>
      <c r="U89" s="3"/>
      <c r="V89" s="3"/>
      <c r="W89" s="2"/>
      <c r="X89" s="2"/>
      <c r="Y89" s="29"/>
      <c r="Z89" s="29"/>
      <c r="AA89" s="15"/>
      <c r="AB89" s="3"/>
      <c r="AC89" s="3"/>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84" x14ac:dyDescent="0.25">
      <c r="Q90" s="71"/>
      <c r="R90" s="29"/>
      <c r="S90" s="29"/>
      <c r="T90" s="15"/>
      <c r="U90" s="3"/>
      <c r="V90" s="3"/>
      <c r="W90" s="2"/>
      <c r="X90" s="2"/>
      <c r="Y90" s="29"/>
      <c r="Z90" s="29"/>
      <c r="AA90" s="15"/>
      <c r="AB90" s="3"/>
      <c r="AC90" s="3"/>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84" x14ac:dyDescent="0.25">
      <c r="Q91" s="71"/>
      <c r="R91" s="29"/>
      <c r="S91" s="29"/>
      <c r="T91" s="15"/>
      <c r="U91" s="3"/>
      <c r="V91" s="3"/>
      <c r="W91" s="2"/>
      <c r="X91" s="2"/>
      <c r="Y91" s="29"/>
      <c r="Z91" s="29"/>
      <c r="AA91" s="15"/>
      <c r="AB91" s="3"/>
      <c r="AC91" s="3"/>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84" x14ac:dyDescent="0.25">
      <c r="Q92" s="71"/>
      <c r="R92" s="29"/>
      <c r="S92" s="29"/>
      <c r="T92" s="15"/>
      <c r="U92" s="3"/>
      <c r="V92" s="3"/>
      <c r="W92" s="2"/>
      <c r="X92" s="2"/>
      <c r="Y92" s="29"/>
      <c r="Z92" s="29"/>
      <c r="AA92" s="15"/>
      <c r="AB92" s="3"/>
      <c r="AC92" s="3"/>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84" x14ac:dyDescent="0.25">
      <c r="Q93" s="71"/>
      <c r="R93" s="29"/>
      <c r="S93" s="29"/>
      <c r="T93" s="15"/>
      <c r="U93" s="3"/>
      <c r="V93" s="3"/>
      <c r="W93" s="2"/>
      <c r="X93" s="2"/>
      <c r="Y93" s="29"/>
      <c r="Z93" s="29"/>
      <c r="AA93" s="15"/>
      <c r="AB93" s="3"/>
      <c r="AC93" s="3"/>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84" x14ac:dyDescent="0.25">
      <c r="Q94" s="71"/>
      <c r="R94" s="29"/>
      <c r="S94" s="29"/>
      <c r="T94" s="15"/>
      <c r="U94" s="3"/>
      <c r="V94" s="3"/>
      <c r="W94" s="2"/>
      <c r="X94" s="2"/>
      <c r="Y94" s="29"/>
      <c r="Z94" s="29"/>
      <c r="AA94" s="15"/>
      <c r="AB94" s="3"/>
      <c r="AC94" s="3"/>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84" x14ac:dyDescent="0.25">
      <c r="Q95" s="71"/>
      <c r="R95" s="29"/>
      <c r="S95" s="29"/>
      <c r="T95" s="15"/>
      <c r="U95" s="3"/>
      <c r="V95" s="3"/>
      <c r="W95" s="2"/>
      <c r="X95" s="2"/>
      <c r="Y95" s="29"/>
      <c r="Z95" s="29"/>
      <c r="AA95" s="15"/>
      <c r="AB95" s="3"/>
      <c r="AC95" s="3"/>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84" x14ac:dyDescent="0.25">
      <c r="Q96" s="71"/>
      <c r="R96" s="29"/>
      <c r="S96" s="29"/>
      <c r="T96" s="15"/>
      <c r="U96" s="3"/>
      <c r="V96" s="3"/>
      <c r="W96" s="2"/>
      <c r="X96" s="2"/>
      <c r="Y96" s="29"/>
      <c r="Z96" s="29"/>
      <c r="AA96" s="15"/>
      <c r="AB96" s="3"/>
      <c r="AC96" s="3"/>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7:57" x14ac:dyDescent="0.25">
      <c r="Q97" s="71"/>
      <c r="R97" s="29"/>
      <c r="S97" s="29"/>
      <c r="T97" s="15"/>
      <c r="U97" s="3"/>
      <c r="V97" s="3"/>
      <c r="W97" s="2"/>
      <c r="X97" s="2"/>
      <c r="Y97" s="29"/>
      <c r="Z97" s="29"/>
      <c r="AA97" s="15"/>
      <c r="AB97" s="3"/>
      <c r="AC97" s="3"/>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7:57" x14ac:dyDescent="0.25">
      <c r="Q98" s="71"/>
      <c r="R98" s="29"/>
      <c r="S98" s="29"/>
      <c r="T98" s="15"/>
      <c r="U98" s="3"/>
      <c r="V98" s="3"/>
      <c r="W98" s="2"/>
      <c r="X98" s="2"/>
      <c r="Y98" s="29"/>
      <c r="Z98" s="29"/>
      <c r="AA98" s="15"/>
      <c r="AB98" s="3"/>
      <c r="AC98" s="3"/>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7:57" x14ac:dyDescent="0.25">
      <c r="Q99" s="71"/>
      <c r="R99" s="29"/>
      <c r="S99" s="29"/>
      <c r="T99" s="15"/>
      <c r="U99" s="3"/>
      <c r="V99" s="3"/>
      <c r="W99" s="2"/>
      <c r="X99" s="2"/>
      <c r="Y99" s="29"/>
      <c r="Z99" s="29"/>
      <c r="AA99" s="15"/>
      <c r="AB99" s="3"/>
      <c r="AC99" s="3"/>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7:57" x14ac:dyDescent="0.25">
      <c r="Q100" s="71"/>
      <c r="R100" s="29"/>
      <c r="S100" s="29"/>
      <c r="T100" s="15"/>
      <c r="U100" s="3"/>
      <c r="V100" s="3"/>
      <c r="W100" s="2"/>
      <c r="X100" s="2"/>
      <c r="Y100" s="29"/>
      <c r="Z100" s="29"/>
      <c r="AA100" s="15"/>
      <c r="AB100" s="3"/>
      <c r="AC100" s="3"/>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7:57" x14ac:dyDescent="0.25">
      <c r="Q101" s="71"/>
      <c r="R101" s="29"/>
      <c r="S101" s="29"/>
      <c r="T101" s="15"/>
      <c r="U101" s="3"/>
      <c r="V101" s="3"/>
      <c r="W101" s="2"/>
      <c r="X101" s="2"/>
      <c r="Y101" s="29"/>
      <c r="Z101" s="29"/>
      <c r="AA101" s="15"/>
      <c r="AB101" s="3"/>
      <c r="AC101" s="3"/>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7:57" x14ac:dyDescent="0.25">
      <c r="Q102" s="71"/>
      <c r="R102" s="29"/>
      <c r="S102" s="29"/>
      <c r="T102" s="15"/>
      <c r="U102" s="3"/>
      <c r="V102" s="3"/>
      <c r="W102" s="2"/>
      <c r="X102" s="2"/>
      <c r="Y102" s="29"/>
      <c r="Z102" s="29"/>
      <c r="AA102" s="15"/>
      <c r="AB102" s="3"/>
      <c r="AC102" s="3"/>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7:57" x14ac:dyDescent="0.25">
      <c r="Q103" s="71"/>
      <c r="R103" s="29"/>
      <c r="S103" s="29"/>
      <c r="T103" s="15"/>
      <c r="U103" s="3"/>
      <c r="V103" s="3"/>
      <c r="W103" s="2"/>
      <c r="X103" s="2"/>
      <c r="Y103" s="29"/>
      <c r="Z103" s="29"/>
      <c r="AA103" s="15"/>
      <c r="AB103" s="3"/>
      <c r="AC103" s="3"/>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7:57" x14ac:dyDescent="0.25">
      <c r="Q104" s="71"/>
      <c r="R104" s="29"/>
      <c r="S104" s="29"/>
      <c r="T104" s="15"/>
      <c r="U104" s="3"/>
      <c r="V104" s="3"/>
      <c r="W104" s="2"/>
      <c r="X104" s="2"/>
      <c r="Y104" s="29"/>
      <c r="Z104" s="29"/>
      <c r="AA104" s="15"/>
      <c r="AB104" s="3"/>
      <c r="AC104" s="3"/>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7:57" x14ac:dyDescent="0.25">
      <c r="Q105" s="71"/>
      <c r="R105" s="29"/>
      <c r="S105" s="29"/>
      <c r="T105" s="15"/>
      <c r="U105" s="3"/>
      <c r="V105" s="3"/>
      <c r="W105" s="2"/>
      <c r="X105" s="2"/>
      <c r="Y105" s="29"/>
      <c r="Z105" s="29"/>
      <c r="AA105" s="15"/>
      <c r="AB105" s="3"/>
      <c r="AC105" s="3"/>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7:57" x14ac:dyDescent="0.25">
      <c r="Q106" s="71"/>
      <c r="R106" s="29"/>
      <c r="S106" s="29"/>
      <c r="T106" s="15"/>
      <c r="U106" s="3"/>
      <c r="V106" s="3"/>
      <c r="W106" s="2"/>
      <c r="X106" s="2"/>
      <c r="Y106" s="29"/>
      <c r="Z106" s="29"/>
      <c r="AA106" s="15"/>
      <c r="AB106" s="3"/>
      <c r="AC106" s="3"/>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7:57" x14ac:dyDescent="0.25">
      <c r="Q107" s="71"/>
      <c r="R107" s="29"/>
      <c r="S107" s="29"/>
      <c r="T107" s="15"/>
      <c r="U107" s="3"/>
      <c r="V107" s="3"/>
      <c r="W107" s="2"/>
      <c r="X107" s="2"/>
      <c r="Y107" s="29"/>
      <c r="Z107" s="29"/>
      <c r="AA107" s="15"/>
      <c r="AB107" s="3"/>
      <c r="AC107" s="3"/>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7:57" x14ac:dyDescent="0.25">
      <c r="Q108" s="71"/>
      <c r="R108" s="29"/>
      <c r="S108" s="29"/>
      <c r="T108" s="15"/>
      <c r="U108" s="3"/>
      <c r="V108" s="3"/>
      <c r="W108" s="2"/>
      <c r="X108" s="2"/>
      <c r="Y108" s="29"/>
      <c r="Z108" s="29"/>
      <c r="AA108" s="15"/>
      <c r="AB108" s="3"/>
      <c r="AC108" s="3"/>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7:57" x14ac:dyDescent="0.25">
      <c r="Q109" s="71"/>
      <c r="R109" s="29"/>
      <c r="S109" s="29"/>
      <c r="T109" s="15"/>
      <c r="U109" s="3"/>
      <c r="V109" s="3"/>
      <c r="W109" s="2"/>
      <c r="X109" s="2"/>
      <c r="Y109" s="29"/>
      <c r="Z109" s="29"/>
      <c r="AA109" s="15"/>
      <c r="AB109" s="3"/>
      <c r="AC109" s="3"/>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7:57" x14ac:dyDescent="0.25">
      <c r="R110" s="29"/>
      <c r="S110" s="29"/>
      <c r="T110" s="15"/>
      <c r="U110" s="3"/>
      <c r="V110" s="3"/>
      <c r="W110" s="2"/>
      <c r="X110" s="2"/>
      <c r="Y110" s="29"/>
      <c r="Z110" s="29"/>
      <c r="AA110" s="15"/>
      <c r="AB110" s="3"/>
      <c r="AC110" s="3"/>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7:57" x14ac:dyDescent="0.25">
      <c r="R111" s="29"/>
      <c r="S111" s="29"/>
      <c r="T111" s="15"/>
      <c r="U111" s="3"/>
      <c r="V111" s="3"/>
      <c r="W111" s="2"/>
      <c r="X111" s="2"/>
      <c r="Y111" s="29"/>
      <c r="Z111" s="29"/>
      <c r="AA111" s="15"/>
      <c r="AB111" s="3"/>
      <c r="AC111" s="3"/>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7:57" x14ac:dyDescent="0.25">
      <c r="R112" s="29"/>
      <c r="S112" s="29"/>
      <c r="T112" s="15"/>
      <c r="U112" s="3"/>
      <c r="V112" s="3"/>
      <c r="W112" s="2"/>
      <c r="X112" s="2"/>
      <c r="Y112" s="29"/>
      <c r="Z112" s="29"/>
      <c r="AA112" s="15"/>
      <c r="AB112" s="3"/>
      <c r="AC112" s="3"/>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8:57" x14ac:dyDescent="0.25">
      <c r="R113" s="29"/>
      <c r="S113" s="29"/>
      <c r="T113" s="15"/>
      <c r="U113" s="3"/>
      <c r="V113" s="3"/>
      <c r="W113" s="2"/>
      <c r="X113" s="2"/>
      <c r="Y113" s="29"/>
      <c r="Z113" s="29"/>
      <c r="AA113" s="15"/>
      <c r="AB113" s="3"/>
      <c r="AC113" s="3"/>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8:57" x14ac:dyDescent="0.25">
      <c r="R114" s="29"/>
      <c r="S114" s="29"/>
      <c r="T114" s="15"/>
      <c r="U114" s="3"/>
      <c r="V114" s="3"/>
      <c r="W114" s="2"/>
      <c r="X114" s="2"/>
      <c r="Y114" s="29"/>
      <c r="Z114" s="29"/>
      <c r="AA114" s="15"/>
      <c r="AB114" s="3"/>
      <c r="AC114" s="3"/>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8:57" x14ac:dyDescent="0.25">
      <c r="R115" s="29"/>
      <c r="S115" s="29"/>
      <c r="T115" s="15"/>
      <c r="U115" s="3"/>
      <c r="V115" s="3"/>
      <c r="W115" s="2"/>
      <c r="X115" s="2"/>
      <c r="Y115" s="29"/>
      <c r="Z115" s="29"/>
      <c r="AA115" s="15"/>
      <c r="AB115" s="3"/>
      <c r="AC115" s="3"/>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8:57" x14ac:dyDescent="0.25">
      <c r="R116" s="29"/>
      <c r="S116" s="29"/>
      <c r="T116" s="15"/>
      <c r="U116" s="3"/>
      <c r="V116" s="3"/>
      <c r="W116" s="2"/>
      <c r="X116" s="2"/>
      <c r="Y116" s="29"/>
      <c r="Z116" s="29"/>
      <c r="AA116" s="15"/>
      <c r="AB116" s="3"/>
      <c r="AC116" s="3"/>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8:57" x14ac:dyDescent="0.25">
      <c r="R117" s="29"/>
      <c r="S117" s="29"/>
      <c r="T117" s="15"/>
      <c r="U117" s="3"/>
      <c r="V117" s="3"/>
      <c r="W117" s="2"/>
      <c r="X117" s="2"/>
      <c r="Y117" s="29"/>
      <c r="Z117" s="29"/>
      <c r="AA117" s="15"/>
      <c r="AB117" s="3"/>
      <c r="AC117" s="3"/>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8:57" x14ac:dyDescent="0.25">
      <c r="R118" s="29"/>
      <c r="S118" s="29"/>
      <c r="T118" s="15"/>
      <c r="U118" s="3"/>
      <c r="V118" s="3"/>
      <c r="W118" s="2"/>
      <c r="X118" s="2"/>
      <c r="Y118" s="29"/>
      <c r="Z118" s="29"/>
      <c r="AA118" s="15"/>
      <c r="AB118" s="3"/>
      <c r="AC118" s="3"/>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8:57" x14ac:dyDescent="0.25">
      <c r="R119" s="29"/>
      <c r="S119" s="29"/>
      <c r="T119" s="15"/>
      <c r="U119" s="3"/>
      <c r="V119" s="3"/>
      <c r="W119" s="2"/>
      <c r="X119" s="2"/>
      <c r="Y119" s="29"/>
      <c r="Z119" s="29"/>
      <c r="AA119" s="15"/>
      <c r="AB119" s="3"/>
      <c r="AC119" s="3"/>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8:57" x14ac:dyDescent="0.25">
      <c r="R120" s="29"/>
      <c r="S120" s="29"/>
      <c r="T120" s="15"/>
      <c r="U120" s="3"/>
      <c r="V120" s="3"/>
      <c r="W120" s="2"/>
      <c r="X120" s="2"/>
      <c r="Y120" s="29"/>
      <c r="Z120" s="29"/>
      <c r="AA120" s="15"/>
      <c r="AB120" s="3"/>
      <c r="AC120" s="3"/>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8:57" x14ac:dyDescent="0.25">
      <c r="R121" s="29"/>
      <c r="S121" s="29"/>
      <c r="T121" s="15"/>
      <c r="U121" s="3"/>
      <c r="V121" s="3"/>
      <c r="W121" s="2"/>
      <c r="X121" s="2"/>
      <c r="Y121" s="29"/>
      <c r="Z121" s="29"/>
      <c r="AA121" s="15"/>
      <c r="AB121" s="3"/>
      <c r="AC121" s="3"/>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8:57" x14ac:dyDescent="0.25">
      <c r="R122" s="29"/>
      <c r="S122" s="29"/>
      <c r="T122" s="15"/>
      <c r="U122" s="3"/>
      <c r="V122" s="3"/>
      <c r="W122" s="2"/>
      <c r="X122" s="2"/>
      <c r="Y122" s="29"/>
      <c r="Z122" s="29"/>
      <c r="AA122" s="15"/>
      <c r="AB122" s="3"/>
      <c r="AC122" s="3"/>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8:57" x14ac:dyDescent="0.25">
      <c r="R123" s="29"/>
      <c r="S123" s="29"/>
      <c r="T123" s="15"/>
      <c r="U123" s="3"/>
      <c r="V123" s="3"/>
      <c r="W123" s="2"/>
      <c r="X123" s="2"/>
      <c r="Y123" s="29"/>
      <c r="Z123" s="29"/>
      <c r="AA123" s="15"/>
      <c r="AB123" s="3"/>
      <c r="AC123" s="3"/>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8:57" x14ac:dyDescent="0.25">
      <c r="R124" s="29"/>
      <c r="S124" s="29"/>
      <c r="T124" s="15"/>
      <c r="U124" s="3"/>
      <c r="V124" s="3"/>
      <c r="W124" s="2"/>
      <c r="X124" s="2"/>
      <c r="Y124" s="29"/>
      <c r="Z124" s="29"/>
      <c r="AA124" s="15"/>
      <c r="AB124" s="3"/>
      <c r="AC124" s="3"/>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8:57" x14ac:dyDescent="0.25">
      <c r="R125" s="29"/>
      <c r="S125" s="29"/>
      <c r="T125" s="15"/>
      <c r="U125" s="3"/>
      <c r="V125" s="3"/>
      <c r="W125" s="2"/>
      <c r="X125" s="2"/>
      <c r="Y125" s="29"/>
      <c r="Z125" s="29"/>
      <c r="AA125" s="15"/>
      <c r="AB125" s="3"/>
      <c r="AC125" s="3"/>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8:57" x14ac:dyDescent="0.25">
      <c r="R126" s="29"/>
      <c r="S126" s="29"/>
      <c r="T126" s="15"/>
      <c r="U126" s="3"/>
      <c r="V126" s="3"/>
      <c r="W126" s="2"/>
      <c r="X126" s="2"/>
      <c r="Y126" s="29"/>
      <c r="Z126" s="29"/>
      <c r="AA126" s="15"/>
      <c r="AB126" s="3"/>
      <c r="AC126" s="3"/>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8:57" x14ac:dyDescent="0.25">
      <c r="R127" s="29"/>
      <c r="S127" s="29"/>
      <c r="T127" s="15"/>
      <c r="U127" s="3"/>
      <c r="V127" s="3"/>
      <c r="W127" s="2"/>
      <c r="X127" s="2"/>
      <c r="Y127" s="29"/>
      <c r="Z127" s="29"/>
      <c r="AA127" s="15"/>
      <c r="AB127" s="3"/>
      <c r="AC127" s="3"/>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8:57" x14ac:dyDescent="0.25">
      <c r="R128" s="29"/>
      <c r="S128" s="29"/>
      <c r="T128" s="15"/>
      <c r="U128" s="3"/>
      <c r="V128" s="3"/>
      <c r="W128" s="2"/>
      <c r="X128" s="2"/>
      <c r="Y128" s="29"/>
      <c r="Z128" s="29"/>
      <c r="AA128" s="15"/>
      <c r="AB128" s="3"/>
      <c r="AC128" s="3"/>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8:57" x14ac:dyDescent="0.25">
      <c r="R129" s="29"/>
      <c r="S129" s="29"/>
      <c r="T129" s="15"/>
      <c r="U129" s="3"/>
      <c r="V129" s="3"/>
      <c r="W129" s="2"/>
      <c r="X129" s="2"/>
      <c r="Y129" s="29"/>
      <c r="Z129" s="29"/>
      <c r="AA129" s="15"/>
      <c r="AB129" s="3"/>
      <c r="AC129" s="3"/>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8:57" x14ac:dyDescent="0.25">
      <c r="R130" s="29"/>
      <c r="S130" s="29"/>
      <c r="T130" s="15"/>
      <c r="U130" s="3"/>
      <c r="V130" s="3"/>
      <c r="W130" s="2"/>
      <c r="X130" s="2"/>
      <c r="Y130" s="29"/>
      <c r="Z130" s="29"/>
      <c r="AA130" s="15"/>
      <c r="AB130" s="3"/>
      <c r="AC130" s="3"/>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8:57" x14ac:dyDescent="0.25">
      <c r="R131" s="29"/>
      <c r="S131" s="29"/>
      <c r="T131" s="15"/>
      <c r="U131" s="3"/>
      <c r="V131" s="3"/>
      <c r="W131" s="2"/>
      <c r="X131" s="2"/>
      <c r="Y131" s="29"/>
      <c r="Z131" s="29"/>
      <c r="AA131" s="15"/>
      <c r="AB131" s="3"/>
      <c r="AC131" s="3"/>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8:57" x14ac:dyDescent="0.25">
      <c r="R132" s="29"/>
      <c r="S132" s="29"/>
      <c r="T132" s="15"/>
      <c r="U132" s="3"/>
      <c r="V132" s="3"/>
      <c r="W132" s="2"/>
      <c r="X132" s="2"/>
      <c r="Y132" s="29"/>
      <c r="Z132" s="29"/>
      <c r="AA132" s="15"/>
      <c r="AB132" s="3"/>
      <c r="AC132" s="3"/>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8:57" x14ac:dyDescent="0.25">
      <c r="R133" s="29"/>
      <c r="S133" s="29"/>
      <c r="T133" s="15"/>
      <c r="U133" s="3"/>
      <c r="V133" s="3"/>
      <c r="W133" s="2"/>
      <c r="X133" s="2"/>
      <c r="Y133" s="29"/>
      <c r="Z133" s="29"/>
      <c r="AA133" s="15"/>
      <c r="AB133" s="3"/>
      <c r="AC133" s="3"/>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8:57" x14ac:dyDescent="0.25">
      <c r="R134" s="29"/>
      <c r="S134" s="29"/>
      <c r="T134" s="15"/>
      <c r="U134" s="3"/>
      <c r="V134" s="3"/>
      <c r="W134" s="2"/>
      <c r="X134" s="2"/>
      <c r="Y134" s="29"/>
      <c r="Z134" s="29"/>
      <c r="AA134" s="15"/>
      <c r="AB134" s="3"/>
      <c r="AC134" s="3"/>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8:57" x14ac:dyDescent="0.25">
      <c r="R135" s="29"/>
      <c r="S135" s="29"/>
      <c r="T135" s="15"/>
      <c r="U135" s="3"/>
      <c r="V135" s="3"/>
      <c r="W135" s="2"/>
      <c r="X135" s="2"/>
      <c r="Y135" s="29"/>
      <c r="Z135" s="29"/>
      <c r="AA135" s="15"/>
      <c r="AB135" s="3"/>
      <c r="AC135" s="3"/>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8:57" x14ac:dyDescent="0.25">
      <c r="R136" s="29"/>
      <c r="S136" s="29"/>
      <c r="T136" s="15"/>
      <c r="U136" s="3"/>
      <c r="V136" s="3"/>
      <c r="W136" s="2"/>
      <c r="X136" s="2"/>
      <c r="Y136" s="29"/>
      <c r="Z136" s="29"/>
      <c r="AA136" s="15"/>
      <c r="AB136" s="3"/>
      <c r="AC136" s="3"/>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8:57" x14ac:dyDescent="0.25">
      <c r="R137" s="29"/>
      <c r="S137" s="29"/>
      <c r="T137" s="15"/>
      <c r="U137" s="3"/>
      <c r="V137" s="3"/>
      <c r="W137" s="2"/>
      <c r="X137" s="2"/>
      <c r="Y137" s="29"/>
      <c r="Z137" s="29"/>
      <c r="AA137" s="15"/>
      <c r="AB137" s="3"/>
      <c r="AC137" s="3"/>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8:57" x14ac:dyDescent="0.25">
      <c r="R138" s="29"/>
      <c r="S138" s="29"/>
      <c r="T138" s="15"/>
      <c r="U138" s="3"/>
      <c r="V138" s="3"/>
      <c r="W138" s="2"/>
      <c r="X138" s="2"/>
      <c r="Y138" s="29"/>
      <c r="Z138" s="29"/>
      <c r="AA138" s="15"/>
      <c r="AB138" s="3"/>
      <c r="AC138" s="3"/>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8:57" x14ac:dyDescent="0.25">
      <c r="R139" s="29"/>
      <c r="S139" s="29"/>
      <c r="T139" s="15"/>
      <c r="U139" s="3"/>
      <c r="V139" s="3"/>
      <c r="W139" s="2"/>
      <c r="X139" s="2"/>
      <c r="Y139" s="29"/>
      <c r="Z139" s="29"/>
      <c r="AA139" s="15"/>
      <c r="AB139" s="3"/>
      <c r="AC139" s="3"/>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8:57" x14ac:dyDescent="0.25">
      <c r="R140" s="29"/>
      <c r="S140" s="29"/>
      <c r="T140" s="15"/>
      <c r="U140" s="3"/>
      <c r="V140" s="3"/>
      <c r="W140" s="2"/>
      <c r="X140" s="2"/>
      <c r="Y140" s="29"/>
      <c r="Z140" s="29"/>
      <c r="AA140" s="15"/>
      <c r="AB140" s="3"/>
      <c r="AC140" s="3"/>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8:57" x14ac:dyDescent="0.25">
      <c r="R141" s="29"/>
      <c r="S141" s="29"/>
      <c r="T141" s="15"/>
      <c r="U141" s="3"/>
      <c r="V141" s="3"/>
      <c r="W141" s="2"/>
      <c r="X141" s="2"/>
      <c r="Y141" s="29"/>
      <c r="Z141" s="29"/>
      <c r="AA141" s="15"/>
      <c r="AB141" s="3"/>
      <c r="AC141" s="3"/>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8:57" x14ac:dyDescent="0.25">
      <c r="R142" s="29"/>
      <c r="S142" s="29"/>
      <c r="T142" s="15"/>
      <c r="U142" s="3"/>
      <c r="V142" s="3"/>
      <c r="W142" s="2"/>
      <c r="X142" s="2"/>
      <c r="Y142" s="29"/>
      <c r="Z142" s="29"/>
      <c r="AA142" s="15"/>
      <c r="AB142" s="3"/>
      <c r="AC142" s="3"/>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8:57" x14ac:dyDescent="0.25">
      <c r="R143" s="29"/>
      <c r="S143" s="29"/>
      <c r="T143" s="15"/>
      <c r="U143" s="3"/>
      <c r="V143" s="3"/>
      <c r="W143" s="2"/>
      <c r="X143" s="2"/>
      <c r="Y143" s="29"/>
      <c r="Z143" s="29"/>
      <c r="AA143" s="15"/>
      <c r="AB143" s="3"/>
      <c r="AC143" s="3"/>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8:57" x14ac:dyDescent="0.25">
      <c r="R144" s="29"/>
      <c r="S144" s="29"/>
      <c r="T144" s="15"/>
      <c r="U144" s="3"/>
      <c r="V144" s="3"/>
      <c r="W144" s="2"/>
      <c r="X144" s="2"/>
      <c r="Y144" s="29"/>
      <c r="Z144" s="29"/>
      <c r="AA144" s="15"/>
      <c r="AB144" s="3"/>
      <c r="AC144" s="3"/>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8:57" x14ac:dyDescent="0.25">
      <c r="R145" s="29"/>
      <c r="S145" s="29"/>
      <c r="T145" s="15"/>
      <c r="U145" s="3"/>
      <c r="V145" s="3"/>
      <c r="W145" s="2"/>
      <c r="X145" s="2"/>
      <c r="Y145" s="29"/>
      <c r="Z145" s="29"/>
      <c r="AA145" s="15"/>
      <c r="AB145" s="3"/>
      <c r="AC145" s="3"/>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8:57" x14ac:dyDescent="0.25">
      <c r="R146" s="29"/>
      <c r="S146" s="29"/>
      <c r="T146" s="15"/>
      <c r="U146" s="3"/>
      <c r="V146" s="3"/>
      <c r="W146" s="2"/>
      <c r="X146" s="2"/>
      <c r="Y146" s="29"/>
      <c r="Z146" s="29"/>
      <c r="AA146" s="15"/>
      <c r="AB146" s="3"/>
      <c r="AC146" s="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8:57" x14ac:dyDescent="0.25">
      <c r="R147" s="29"/>
      <c r="S147" s="29"/>
      <c r="T147" s="15"/>
      <c r="U147" s="3"/>
      <c r="V147" s="3"/>
      <c r="W147" s="2"/>
      <c r="X147" s="2"/>
      <c r="Y147" s="29"/>
      <c r="Z147" s="29"/>
      <c r="AA147" s="15"/>
      <c r="AB147" s="3"/>
      <c r="AC147" s="3"/>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8:57" x14ac:dyDescent="0.25">
      <c r="R148" s="29"/>
      <c r="S148" s="29"/>
      <c r="T148" s="15"/>
      <c r="U148" s="3"/>
      <c r="V148" s="3"/>
      <c r="W148" s="2"/>
      <c r="X148" s="2"/>
      <c r="Y148" s="29"/>
      <c r="Z148" s="29"/>
      <c r="AA148" s="15"/>
      <c r="AB148" s="3"/>
      <c r="AC148" s="3"/>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8:57" x14ac:dyDescent="0.25">
      <c r="R149" s="29"/>
      <c r="S149" s="29"/>
      <c r="T149" s="15"/>
      <c r="U149" s="3"/>
      <c r="V149" s="3"/>
      <c r="W149" s="2"/>
      <c r="X149" s="2"/>
      <c r="Y149" s="29"/>
      <c r="Z149" s="29"/>
      <c r="AA149" s="15"/>
      <c r="AB149" s="3"/>
      <c r="AC149" s="3"/>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8:57" x14ac:dyDescent="0.25">
      <c r="R150" s="29"/>
      <c r="S150" s="29"/>
      <c r="T150" s="15"/>
      <c r="U150" s="3"/>
      <c r="V150" s="3"/>
      <c r="W150" s="2"/>
      <c r="X150" s="2"/>
      <c r="Y150" s="29"/>
      <c r="Z150" s="29"/>
      <c r="AA150" s="15"/>
      <c r="AB150" s="3"/>
      <c r="AC150" s="3"/>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8:57" x14ac:dyDescent="0.25">
      <c r="R151" s="29"/>
      <c r="S151" s="29"/>
      <c r="T151" s="15"/>
      <c r="U151" s="3"/>
      <c r="V151" s="3"/>
      <c r="W151" s="2"/>
      <c r="X151" s="2"/>
      <c r="Y151" s="29"/>
      <c r="Z151" s="29"/>
      <c r="AA151" s="15"/>
      <c r="AB151" s="3"/>
      <c r="AC151" s="3"/>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8:57" x14ac:dyDescent="0.25">
      <c r="R152" s="29"/>
      <c r="S152" s="29"/>
      <c r="T152" s="15"/>
      <c r="U152" s="3"/>
      <c r="V152" s="3"/>
      <c r="W152" s="2"/>
      <c r="X152" s="2"/>
      <c r="Y152" s="29"/>
      <c r="Z152" s="29"/>
      <c r="AA152" s="15"/>
      <c r="AB152" s="3"/>
      <c r="AC152" s="3"/>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8:57" x14ac:dyDescent="0.25">
      <c r="R153" s="29"/>
      <c r="S153" s="29"/>
      <c r="T153" s="15"/>
      <c r="U153" s="3"/>
      <c r="V153" s="3"/>
      <c r="W153" s="2"/>
      <c r="X153" s="2"/>
      <c r="Y153" s="29"/>
      <c r="Z153" s="29"/>
      <c r="AA153" s="15"/>
      <c r="AB153" s="3"/>
      <c r="AC153" s="3"/>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8:57" x14ac:dyDescent="0.25">
      <c r="R154" s="29"/>
      <c r="S154" s="29"/>
      <c r="T154" s="15"/>
      <c r="U154" s="3"/>
      <c r="V154" s="3"/>
      <c r="W154" s="2"/>
      <c r="X154" s="2"/>
      <c r="Y154" s="29"/>
      <c r="Z154" s="29"/>
      <c r="AA154" s="15"/>
      <c r="AB154" s="3"/>
      <c r="AC154" s="3"/>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8:57" x14ac:dyDescent="0.25">
      <c r="R155" s="29"/>
      <c r="S155" s="29"/>
      <c r="T155" s="15"/>
      <c r="U155" s="3"/>
      <c r="V155" s="3"/>
      <c r="W155" s="2"/>
      <c r="X155" s="2"/>
      <c r="Y155" s="29"/>
      <c r="Z155" s="29"/>
      <c r="AA155" s="15"/>
      <c r="AB155" s="3"/>
      <c r="AC155" s="3"/>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8:57" x14ac:dyDescent="0.25">
      <c r="R156" s="29"/>
      <c r="S156" s="29"/>
      <c r="T156" s="15"/>
      <c r="U156" s="3"/>
      <c r="V156" s="3"/>
      <c r="W156" s="2"/>
      <c r="X156" s="2"/>
      <c r="Y156" s="29"/>
      <c r="Z156" s="29"/>
      <c r="AA156" s="15"/>
      <c r="AB156" s="3"/>
      <c r="AC156" s="3"/>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8:57" x14ac:dyDescent="0.25">
      <c r="R157" s="29"/>
      <c r="S157" s="29"/>
      <c r="T157" s="15"/>
      <c r="U157" s="3"/>
      <c r="V157" s="3"/>
      <c r="W157" s="2"/>
      <c r="X157" s="2"/>
      <c r="Y157" s="29"/>
      <c r="Z157" s="29"/>
      <c r="AA157" s="15"/>
      <c r="AB157" s="3"/>
      <c r="AC157" s="3"/>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8:57" x14ac:dyDescent="0.25">
      <c r="R158" s="29"/>
      <c r="S158" s="29"/>
      <c r="T158" s="15"/>
      <c r="U158" s="3"/>
      <c r="V158" s="3"/>
      <c r="W158" s="2"/>
      <c r="X158" s="2"/>
      <c r="Y158" s="29"/>
      <c r="Z158" s="29"/>
      <c r="AA158" s="15"/>
      <c r="AB158" s="3"/>
      <c r="AC158" s="3"/>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8:57" x14ac:dyDescent="0.25">
      <c r="R159" s="29"/>
      <c r="S159" s="29"/>
      <c r="T159" s="15"/>
      <c r="U159" s="3"/>
      <c r="V159" s="3"/>
      <c r="W159" s="2"/>
      <c r="X159" s="2"/>
      <c r="Y159" s="29"/>
      <c r="Z159" s="29"/>
      <c r="AA159" s="15"/>
      <c r="AB159" s="3"/>
      <c r="AC159" s="3"/>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8:57" x14ac:dyDescent="0.25">
      <c r="R160" s="29"/>
      <c r="S160" s="29"/>
      <c r="T160" s="15"/>
      <c r="U160" s="3"/>
      <c r="V160" s="3"/>
      <c r="W160" s="2"/>
      <c r="X160" s="2"/>
      <c r="Y160" s="29"/>
      <c r="Z160" s="29"/>
      <c r="AA160" s="15"/>
      <c r="AB160" s="3"/>
      <c r="AC160" s="3"/>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8:57" x14ac:dyDescent="0.25">
      <c r="R161" s="29"/>
      <c r="S161" s="29"/>
      <c r="T161" s="15"/>
      <c r="U161" s="3"/>
      <c r="V161" s="3"/>
      <c r="W161" s="2"/>
      <c r="X161" s="2"/>
      <c r="Y161" s="29"/>
      <c r="Z161" s="29"/>
      <c r="AA161" s="15"/>
      <c r="AB161" s="3"/>
      <c r="AC161" s="3"/>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8:57" x14ac:dyDescent="0.25">
      <c r="R162" s="29"/>
      <c r="S162" s="29"/>
      <c r="T162" s="15"/>
      <c r="U162" s="3"/>
      <c r="V162" s="3"/>
      <c r="W162" s="2"/>
      <c r="X162" s="2"/>
      <c r="Y162" s="29"/>
      <c r="Z162" s="29"/>
      <c r="AA162" s="15"/>
      <c r="AB162" s="3"/>
      <c r="AC162" s="3"/>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8:57" x14ac:dyDescent="0.25">
      <c r="R163" s="29"/>
      <c r="S163" s="29"/>
      <c r="T163" s="15"/>
      <c r="U163" s="3"/>
      <c r="V163" s="3"/>
      <c r="W163" s="2"/>
      <c r="X163" s="2"/>
      <c r="Y163" s="29"/>
      <c r="Z163" s="29"/>
      <c r="AA163" s="15"/>
      <c r="AB163" s="3"/>
      <c r="AC163" s="3"/>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8:57" x14ac:dyDescent="0.25">
      <c r="R164" s="29"/>
      <c r="S164" s="29"/>
      <c r="T164" s="15"/>
      <c r="U164" s="3"/>
      <c r="V164" s="3"/>
      <c r="W164" s="2"/>
      <c r="X164" s="2"/>
      <c r="Y164" s="29"/>
      <c r="Z164" s="29"/>
      <c r="AA164" s="15"/>
      <c r="AB164" s="3"/>
      <c r="AC164" s="3"/>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8:57" x14ac:dyDescent="0.25">
      <c r="R165" s="29"/>
      <c r="S165" s="29"/>
      <c r="T165" s="15"/>
      <c r="U165" s="3"/>
      <c r="V165" s="3"/>
      <c r="W165" s="2"/>
      <c r="X165" s="2"/>
      <c r="Y165" s="29"/>
      <c r="Z165" s="29"/>
      <c r="AA165" s="15"/>
      <c r="AB165" s="3"/>
      <c r="AC165" s="3"/>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8:57" x14ac:dyDescent="0.25">
      <c r="R166" s="29"/>
      <c r="S166" s="29"/>
      <c r="T166" s="15"/>
      <c r="U166" s="3"/>
      <c r="V166" s="3"/>
      <c r="W166" s="2"/>
      <c r="X166" s="2"/>
      <c r="Y166" s="29"/>
      <c r="Z166" s="29"/>
      <c r="AA166" s="15"/>
      <c r="AB166" s="3"/>
      <c r="AC166" s="3"/>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8:57" x14ac:dyDescent="0.25">
      <c r="R167" s="29"/>
      <c r="S167" s="29"/>
      <c r="T167" s="15"/>
      <c r="U167" s="3"/>
      <c r="V167" s="3"/>
      <c r="W167" s="2"/>
      <c r="X167" s="2"/>
      <c r="Y167" s="29"/>
      <c r="Z167" s="29"/>
      <c r="AA167" s="15"/>
      <c r="AB167" s="3"/>
      <c r="AC167" s="3"/>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8:57" x14ac:dyDescent="0.25">
      <c r="R168" s="29"/>
      <c r="S168" s="29"/>
      <c r="T168" s="15"/>
      <c r="U168" s="3"/>
      <c r="V168" s="3"/>
      <c r="W168" s="2"/>
      <c r="X168" s="2"/>
      <c r="Y168" s="29"/>
      <c r="Z168" s="29"/>
      <c r="AA168" s="15"/>
      <c r="AB168" s="3"/>
      <c r="AC168" s="3"/>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8:57" x14ac:dyDescent="0.25">
      <c r="R169" s="29"/>
      <c r="S169" s="29"/>
      <c r="T169" s="15"/>
      <c r="U169" s="3"/>
      <c r="V169" s="3"/>
      <c r="W169" s="2"/>
      <c r="X169" s="2"/>
      <c r="Y169" s="29"/>
      <c r="Z169" s="29"/>
      <c r="AA169" s="15"/>
      <c r="AB169" s="3"/>
      <c r="AC169" s="3"/>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8:57" x14ac:dyDescent="0.25">
      <c r="R170" s="29"/>
      <c r="S170" s="29"/>
      <c r="T170" s="15"/>
      <c r="U170" s="3"/>
      <c r="V170" s="3"/>
      <c r="W170" s="2"/>
      <c r="X170" s="2"/>
      <c r="Y170" s="29"/>
      <c r="Z170" s="29"/>
      <c r="AA170" s="15"/>
      <c r="AB170" s="3"/>
      <c r="AC170" s="3"/>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8:57" x14ac:dyDescent="0.25">
      <c r="R171" s="29"/>
      <c r="S171" s="29"/>
      <c r="T171" s="15"/>
      <c r="U171" s="3"/>
      <c r="V171" s="3"/>
      <c r="W171" s="2"/>
      <c r="X171" s="2"/>
      <c r="Y171" s="29"/>
      <c r="Z171" s="29"/>
      <c r="AA171" s="15"/>
      <c r="AB171" s="3"/>
      <c r="AC171" s="3"/>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8:57" x14ac:dyDescent="0.25">
      <c r="R172" s="29"/>
      <c r="S172" s="29"/>
      <c r="T172" s="15"/>
      <c r="U172" s="3"/>
      <c r="V172" s="3"/>
      <c r="W172" s="2"/>
      <c r="X172" s="2"/>
      <c r="Y172" s="29"/>
      <c r="Z172" s="29"/>
      <c r="AA172" s="15"/>
      <c r="AB172" s="3"/>
      <c r="AC172" s="3"/>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8:57" x14ac:dyDescent="0.25">
      <c r="R173" s="29"/>
      <c r="S173" s="29"/>
      <c r="T173" s="15"/>
      <c r="U173" s="3"/>
      <c r="V173" s="3"/>
      <c r="W173" s="2"/>
      <c r="X173" s="2"/>
      <c r="Y173" s="29"/>
      <c r="Z173" s="29"/>
      <c r="AA173" s="15"/>
      <c r="AB173" s="3"/>
      <c r="AC173" s="3"/>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8:57" x14ac:dyDescent="0.25">
      <c r="R174" s="29"/>
      <c r="S174" s="29"/>
      <c r="T174" s="15"/>
      <c r="U174" s="3"/>
      <c r="V174" s="3"/>
      <c r="W174" s="2"/>
      <c r="X174" s="2"/>
      <c r="Y174" s="29"/>
      <c r="Z174" s="29"/>
      <c r="AA174" s="15"/>
      <c r="AB174" s="3"/>
      <c r="AC174" s="3"/>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8:57" x14ac:dyDescent="0.25">
      <c r="R175" s="29"/>
      <c r="S175" s="29"/>
      <c r="T175" s="15"/>
      <c r="U175" s="3"/>
      <c r="V175" s="3"/>
      <c r="W175" s="2"/>
      <c r="X175" s="2"/>
      <c r="Y175" s="29"/>
      <c r="Z175" s="29"/>
      <c r="AA175" s="15"/>
      <c r="AB175" s="3"/>
      <c r="AC175" s="3"/>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8:57" x14ac:dyDescent="0.25">
      <c r="R176" s="29"/>
      <c r="S176" s="29"/>
      <c r="T176" s="15"/>
      <c r="U176" s="3"/>
      <c r="V176" s="3"/>
      <c r="W176" s="2"/>
      <c r="X176" s="2"/>
      <c r="Y176" s="29"/>
      <c r="Z176" s="29"/>
      <c r="AA176" s="15"/>
      <c r="AB176" s="3"/>
      <c r="AC176" s="3"/>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8:57" x14ac:dyDescent="0.25">
      <c r="R177" s="29"/>
      <c r="S177" s="29"/>
      <c r="T177" s="15"/>
      <c r="U177" s="3"/>
      <c r="V177" s="3"/>
      <c r="W177" s="2"/>
      <c r="X177" s="2"/>
      <c r="Y177" s="29"/>
      <c r="Z177" s="29"/>
      <c r="AA177" s="15"/>
      <c r="AB177" s="3"/>
      <c r="AC177" s="3"/>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8:57" x14ac:dyDescent="0.25">
      <c r="R178" s="29"/>
      <c r="S178" s="29"/>
      <c r="T178" s="15"/>
      <c r="U178" s="3"/>
      <c r="V178" s="3"/>
      <c r="W178" s="2"/>
      <c r="X178" s="2"/>
      <c r="Y178" s="29"/>
      <c r="Z178" s="29"/>
      <c r="AA178" s="15"/>
      <c r="AB178" s="3"/>
      <c r="AC178" s="3"/>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8:57" x14ac:dyDescent="0.25">
      <c r="R179" s="29"/>
      <c r="S179" s="29"/>
      <c r="T179" s="15"/>
      <c r="U179" s="3"/>
      <c r="V179" s="3"/>
      <c r="W179" s="2"/>
      <c r="X179" s="2"/>
      <c r="Y179" s="29"/>
      <c r="Z179" s="29"/>
      <c r="AA179" s="15"/>
      <c r="AB179" s="3"/>
      <c r="AC179" s="3"/>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8:57" x14ac:dyDescent="0.25">
      <c r="R180" s="29"/>
      <c r="S180" s="29"/>
      <c r="T180" s="15"/>
      <c r="U180" s="3"/>
      <c r="V180" s="3"/>
      <c r="W180" s="2"/>
      <c r="X180" s="2"/>
      <c r="Y180" s="29"/>
      <c r="Z180" s="29"/>
      <c r="AA180" s="15"/>
      <c r="AB180" s="3"/>
      <c r="AC180" s="3"/>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8:57" x14ac:dyDescent="0.25">
      <c r="R181" s="29"/>
      <c r="S181" s="29"/>
      <c r="T181" s="15"/>
      <c r="U181" s="3"/>
      <c r="V181" s="3"/>
      <c r="W181" s="2"/>
      <c r="X181" s="2"/>
      <c r="Y181" s="29"/>
      <c r="Z181" s="29"/>
      <c r="AA181" s="15"/>
      <c r="AB181" s="3"/>
      <c r="AC181" s="3"/>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8:57" x14ac:dyDescent="0.25">
      <c r="R182" s="29"/>
      <c r="S182" s="29"/>
      <c r="T182" s="15"/>
      <c r="U182" s="3"/>
      <c r="V182" s="3"/>
      <c r="W182" s="2"/>
      <c r="X182" s="2"/>
      <c r="Y182" s="29"/>
      <c r="Z182" s="29"/>
      <c r="AA182" s="15"/>
      <c r="AB182" s="3"/>
      <c r="AC182" s="3"/>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8:57" x14ac:dyDescent="0.25">
      <c r="R183" s="29"/>
      <c r="S183" s="29"/>
      <c r="T183" s="15"/>
      <c r="U183" s="3"/>
      <c r="V183" s="3"/>
      <c r="W183" s="2"/>
      <c r="X183" s="2"/>
      <c r="Y183" s="29"/>
      <c r="Z183" s="29"/>
      <c r="AA183" s="15"/>
      <c r="AB183" s="3"/>
      <c r="AC183" s="3"/>
      <c r="AD183" s="2"/>
      <c r="AE183" s="2"/>
      <c r="AK183" s="2"/>
      <c r="AL183" s="2"/>
      <c r="AM183" s="2"/>
      <c r="AN183" s="2"/>
      <c r="AO183" s="2"/>
      <c r="AP183" s="2"/>
      <c r="AQ183" s="2"/>
      <c r="AR183" s="2"/>
      <c r="AS183" s="2"/>
      <c r="AT183" s="2"/>
      <c r="AU183" s="2"/>
      <c r="AV183" s="2"/>
      <c r="AW183" s="2"/>
      <c r="AX183" s="2"/>
      <c r="AY183" s="2"/>
      <c r="AZ183" s="2"/>
      <c r="BA183" s="2"/>
      <c r="BB183" s="2"/>
      <c r="BC183" s="2"/>
      <c r="BD183" s="2"/>
      <c r="BE183" s="2"/>
    </row>
    <row r="184" spans="18:57" x14ac:dyDescent="0.25">
      <c r="R184" s="29"/>
      <c r="S184" s="29"/>
      <c r="T184" s="15"/>
      <c r="U184" s="3"/>
      <c r="V184" s="3"/>
      <c r="W184" s="2"/>
      <c r="X184" s="2"/>
      <c r="Y184" s="29"/>
      <c r="Z184" s="29"/>
      <c r="AA184" s="15"/>
      <c r="AB184" s="3"/>
      <c r="AC184" s="3"/>
      <c r="AD184" s="2"/>
      <c r="AE184" s="2"/>
      <c r="AK184" s="2"/>
      <c r="AL184" s="2"/>
      <c r="AM184" s="2"/>
      <c r="AN184" s="2"/>
      <c r="AO184" s="2"/>
      <c r="AP184" s="2"/>
      <c r="AQ184" s="2"/>
      <c r="AS184" s="2"/>
      <c r="AT184" s="2"/>
      <c r="AU184" s="2"/>
      <c r="AV184" s="2"/>
      <c r="AW184" s="2"/>
      <c r="AX184" s="2"/>
      <c r="AY184" s="2"/>
      <c r="AZ184" s="2"/>
      <c r="BA184" s="2"/>
      <c r="BB184" s="2"/>
      <c r="BC184" s="2"/>
      <c r="BD184" s="2"/>
      <c r="BE184" s="2"/>
    </row>
    <row r="185" spans="18:57" x14ac:dyDescent="0.25">
      <c r="R185" s="29"/>
      <c r="S185" s="29"/>
      <c r="T185" s="15"/>
      <c r="U185" s="3"/>
      <c r="V185" s="3"/>
      <c r="W185" s="2"/>
      <c r="X185" s="2"/>
      <c r="Y185" s="29"/>
      <c r="Z185" s="29"/>
      <c r="AA185" s="15"/>
      <c r="AB185" s="3"/>
      <c r="AC185" s="3"/>
      <c r="AD185" s="2"/>
      <c r="AE185" s="2"/>
      <c r="AK185" s="2"/>
      <c r="AL185" s="2"/>
      <c r="AM185" s="2"/>
      <c r="AN185" s="2"/>
      <c r="AO185" s="2"/>
      <c r="AP185" s="2"/>
      <c r="AQ185" s="2"/>
      <c r="AS185" s="2"/>
      <c r="AT185" s="2"/>
      <c r="AU185" s="2"/>
      <c r="AV185" s="2"/>
      <c r="AW185" s="2"/>
      <c r="AX185" s="2"/>
      <c r="AY185" s="2"/>
      <c r="AZ185" s="2"/>
      <c r="BA185" s="2"/>
      <c r="BB185" s="2"/>
      <c r="BC185" s="2"/>
      <c r="BD185" s="2"/>
      <c r="BE185" s="2"/>
    </row>
    <row r="186" spans="18:57" x14ac:dyDescent="0.25">
      <c r="R186" s="29"/>
      <c r="S186" s="29"/>
      <c r="T186" s="15"/>
      <c r="U186" s="3"/>
      <c r="V186" s="3"/>
      <c r="W186" s="2"/>
      <c r="X186" s="2"/>
      <c r="Y186" s="29"/>
      <c r="Z186" s="29"/>
      <c r="AA186" s="15"/>
      <c r="AB186" s="3"/>
      <c r="AC186" s="3"/>
      <c r="AD186" s="2"/>
      <c r="AE186" s="2"/>
      <c r="AK186" s="2"/>
      <c r="AL186" s="2"/>
      <c r="AM186" s="2"/>
      <c r="AN186" s="2"/>
      <c r="AO186" s="2"/>
      <c r="AP186" s="2"/>
      <c r="AQ186" s="2"/>
      <c r="AS186" s="2"/>
      <c r="AT186" s="2"/>
      <c r="AU186" s="2"/>
      <c r="AV186" s="2"/>
      <c r="AW186" s="2"/>
      <c r="AX186" s="2"/>
      <c r="AY186" s="2"/>
      <c r="AZ186" s="2"/>
      <c r="BA186" s="2"/>
      <c r="BB186" s="2"/>
      <c r="BC186" s="2"/>
      <c r="BD186" s="2"/>
      <c r="BE186" s="2"/>
    </row>
    <row r="187" spans="18:57" x14ac:dyDescent="0.25">
      <c r="R187" s="29"/>
      <c r="S187" s="29"/>
      <c r="T187" s="15"/>
      <c r="U187" s="3"/>
      <c r="V187" s="3"/>
      <c r="W187" s="2"/>
      <c r="X187" s="2"/>
      <c r="Y187" s="29"/>
      <c r="Z187" s="29"/>
      <c r="AA187" s="15"/>
      <c r="AB187" s="3"/>
      <c r="AC187" s="3"/>
      <c r="AD187" s="2"/>
      <c r="AE187" s="2"/>
      <c r="AK187" s="2"/>
      <c r="AL187" s="2"/>
      <c r="AM187" s="2"/>
      <c r="AN187" s="2"/>
      <c r="AO187" s="2"/>
      <c r="AP187" s="2"/>
      <c r="AQ187" s="2"/>
      <c r="AS187" s="2"/>
      <c r="AT187" s="2"/>
      <c r="AU187" s="2"/>
      <c r="AV187" s="2"/>
      <c r="AW187" s="2"/>
      <c r="AX187" s="2"/>
      <c r="AY187" s="2"/>
      <c r="AZ187" s="2"/>
      <c r="BA187" s="2"/>
      <c r="BB187" s="2"/>
      <c r="BC187" s="2"/>
      <c r="BD187" s="2"/>
      <c r="BE187" s="2"/>
    </row>
    <row r="188" spans="18:57" x14ac:dyDescent="0.25">
      <c r="R188" s="29"/>
      <c r="S188" s="29"/>
      <c r="T188" s="15"/>
      <c r="U188" s="3"/>
      <c r="V188" s="3"/>
      <c r="W188" s="2"/>
      <c r="X188" s="2"/>
      <c r="Y188" s="29"/>
      <c r="Z188" s="29"/>
      <c r="AA188" s="15"/>
      <c r="AB188" s="3"/>
      <c r="AC188" s="3"/>
      <c r="AD188" s="2"/>
      <c r="AE188" s="2"/>
      <c r="AS188" s="2"/>
      <c r="AT188" s="2"/>
      <c r="AU188" s="2"/>
      <c r="AV188" s="2"/>
      <c r="AW188" s="2"/>
      <c r="AX188" s="2"/>
      <c r="AY188" s="2"/>
      <c r="AZ188" s="2"/>
      <c r="BA188" s="2"/>
      <c r="BB188" s="2"/>
      <c r="BC188" s="2"/>
      <c r="BD188" s="2"/>
      <c r="BE188" s="2"/>
    </row>
    <row r="189" spans="18:57" x14ac:dyDescent="0.25">
      <c r="R189" s="29"/>
      <c r="S189" s="29"/>
      <c r="T189" s="15"/>
      <c r="U189" s="3"/>
      <c r="V189" s="3"/>
      <c r="W189" s="2"/>
      <c r="X189" s="2"/>
      <c r="Y189" s="29"/>
      <c r="Z189" s="29"/>
      <c r="AA189" s="15"/>
      <c r="AB189" s="3"/>
      <c r="AC189" s="3"/>
      <c r="AD189" s="2"/>
      <c r="AE189" s="2"/>
    </row>
    <row r="190" spans="18:57" x14ac:dyDescent="0.25">
      <c r="R190" s="29"/>
      <c r="S190" s="29"/>
      <c r="T190" s="15"/>
      <c r="U190" s="3"/>
      <c r="V190" s="3"/>
      <c r="W190" s="2"/>
      <c r="X190" s="2"/>
      <c r="Y190" s="29"/>
      <c r="Z190" s="29"/>
      <c r="AA190" s="15"/>
      <c r="AB190" s="3"/>
      <c r="AC190" s="3"/>
      <c r="AD190" s="2"/>
      <c r="AE190" s="2"/>
    </row>
    <row r="191" spans="18:57" x14ac:dyDescent="0.25">
      <c r="R191" s="29"/>
      <c r="S191" s="29"/>
      <c r="T191" s="15"/>
      <c r="U191" s="3"/>
      <c r="V191" s="3"/>
      <c r="W191" s="2"/>
      <c r="X191" s="2"/>
      <c r="Y191" s="29"/>
      <c r="Z191" s="29"/>
      <c r="AA191" s="15"/>
      <c r="AB191" s="3"/>
      <c r="AC191" s="3"/>
      <c r="AD191" s="2"/>
      <c r="AE191" s="2"/>
    </row>
    <row r="192" spans="18:57" x14ac:dyDescent="0.25">
      <c r="R192" s="29"/>
      <c r="S192" s="29"/>
      <c r="T192" s="15"/>
      <c r="U192" s="3"/>
      <c r="V192" s="3"/>
      <c r="W192" s="2"/>
      <c r="X192" s="2"/>
      <c r="Y192" s="29"/>
      <c r="Z192" s="29"/>
      <c r="AA192" s="15"/>
      <c r="AB192" s="3"/>
      <c r="AC192" s="3"/>
      <c r="AD192" s="2"/>
      <c r="AE192" s="2"/>
    </row>
  </sheetData>
  <mergeCells count="1543">
    <mergeCell ref="A1:Q1"/>
    <mergeCell ref="D42:D43"/>
    <mergeCell ref="E42:E43"/>
    <mergeCell ref="CD19:CD20"/>
    <mergeCell ref="J14:J15"/>
    <mergeCell ref="I21:I24"/>
    <mergeCell ref="D21:D24"/>
    <mergeCell ref="I37:I39"/>
    <mergeCell ref="I28:I29"/>
    <mergeCell ref="B4:B11"/>
    <mergeCell ref="C4:C11"/>
    <mergeCell ref="D4:D6"/>
    <mergeCell ref="E4:E6"/>
    <mergeCell ref="D7:D8"/>
    <mergeCell ref="E21:E24"/>
    <mergeCell ref="F21:F24"/>
    <mergeCell ref="G21:G24"/>
    <mergeCell ref="H21:H24"/>
    <mergeCell ref="BV27:BV28"/>
    <mergeCell ref="BW27:BW28"/>
    <mergeCell ref="B27:B34"/>
    <mergeCell ref="C27:C34"/>
    <mergeCell ref="H9:H11"/>
    <mergeCell ref="F28:F29"/>
    <mergeCell ref="G28:G29"/>
    <mergeCell ref="H28:H29"/>
    <mergeCell ref="D14:D15"/>
    <mergeCell ref="E14:E15"/>
    <mergeCell ref="H14:H15"/>
    <mergeCell ref="J28:J29"/>
    <mergeCell ref="J19:J20"/>
    <mergeCell ref="J21:J24"/>
    <mergeCell ref="H19:H20"/>
    <mergeCell ref="G2:G3"/>
    <mergeCell ref="H2:H3"/>
    <mergeCell ref="I2:I3"/>
    <mergeCell ref="I9:I11"/>
    <mergeCell ref="J9:J11"/>
    <mergeCell ref="A12:A70"/>
    <mergeCell ref="B12:B26"/>
    <mergeCell ref="C12:C26"/>
    <mergeCell ref="D18:D20"/>
    <mergeCell ref="E18:E20"/>
    <mergeCell ref="F19:F20"/>
    <mergeCell ref="G19:G20"/>
    <mergeCell ref="B35:B53"/>
    <mergeCell ref="J2:J3"/>
    <mergeCell ref="E55:E57"/>
    <mergeCell ref="D27:D29"/>
    <mergeCell ref="E27:E29"/>
    <mergeCell ref="C35:C53"/>
    <mergeCell ref="D37:D39"/>
    <mergeCell ref="E37:E39"/>
    <mergeCell ref="D44:D45"/>
    <mergeCell ref="E44:E45"/>
    <mergeCell ref="F37:F39"/>
    <mergeCell ref="A4:A11"/>
    <mergeCell ref="G37:G39"/>
    <mergeCell ref="F14:F15"/>
    <mergeCell ref="G14:G15"/>
    <mergeCell ref="D32:D33"/>
    <mergeCell ref="G53:G54"/>
    <mergeCell ref="D30:D31"/>
    <mergeCell ref="H37:H39"/>
    <mergeCell ref="I53:I54"/>
    <mergeCell ref="A2:A3"/>
    <mergeCell ref="B2:B3"/>
    <mergeCell ref="C2:C3"/>
    <mergeCell ref="D2:D3"/>
    <mergeCell ref="E2:E3"/>
    <mergeCell ref="F2:F3"/>
    <mergeCell ref="E7:E8"/>
    <mergeCell ref="D9:D11"/>
    <mergeCell ref="E9:E11"/>
    <mergeCell ref="F9:F11"/>
    <mergeCell ref="G9:G11"/>
    <mergeCell ref="I14:I15"/>
    <mergeCell ref="J53:J54"/>
    <mergeCell ref="I46:I47"/>
    <mergeCell ref="J46:J47"/>
    <mergeCell ref="D49:D50"/>
    <mergeCell ref="E49:E50"/>
    <mergeCell ref="D51:D52"/>
    <mergeCell ref="E51:E52"/>
    <mergeCell ref="F51:F52"/>
    <mergeCell ref="G51:G52"/>
    <mergeCell ref="H51:H52"/>
    <mergeCell ref="I51:I52"/>
    <mergeCell ref="J51:J52"/>
    <mergeCell ref="D53:D54"/>
    <mergeCell ref="E53:E54"/>
    <mergeCell ref="F53:F54"/>
    <mergeCell ref="H46:H47"/>
    <mergeCell ref="I44:I45"/>
    <mergeCell ref="F44:F45"/>
    <mergeCell ref="G44:G45"/>
    <mergeCell ref="J37:J39"/>
    <mergeCell ref="H44:H45"/>
    <mergeCell ref="B66:B70"/>
    <mergeCell ref="C66:C70"/>
    <mergeCell ref="D66:D67"/>
    <mergeCell ref="E66:E67"/>
    <mergeCell ref="E46:E47"/>
    <mergeCell ref="H53:H54"/>
    <mergeCell ref="F46:F47"/>
    <mergeCell ref="G46:G47"/>
    <mergeCell ref="D46:D47"/>
    <mergeCell ref="I66:I67"/>
    <mergeCell ref="J66:J67"/>
    <mergeCell ref="D68:D69"/>
    <mergeCell ref="E68:E69"/>
    <mergeCell ref="F66:F67"/>
    <mergeCell ref="G66:G67"/>
    <mergeCell ref="I56:I57"/>
    <mergeCell ref="J56:J57"/>
    <mergeCell ref="F56:F57"/>
    <mergeCell ref="G56:G57"/>
    <mergeCell ref="B59:B65"/>
    <mergeCell ref="C59:C65"/>
    <mergeCell ref="D60:D61"/>
    <mergeCell ref="E60:E61"/>
    <mergeCell ref="D62:D63"/>
    <mergeCell ref="E62:E63"/>
    <mergeCell ref="B55:B58"/>
    <mergeCell ref="C55:C58"/>
    <mergeCell ref="D55:D57"/>
    <mergeCell ref="H56:H57"/>
    <mergeCell ref="H66:H67"/>
    <mergeCell ref="H80:H81"/>
    <mergeCell ref="I80:I81"/>
    <mergeCell ref="J80:J81"/>
    <mergeCell ref="A82:A85"/>
    <mergeCell ref="B82:B85"/>
    <mergeCell ref="C82:C85"/>
    <mergeCell ref="H75:H77"/>
    <mergeCell ref="I75:I77"/>
    <mergeCell ref="J75:J77"/>
    <mergeCell ref="A78:A81"/>
    <mergeCell ref="B78:B81"/>
    <mergeCell ref="C78:C81"/>
    <mergeCell ref="D80:D81"/>
    <mergeCell ref="E80:E81"/>
    <mergeCell ref="F80:F81"/>
    <mergeCell ref="G80:G81"/>
    <mergeCell ref="A71:A77"/>
    <mergeCell ref="B71:B77"/>
    <mergeCell ref="F71:F73"/>
    <mergeCell ref="G71:G73"/>
    <mergeCell ref="H71:H73"/>
    <mergeCell ref="I71:I73"/>
    <mergeCell ref="J71:J73"/>
    <mergeCell ref="C75:C77"/>
    <mergeCell ref="D75:D76"/>
    <mergeCell ref="E75:E76"/>
    <mergeCell ref="F75:F77"/>
    <mergeCell ref="G75:G77"/>
    <mergeCell ref="C71:C73"/>
    <mergeCell ref="D71:D73"/>
    <mergeCell ref="E71:E73"/>
    <mergeCell ref="AD4:AD6"/>
    <mergeCell ref="AD7:AD8"/>
    <mergeCell ref="AD9:AD11"/>
    <mergeCell ref="AA9:AA11"/>
    <mergeCell ref="AB9:AB11"/>
    <mergeCell ref="AC9:AC11"/>
    <mergeCell ref="AD2:AD3"/>
    <mergeCell ref="K2:Q2"/>
    <mergeCell ref="Y2:Y3"/>
    <mergeCell ref="AA2:AA3"/>
    <mergeCell ref="AB2:AB3"/>
    <mergeCell ref="AC2:AC3"/>
    <mergeCell ref="Z2:Z3"/>
    <mergeCell ref="K4:K8"/>
    <mergeCell ref="L4:L8"/>
    <mergeCell ref="M4:M8"/>
    <mergeCell ref="N4:N8"/>
    <mergeCell ref="O4:O8"/>
    <mergeCell ref="P4:P8"/>
    <mergeCell ref="AB7:AB8"/>
    <mergeCell ref="AC7:AC8"/>
    <mergeCell ref="R2:R3"/>
    <mergeCell ref="S2:S3"/>
    <mergeCell ref="T2:T3"/>
    <mergeCell ref="U2:U3"/>
    <mergeCell ref="V2:V3"/>
    <mergeCell ref="W2:W3"/>
    <mergeCell ref="X2:X3"/>
    <mergeCell ref="W4:W6"/>
    <mergeCell ref="W7:W8"/>
    <mergeCell ref="U4:U9"/>
    <mergeCell ref="V4:V9"/>
    <mergeCell ref="K9:K11"/>
    <mergeCell ref="L9:L11"/>
    <mergeCell ref="AC14:AC15"/>
    <mergeCell ref="M9:M11"/>
    <mergeCell ref="N9:N11"/>
    <mergeCell ref="O9:O11"/>
    <mergeCell ref="P9:P11"/>
    <mergeCell ref="Q9:Q11"/>
    <mergeCell ref="N14:N15"/>
    <mergeCell ref="O14:O15"/>
    <mergeCell ref="P14:P15"/>
    <mergeCell ref="Q14:Q15"/>
    <mergeCell ref="AA14:AA15"/>
    <mergeCell ref="W9:W11"/>
    <mergeCell ref="P16:P17"/>
    <mergeCell ref="AB16:AB17"/>
    <mergeCell ref="AC16:AC17"/>
    <mergeCell ref="X8:X9"/>
    <mergeCell ref="N16:N17"/>
    <mergeCell ref="O16:O17"/>
    <mergeCell ref="K14:K15"/>
    <mergeCell ref="L14:L15"/>
    <mergeCell ref="U10:U19"/>
    <mergeCell ref="V10:V19"/>
    <mergeCell ref="N18:N20"/>
    <mergeCell ref="O18:O20"/>
    <mergeCell ref="P18:P20"/>
    <mergeCell ref="Q19:Q20"/>
    <mergeCell ref="U20:U26"/>
    <mergeCell ref="V20:V26"/>
    <mergeCell ref="X20:X21"/>
    <mergeCell ref="M14:M15"/>
    <mergeCell ref="K16:K17"/>
    <mergeCell ref="L16:L17"/>
    <mergeCell ref="M16:M17"/>
    <mergeCell ref="K18:K20"/>
    <mergeCell ref="L18:L20"/>
    <mergeCell ref="M18:M20"/>
    <mergeCell ref="AD82:AD85"/>
    <mergeCell ref="AC80:AC81"/>
    <mergeCell ref="AD75:AD77"/>
    <mergeCell ref="AE75:AE77"/>
    <mergeCell ref="AC55:AC57"/>
    <mergeCell ref="AB55:AB57"/>
    <mergeCell ref="AD51:AD52"/>
    <mergeCell ref="AC49:AC50"/>
    <mergeCell ref="AE80:AE81"/>
    <mergeCell ref="AB71:AB73"/>
    <mergeCell ref="AC71:AC73"/>
    <mergeCell ref="AB66:AB67"/>
    <mergeCell ref="AC66:AC67"/>
    <mergeCell ref="AB75:AB77"/>
    <mergeCell ref="AC75:AC77"/>
    <mergeCell ref="AE71:AE73"/>
    <mergeCell ref="AD49:AD50"/>
    <mergeCell ref="AE66:AE67"/>
    <mergeCell ref="AB49:AB50"/>
    <mergeCell ref="AD71:AD73"/>
    <mergeCell ref="AE59:AE61"/>
    <mergeCell ref="AE62:AE65"/>
    <mergeCell ref="Y80:Y81"/>
    <mergeCell ref="AA80:AA81"/>
    <mergeCell ref="AD78:AD81"/>
    <mergeCell ref="Z75:Z77"/>
    <mergeCell ref="AB80:AB81"/>
    <mergeCell ref="Q56:Q57"/>
    <mergeCell ref="Q51:Q52"/>
    <mergeCell ref="AB53:AB54"/>
    <mergeCell ref="AA71:AA73"/>
    <mergeCell ref="AC62:AC63"/>
    <mergeCell ref="AD62:AD63"/>
    <mergeCell ref="AD56:AD57"/>
    <mergeCell ref="AC53:AC54"/>
    <mergeCell ref="AD53:AD54"/>
    <mergeCell ref="AC60:AC61"/>
    <mergeCell ref="Q80:Q81"/>
    <mergeCell ref="Q53:Q54"/>
    <mergeCell ref="AD66:AD70"/>
    <mergeCell ref="AB60:AB61"/>
    <mergeCell ref="AD60:AD61"/>
    <mergeCell ref="W66:W70"/>
    <mergeCell ref="S55:S58"/>
    <mergeCell ref="T55:T58"/>
    <mergeCell ref="W51:W52"/>
    <mergeCell ref="S59:S61"/>
    <mergeCell ref="T59:T61"/>
    <mergeCell ref="U59:U61"/>
    <mergeCell ref="S62:S65"/>
    <mergeCell ref="T62:T65"/>
    <mergeCell ref="U62:U65"/>
    <mergeCell ref="U55:U58"/>
    <mergeCell ref="Y71:Y73"/>
    <mergeCell ref="Y66:Y67"/>
    <mergeCell ref="AA66:AA67"/>
    <mergeCell ref="AA56:AA57"/>
    <mergeCell ref="Z71:Z73"/>
    <mergeCell ref="AA53:AA54"/>
    <mergeCell ref="J44:J45"/>
    <mergeCell ref="I19:I20"/>
    <mergeCell ref="Q21:Q24"/>
    <mergeCell ref="Q28:Q29"/>
    <mergeCell ref="N27:N29"/>
    <mergeCell ref="L32:L33"/>
    <mergeCell ref="M32:M33"/>
    <mergeCell ref="N32:N33"/>
    <mergeCell ref="O21:O24"/>
    <mergeCell ref="P21:P24"/>
    <mergeCell ref="O27:O29"/>
    <mergeCell ref="O37:O39"/>
    <mergeCell ref="P37:P39"/>
    <mergeCell ref="K51:K52"/>
    <mergeCell ref="K42:K43"/>
    <mergeCell ref="L42:L43"/>
    <mergeCell ref="M42:M43"/>
    <mergeCell ref="N42:N43"/>
    <mergeCell ref="O42:O43"/>
    <mergeCell ref="P42:P43"/>
    <mergeCell ref="K44:K45"/>
    <mergeCell ref="N44:N45"/>
    <mergeCell ref="O44:O45"/>
    <mergeCell ref="P44:P45"/>
    <mergeCell ref="N21:N24"/>
    <mergeCell ref="L44:L45"/>
    <mergeCell ref="M44:M45"/>
    <mergeCell ref="K27:K29"/>
    <mergeCell ref="L27:L29"/>
    <mergeCell ref="M27:M29"/>
    <mergeCell ref="K21:K24"/>
    <mergeCell ref="AF74:AF76"/>
    <mergeCell ref="AF79:AF80"/>
    <mergeCell ref="K32:K33"/>
    <mergeCell ref="K37:K39"/>
    <mergeCell ref="L37:L39"/>
    <mergeCell ref="M37:M39"/>
    <mergeCell ref="N37:N39"/>
    <mergeCell ref="Z66:Z67"/>
    <mergeCell ref="AF9:AF11"/>
    <mergeCell ref="AA51:AA52"/>
    <mergeCell ref="AA28:AA29"/>
    <mergeCell ref="AA21:AA24"/>
    <mergeCell ref="AB46:AB47"/>
    <mergeCell ref="AC46:AC47"/>
    <mergeCell ref="AD42:AD45"/>
    <mergeCell ref="AD31:AD34"/>
    <mergeCell ref="AB44:AB45"/>
    <mergeCell ref="AA37:AA39"/>
    <mergeCell ref="AB37:AB39"/>
    <mergeCell ref="L49:L50"/>
    <mergeCell ref="M49:M50"/>
    <mergeCell ref="N49:N50"/>
    <mergeCell ref="O49:O50"/>
    <mergeCell ref="P49:P50"/>
    <mergeCell ref="K46:K47"/>
    <mergeCell ref="AC51:AC52"/>
    <mergeCell ref="Z80:Z81"/>
    <mergeCell ref="Q37:Q39"/>
    <mergeCell ref="Y75:Y77"/>
    <mergeCell ref="AA75:AA77"/>
    <mergeCell ref="Q46:Q47"/>
    <mergeCell ref="O53:O54"/>
    <mergeCell ref="AD27:AD29"/>
    <mergeCell ref="AC27:AC29"/>
    <mergeCell ref="AB62:AB63"/>
    <mergeCell ref="AE68:AE69"/>
    <mergeCell ref="O32:O33"/>
    <mergeCell ref="P32:P33"/>
    <mergeCell ref="W16:W17"/>
    <mergeCell ref="W18:W20"/>
    <mergeCell ref="AD21:AD24"/>
    <mergeCell ref="AB27:AB29"/>
    <mergeCell ref="AD18:AD20"/>
    <mergeCell ref="AD12:AD15"/>
    <mergeCell ref="AB14:AB15"/>
    <mergeCell ref="AC18:AC20"/>
    <mergeCell ref="AD16:AD17"/>
    <mergeCell ref="AC37:AC39"/>
    <mergeCell ref="AD37:AD39"/>
    <mergeCell ref="AD46:AD47"/>
    <mergeCell ref="AA46:AA47"/>
    <mergeCell ref="AC44:AC45"/>
    <mergeCell ref="AC21:AC24"/>
    <mergeCell ref="AB21:AB24"/>
    <mergeCell ref="AB51:AB52"/>
    <mergeCell ref="P53:P54"/>
    <mergeCell ref="Q44:Q45"/>
    <mergeCell ref="AA44:AA45"/>
    <mergeCell ref="P27:P29"/>
    <mergeCell ref="AA19:AA20"/>
    <mergeCell ref="AB18:AB20"/>
    <mergeCell ref="W21:W24"/>
    <mergeCell ref="W27:W29"/>
    <mergeCell ref="W12:W15"/>
    <mergeCell ref="L21:L24"/>
    <mergeCell ref="M21:M24"/>
    <mergeCell ref="K55:K57"/>
    <mergeCell ref="L55:L57"/>
    <mergeCell ref="M55:M57"/>
    <mergeCell ref="N55:N57"/>
    <mergeCell ref="O55:O57"/>
    <mergeCell ref="P55:P57"/>
    <mergeCell ref="K60:K61"/>
    <mergeCell ref="L60:L61"/>
    <mergeCell ref="M60:M61"/>
    <mergeCell ref="N60:N61"/>
    <mergeCell ref="O60:O61"/>
    <mergeCell ref="P60:P61"/>
    <mergeCell ref="K53:K54"/>
    <mergeCell ref="L53:L54"/>
    <mergeCell ref="M53:M54"/>
    <mergeCell ref="N53:N54"/>
    <mergeCell ref="L46:L47"/>
    <mergeCell ref="M46:M47"/>
    <mergeCell ref="N46:N47"/>
    <mergeCell ref="O46:O47"/>
    <mergeCell ref="P46:P47"/>
    <mergeCell ref="K49:K50"/>
    <mergeCell ref="L51:L52"/>
    <mergeCell ref="M51:M52"/>
    <mergeCell ref="N51:N52"/>
    <mergeCell ref="O51:O52"/>
    <mergeCell ref="P51:P52"/>
    <mergeCell ref="P79:P81"/>
    <mergeCell ref="O66:O67"/>
    <mergeCell ref="P66:P67"/>
    <mergeCell ref="Q66:Q67"/>
    <mergeCell ref="O68:O70"/>
    <mergeCell ref="P68:P70"/>
    <mergeCell ref="O75:O77"/>
    <mergeCell ref="P75:P77"/>
    <mergeCell ref="Q75:Q77"/>
    <mergeCell ref="K62:K63"/>
    <mergeCell ref="L62:L63"/>
    <mergeCell ref="M62:M63"/>
    <mergeCell ref="N62:N63"/>
    <mergeCell ref="O62:O63"/>
    <mergeCell ref="P62:P63"/>
    <mergeCell ref="K66:K67"/>
    <mergeCell ref="L66:L67"/>
    <mergeCell ref="M66:M67"/>
    <mergeCell ref="N66:N67"/>
    <mergeCell ref="K82:K85"/>
    <mergeCell ref="K79:K81"/>
    <mergeCell ref="L82:L85"/>
    <mergeCell ref="L79:L81"/>
    <mergeCell ref="M82:M85"/>
    <mergeCell ref="M79:M80"/>
    <mergeCell ref="N82:N85"/>
    <mergeCell ref="K68:K70"/>
    <mergeCell ref="L68:L70"/>
    <mergeCell ref="M68:M70"/>
    <mergeCell ref="N68:N70"/>
    <mergeCell ref="K71:K73"/>
    <mergeCell ref="L71:L73"/>
    <mergeCell ref="M71:M73"/>
    <mergeCell ref="N71:N73"/>
    <mergeCell ref="K75:K77"/>
    <mergeCell ref="L75:L77"/>
    <mergeCell ref="M75:M77"/>
    <mergeCell ref="N75:N77"/>
    <mergeCell ref="N79:N81"/>
    <mergeCell ref="O82:O85"/>
    <mergeCell ref="O71:O73"/>
    <mergeCell ref="P71:P73"/>
    <mergeCell ref="Q71:Q73"/>
    <mergeCell ref="P82:P85"/>
    <mergeCell ref="V66:V67"/>
    <mergeCell ref="O79:O81"/>
    <mergeCell ref="W53:W54"/>
    <mergeCell ref="S51:S54"/>
    <mergeCell ref="T51:T54"/>
    <mergeCell ref="U51:U54"/>
    <mergeCell ref="V51:V54"/>
    <mergeCell ref="X52:X54"/>
    <mergeCell ref="W46:W47"/>
    <mergeCell ref="W49:W50"/>
    <mergeCell ref="U27:U50"/>
    <mergeCell ref="V27:V50"/>
    <mergeCell ref="X27:X28"/>
    <mergeCell ref="X29:X30"/>
    <mergeCell ref="X32:X34"/>
    <mergeCell ref="X37:X38"/>
    <mergeCell ref="X41:X42"/>
    <mergeCell ref="X44:X49"/>
    <mergeCell ref="W37:W39"/>
    <mergeCell ref="W42:W45"/>
    <mergeCell ref="W31:W34"/>
    <mergeCell ref="W82:W85"/>
    <mergeCell ref="X56:X58"/>
    <mergeCell ref="V59:V61"/>
    <mergeCell ref="X59:X61"/>
    <mergeCell ref="V62:V65"/>
    <mergeCell ref="X62:X65"/>
    <mergeCell ref="R1:X1"/>
    <mergeCell ref="R75:R77"/>
    <mergeCell ref="S75:S77"/>
    <mergeCell ref="T75:T77"/>
    <mergeCell ref="U75:U77"/>
    <mergeCell ref="V75:V77"/>
    <mergeCell ref="W75:W77"/>
    <mergeCell ref="X75:X77"/>
    <mergeCell ref="W78:W81"/>
    <mergeCell ref="R80:R81"/>
    <mergeCell ref="S80:S81"/>
    <mergeCell ref="T80:T81"/>
    <mergeCell ref="U80:U81"/>
    <mergeCell ref="V80:V81"/>
    <mergeCell ref="X80:X81"/>
    <mergeCell ref="X66:X67"/>
    <mergeCell ref="X68:X69"/>
    <mergeCell ref="R71:R73"/>
    <mergeCell ref="S71:S73"/>
    <mergeCell ref="T71:T73"/>
    <mergeCell ref="U71:U73"/>
    <mergeCell ref="V71:V73"/>
    <mergeCell ref="W56:W57"/>
    <mergeCell ref="W71:W73"/>
    <mergeCell ref="X71:X73"/>
    <mergeCell ref="W60:W61"/>
    <mergeCell ref="W62:W63"/>
    <mergeCell ref="R66:R67"/>
    <mergeCell ref="S66:S67"/>
    <mergeCell ref="T66:T67"/>
    <mergeCell ref="U66:U67"/>
    <mergeCell ref="V55:V58"/>
    <mergeCell ref="Y1:AE1"/>
    <mergeCell ref="AF1:AL1"/>
    <mergeCell ref="AM1:AS1"/>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E2:AE3"/>
    <mergeCell ref="AS9:AS11"/>
    <mergeCell ref="AK12:AK15"/>
    <mergeCell ref="AR12:AR15"/>
    <mergeCell ref="AH14:AH15"/>
    <mergeCell ref="AO14:AO15"/>
    <mergeCell ref="AI12:AI14"/>
    <mergeCell ref="AJ12:AJ14"/>
    <mergeCell ref="AL15:AL16"/>
    <mergeCell ref="AK4:AK6"/>
    <mergeCell ref="AR4:AR6"/>
    <mergeCell ref="AI7:AI8"/>
    <mergeCell ref="AJ7:AJ8"/>
    <mergeCell ref="AK7:AK8"/>
    <mergeCell ref="AP7:AP8"/>
    <mergeCell ref="AQ7:AQ8"/>
    <mergeCell ref="AR7:AR8"/>
    <mergeCell ref="AG9:AG11"/>
    <mergeCell ref="AH9:AH11"/>
    <mergeCell ref="AI9:AI11"/>
    <mergeCell ref="AJ9:AJ11"/>
    <mergeCell ref="AK9:AK11"/>
    <mergeCell ref="AL9:AL11"/>
    <mergeCell ref="AM9:AM11"/>
    <mergeCell ref="AN9:AN11"/>
    <mergeCell ref="AO9:AO11"/>
    <mergeCell ref="AP9:AP11"/>
    <mergeCell ref="AQ9:AQ11"/>
    <mergeCell ref="AR9:AR11"/>
    <mergeCell ref="AI4:AI6"/>
    <mergeCell ref="AJ4:AJ6"/>
    <mergeCell ref="AP4:AP6"/>
    <mergeCell ref="AQ4:AQ6"/>
    <mergeCell ref="AH28:AH29"/>
    <mergeCell ref="AO28:AO29"/>
    <mergeCell ref="AK31:AK34"/>
    <mergeCell ref="AR31:AR34"/>
    <mergeCell ref="AI26:AI28"/>
    <mergeCell ref="AJ26:AJ28"/>
    <mergeCell ref="AI30:AI33"/>
    <mergeCell ref="AJ30:AJ33"/>
    <mergeCell ref="AR21:AR24"/>
    <mergeCell ref="AK27:AK29"/>
    <mergeCell ref="AR27:AR29"/>
    <mergeCell ref="AI20:AI23"/>
    <mergeCell ref="AJ20:AJ23"/>
    <mergeCell ref="AH21:AH24"/>
    <mergeCell ref="AK21:AK24"/>
    <mergeCell ref="AO21:AO24"/>
    <mergeCell ref="AK16:AK17"/>
    <mergeCell ref="AR16:AR17"/>
    <mergeCell ref="AK18:AK20"/>
    <mergeCell ref="AR18:AR20"/>
    <mergeCell ref="AH19:AH20"/>
    <mergeCell ref="AO19:AO20"/>
    <mergeCell ref="AI17:AI19"/>
    <mergeCell ref="AJ17:AJ19"/>
    <mergeCell ref="AM18:AM19"/>
    <mergeCell ref="AN18:AN19"/>
    <mergeCell ref="AM20:AM23"/>
    <mergeCell ref="AN20:AN23"/>
    <mergeCell ref="AM27:AM28"/>
    <mergeCell ref="AN27:AN28"/>
    <mergeCell ref="AP17:AP19"/>
    <mergeCell ref="AQ17:AQ19"/>
    <mergeCell ref="AO46:AO47"/>
    <mergeCell ref="AG45:AG46"/>
    <mergeCell ref="AR37:AR39"/>
    <mergeCell ref="AK42:AK45"/>
    <mergeCell ref="AR42:AR45"/>
    <mergeCell ref="AH44:AH45"/>
    <mergeCell ref="AO44:AO45"/>
    <mergeCell ref="AG43:AG44"/>
    <mergeCell ref="AF45:AF46"/>
    <mergeCell ref="AI36:AI38"/>
    <mergeCell ref="AJ36:AJ38"/>
    <mergeCell ref="AI41:AI44"/>
    <mergeCell ref="AJ41:AJ44"/>
    <mergeCell ref="AH37:AH39"/>
    <mergeCell ref="AK37:AK39"/>
    <mergeCell ref="AO37:AO39"/>
    <mergeCell ref="AM36:AM38"/>
    <mergeCell ref="AN36:AN38"/>
    <mergeCell ref="AM43:AM44"/>
    <mergeCell ref="AN43:AN44"/>
    <mergeCell ref="AM45:AM46"/>
    <mergeCell ref="AN45:AN46"/>
    <mergeCell ref="AQ45:AQ46"/>
    <mergeCell ref="AH46:AH47"/>
    <mergeCell ref="AK46:AK47"/>
    <mergeCell ref="AH53:AH54"/>
    <mergeCell ref="AK53:AK54"/>
    <mergeCell ref="AO53:AO54"/>
    <mergeCell ref="AR53:AR54"/>
    <mergeCell ref="AF50:AF51"/>
    <mergeCell ref="AG50:AG51"/>
    <mergeCell ref="AF52:AF53"/>
    <mergeCell ref="AG52:AG53"/>
    <mergeCell ref="AI50:AI51"/>
    <mergeCell ref="AJ50:AJ51"/>
    <mergeCell ref="AH51:AH52"/>
    <mergeCell ref="AK51:AK52"/>
    <mergeCell ref="AO51:AO52"/>
    <mergeCell ref="AI52:AI53"/>
    <mergeCell ref="AJ52:AJ53"/>
    <mergeCell ref="AL52:AL53"/>
    <mergeCell ref="AK49:AK50"/>
    <mergeCell ref="AR49:AR50"/>
    <mergeCell ref="AL50:AL51"/>
    <mergeCell ref="AM50:AM51"/>
    <mergeCell ref="AN50:AN51"/>
    <mergeCell ref="AM52:AM53"/>
    <mergeCell ref="AN52:AN53"/>
    <mergeCell ref="AP48:AP49"/>
    <mergeCell ref="AI48:AI49"/>
    <mergeCell ref="AJ48:AJ49"/>
    <mergeCell ref="AP50:AP51"/>
    <mergeCell ref="AQ50:AQ51"/>
    <mergeCell ref="AQ48:AQ49"/>
    <mergeCell ref="AH56:AH57"/>
    <mergeCell ref="AK56:AK57"/>
    <mergeCell ref="AO56:AO57"/>
    <mergeCell ref="AR56:AR57"/>
    <mergeCell ref="AR46:AR47"/>
    <mergeCell ref="AI45:AI46"/>
    <mergeCell ref="AJ45:AJ46"/>
    <mergeCell ref="AR51:AR52"/>
    <mergeCell ref="AF70:AF72"/>
    <mergeCell ref="AG70:AG72"/>
    <mergeCell ref="AH66:AH67"/>
    <mergeCell ref="AK66:AK70"/>
    <mergeCell ref="AO66:AO67"/>
    <mergeCell ref="AI65:AI69"/>
    <mergeCell ref="AJ65:AJ69"/>
    <mergeCell ref="AI70:AI72"/>
    <mergeCell ref="AJ70:AJ72"/>
    <mergeCell ref="AL65:AL68"/>
    <mergeCell ref="AL70:AL72"/>
    <mergeCell ref="AK60:AK61"/>
    <mergeCell ref="AR60:AR61"/>
    <mergeCell ref="AK62:AK63"/>
    <mergeCell ref="AR62:AR63"/>
    <mergeCell ref="AI59:AI60"/>
    <mergeCell ref="AJ59:AJ60"/>
    <mergeCell ref="AI61:AI62"/>
    <mergeCell ref="AJ61:AJ62"/>
    <mergeCell ref="AM70:AM72"/>
    <mergeCell ref="AN70:AN72"/>
    <mergeCell ref="AP70:AP72"/>
    <mergeCell ref="AQ70:AQ72"/>
    <mergeCell ref="AF66:AF67"/>
    <mergeCell ref="AR75:AR77"/>
    <mergeCell ref="AK78:AK81"/>
    <mergeCell ref="AR78:AR81"/>
    <mergeCell ref="AH80:AH81"/>
    <mergeCell ref="AO80:AO81"/>
    <mergeCell ref="AG74:AG76"/>
    <mergeCell ref="AG79:AG80"/>
    <mergeCell ref="AI74:AI76"/>
    <mergeCell ref="AJ74:AJ76"/>
    <mergeCell ref="AI77:AI84"/>
    <mergeCell ref="AJ77:AJ84"/>
    <mergeCell ref="AL74:AL76"/>
    <mergeCell ref="AH75:AH77"/>
    <mergeCell ref="AK75:AK77"/>
    <mergeCell ref="AO75:AO77"/>
    <mergeCell ref="AN74:AN76"/>
    <mergeCell ref="AR66:AR70"/>
    <mergeCell ref="AH71:AH73"/>
    <mergeCell ref="AK71:AK73"/>
    <mergeCell ref="AO71:AO73"/>
    <mergeCell ref="AR71:AR73"/>
    <mergeCell ref="AG66:AG67"/>
    <mergeCell ref="AM66:AM67"/>
    <mergeCell ref="AN66:AN67"/>
    <mergeCell ref="AL79:AL80"/>
    <mergeCell ref="AP65:AP69"/>
    <mergeCell ref="AQ65:AQ69"/>
    <mergeCell ref="AM79:AM80"/>
    <mergeCell ref="AN79:AN80"/>
    <mergeCell ref="AT9:AT11"/>
    <mergeCell ref="AU9:AU11"/>
    <mergeCell ref="AV9:AV11"/>
    <mergeCell ref="AW9:AW11"/>
    <mergeCell ref="AX9:AX11"/>
    <mergeCell ref="AY9:AY11"/>
    <mergeCell ref="AZ9:AZ11"/>
    <mergeCell ref="BA9:BA11"/>
    <mergeCell ref="BB9:BB11"/>
    <mergeCell ref="BC9:BC11"/>
    <mergeCell ref="BD9:BD11"/>
    <mergeCell ref="BE9:BE11"/>
    <mergeCell ref="BF9:BF11"/>
    <mergeCell ref="AK82:AK85"/>
    <mergeCell ref="AR82:AR85"/>
    <mergeCell ref="AT1:AZ1"/>
    <mergeCell ref="BA1:BG1"/>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F4:BF6"/>
    <mergeCell ref="BG16:BG17"/>
    <mergeCell ref="AY18:AY20"/>
    <mergeCell ref="BD18:BD20"/>
    <mergeCell ref="BE18:BE20"/>
    <mergeCell ref="BF18:BF20"/>
    <mergeCell ref="BG18:BG20"/>
    <mergeCell ref="AV19:AV20"/>
    <mergeCell ref="BB19:BB20"/>
    <mergeCell ref="BC19:BC20"/>
    <mergeCell ref="BG9:BG11"/>
    <mergeCell ref="AY12:AY15"/>
    <mergeCell ref="BF12:BF15"/>
    <mergeCell ref="AV14:AV15"/>
    <mergeCell ref="BA14:BA15"/>
    <mergeCell ref="BB14:BB15"/>
    <mergeCell ref="BC14:BC15"/>
    <mergeCell ref="BG14:BG15"/>
    <mergeCell ref="AY16:AY17"/>
    <mergeCell ref="AV28:AV29"/>
    <mergeCell ref="BA28:BA29"/>
    <mergeCell ref="BB28:BB29"/>
    <mergeCell ref="BC28:BC29"/>
    <mergeCell ref="AY31:AY34"/>
    <mergeCell ref="BF31:BF34"/>
    <mergeCell ref="AW29:AW30"/>
    <mergeCell ref="AX29:AX30"/>
    <mergeCell ref="BC21:BC24"/>
    <mergeCell ref="BD21:BD24"/>
    <mergeCell ref="BE21:BE24"/>
    <mergeCell ref="BF21:BF24"/>
    <mergeCell ref="BG21:BG24"/>
    <mergeCell ref="AY27:AY29"/>
    <mergeCell ref="BD27:BD29"/>
    <mergeCell ref="BE27:BE29"/>
    <mergeCell ref="BF27:BF29"/>
    <mergeCell ref="AV21:AV24"/>
    <mergeCell ref="AY21:AY24"/>
    <mergeCell ref="BA21:BA24"/>
    <mergeCell ref="BB21:BB24"/>
    <mergeCell ref="BG46:BG47"/>
    <mergeCell ref="AY49:AY50"/>
    <mergeCell ref="BD49:BD50"/>
    <mergeCell ref="BE49:BE50"/>
    <mergeCell ref="BF49:BF50"/>
    <mergeCell ref="AW45:AW46"/>
    <mergeCell ref="AX45:AX46"/>
    <mergeCell ref="AV46:AV47"/>
    <mergeCell ref="AY46:AY47"/>
    <mergeCell ref="BA46:BA47"/>
    <mergeCell ref="BB46:BB47"/>
    <mergeCell ref="BC37:BC39"/>
    <mergeCell ref="BD37:BD39"/>
    <mergeCell ref="BE37:BE39"/>
    <mergeCell ref="BF37:BF39"/>
    <mergeCell ref="BG37:BG39"/>
    <mergeCell ref="AY42:AY45"/>
    <mergeCell ref="BF42:BF45"/>
    <mergeCell ref="AV44:AV45"/>
    <mergeCell ref="BA44:BA45"/>
    <mergeCell ref="BB44:BB45"/>
    <mergeCell ref="BC44:BC45"/>
    <mergeCell ref="AW37:AW38"/>
    <mergeCell ref="AX37:AX38"/>
    <mergeCell ref="AW43:AW44"/>
    <mergeCell ref="AX43:AX44"/>
    <mergeCell ref="AV37:AV39"/>
    <mergeCell ref="AY37:AY39"/>
    <mergeCell ref="BA37:BA39"/>
    <mergeCell ref="BB37:BB39"/>
    <mergeCell ref="BG51:BG52"/>
    <mergeCell ref="AV53:AV54"/>
    <mergeCell ref="AY53:AY54"/>
    <mergeCell ref="BA53:BA54"/>
    <mergeCell ref="BB53:BB54"/>
    <mergeCell ref="BC53:BC54"/>
    <mergeCell ref="BD53:BD54"/>
    <mergeCell ref="BE53:BE54"/>
    <mergeCell ref="BF53:BF54"/>
    <mergeCell ref="BG53:BG54"/>
    <mergeCell ref="AW50:AW51"/>
    <mergeCell ref="AX50:AX51"/>
    <mergeCell ref="AW52:AW53"/>
    <mergeCell ref="AX52:AX53"/>
    <mergeCell ref="AV51:AV52"/>
    <mergeCell ref="AY51:AY52"/>
    <mergeCell ref="BA51:BA52"/>
    <mergeCell ref="BB51:BB52"/>
    <mergeCell ref="BL7:BL8"/>
    <mergeCell ref="BM7:BM8"/>
    <mergeCell ref="BR7:BR8"/>
    <mergeCell ref="BC75:BC77"/>
    <mergeCell ref="BD75:BD77"/>
    <mergeCell ref="BE75:BE77"/>
    <mergeCell ref="BF75:BF77"/>
    <mergeCell ref="BG75:BG77"/>
    <mergeCell ref="AY78:AY81"/>
    <mergeCell ref="BF78:BF81"/>
    <mergeCell ref="AV80:AV81"/>
    <mergeCell ref="BA80:BA81"/>
    <mergeCell ref="BB80:BB81"/>
    <mergeCell ref="BC80:BC81"/>
    <mergeCell ref="BD80:BD81"/>
    <mergeCell ref="BE80:BE81"/>
    <mergeCell ref="BG80:BG81"/>
    <mergeCell ref="AV75:AV77"/>
    <mergeCell ref="AY75:AY77"/>
    <mergeCell ref="BA75:BA77"/>
    <mergeCell ref="BB75:BB77"/>
    <mergeCell ref="BC66:BC67"/>
    <mergeCell ref="BF66:BF70"/>
    <mergeCell ref="AV71:AV73"/>
    <mergeCell ref="AY71:AY73"/>
    <mergeCell ref="BA71:BA73"/>
    <mergeCell ref="BB71:BB73"/>
    <mergeCell ref="BC71:BC73"/>
    <mergeCell ref="BD71:BD73"/>
    <mergeCell ref="BE71:BE73"/>
    <mergeCell ref="BF71:BF73"/>
    <mergeCell ref="BG71:BG73"/>
    <mergeCell ref="BH1:BN1"/>
    <mergeCell ref="BO1:BU1"/>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M4:BM6"/>
    <mergeCell ref="BT4:BT6"/>
    <mergeCell ref="BU9:BU11"/>
    <mergeCell ref="BM12:BM15"/>
    <mergeCell ref="BT12:BT15"/>
    <mergeCell ref="BH14:BH15"/>
    <mergeCell ref="BI14:BI15"/>
    <mergeCell ref="BJ14:BJ15"/>
    <mergeCell ref="BK14:BK15"/>
    <mergeCell ref="BL14:BL15"/>
    <mergeCell ref="BN14:BN15"/>
    <mergeCell ref="BO14:BO15"/>
    <mergeCell ref="BP14:BP15"/>
    <mergeCell ref="BQ14:BQ15"/>
    <mergeCell ref="BR14:BR15"/>
    <mergeCell ref="BS14:BS15"/>
    <mergeCell ref="BU14:BU15"/>
    <mergeCell ref="BS7:BS8"/>
    <mergeCell ref="BT7:BT8"/>
    <mergeCell ref="BH9:BH11"/>
    <mergeCell ref="BI9:BI11"/>
    <mergeCell ref="BJ9:BJ11"/>
    <mergeCell ref="BK9:BK11"/>
    <mergeCell ref="BL9:BL11"/>
    <mergeCell ref="BM9:BM11"/>
    <mergeCell ref="BN9:BN11"/>
    <mergeCell ref="BO9:BO11"/>
    <mergeCell ref="BP9:BP11"/>
    <mergeCell ref="BQ9:BQ11"/>
    <mergeCell ref="BR9:BR11"/>
    <mergeCell ref="BS9:BS11"/>
    <mergeCell ref="BT9:BT11"/>
    <mergeCell ref="BN7:BN8"/>
    <mergeCell ref="BK7:BK8"/>
    <mergeCell ref="BK16:BK17"/>
    <mergeCell ref="BL16:BL17"/>
    <mergeCell ref="BM16:BM17"/>
    <mergeCell ref="BN16:BN17"/>
    <mergeCell ref="BR16:BR17"/>
    <mergeCell ref="BS16:BS17"/>
    <mergeCell ref="BT16:BT17"/>
    <mergeCell ref="BU16:BU17"/>
    <mergeCell ref="BH18:BH20"/>
    <mergeCell ref="BK18:BK20"/>
    <mergeCell ref="BL18:BL20"/>
    <mergeCell ref="BM18:BM20"/>
    <mergeCell ref="BN18:BN20"/>
    <mergeCell ref="BO18:BO20"/>
    <mergeCell ref="BR18:BR20"/>
    <mergeCell ref="BS18:BS20"/>
    <mergeCell ref="BT18:BT20"/>
    <mergeCell ref="BU18:BU20"/>
    <mergeCell ref="BI19:BI20"/>
    <mergeCell ref="BJ19:BJ20"/>
    <mergeCell ref="BP19:BP20"/>
    <mergeCell ref="BQ19:BQ20"/>
    <mergeCell ref="BH28:BH29"/>
    <mergeCell ref="BI28:BI29"/>
    <mergeCell ref="BJ28:BJ29"/>
    <mergeCell ref="BN28:BN29"/>
    <mergeCell ref="BO28:BO29"/>
    <mergeCell ref="BP28:BP29"/>
    <mergeCell ref="BQ28:BQ29"/>
    <mergeCell ref="BU28:BU29"/>
    <mergeCell ref="BM31:BM34"/>
    <mergeCell ref="BT31:BT34"/>
    <mergeCell ref="BQ21:BQ24"/>
    <mergeCell ref="BR21:BR24"/>
    <mergeCell ref="BS21:BS24"/>
    <mergeCell ref="BT21:BT24"/>
    <mergeCell ref="BU21:BU24"/>
    <mergeCell ref="BK27:BK29"/>
    <mergeCell ref="BM27:BM29"/>
    <mergeCell ref="BR27:BR29"/>
    <mergeCell ref="BS27:BS29"/>
    <mergeCell ref="BT27:BT29"/>
    <mergeCell ref="BH21:BH24"/>
    <mergeCell ref="BI21:BI24"/>
    <mergeCell ref="BJ21:BJ24"/>
    <mergeCell ref="BK21:BK24"/>
    <mergeCell ref="BL21:BL24"/>
    <mergeCell ref="BM21:BM24"/>
    <mergeCell ref="BN21:BN24"/>
    <mergeCell ref="BO21:BO24"/>
    <mergeCell ref="BP21:BP24"/>
    <mergeCell ref="BQ37:BQ39"/>
    <mergeCell ref="BR37:BR39"/>
    <mergeCell ref="BS37:BS39"/>
    <mergeCell ref="BT37:BT39"/>
    <mergeCell ref="BU37:BU39"/>
    <mergeCell ref="BM42:BM45"/>
    <mergeCell ref="BT42:BT45"/>
    <mergeCell ref="BH44:BH45"/>
    <mergeCell ref="BI44:BI45"/>
    <mergeCell ref="BJ44:BJ45"/>
    <mergeCell ref="BK44:BK45"/>
    <mergeCell ref="BL44:BL45"/>
    <mergeCell ref="BN44:BN45"/>
    <mergeCell ref="BO44:BO45"/>
    <mergeCell ref="BP44:BP45"/>
    <mergeCell ref="BQ44:BQ45"/>
    <mergeCell ref="BR44:BR45"/>
    <mergeCell ref="BS44:BS45"/>
    <mergeCell ref="BU44:BU45"/>
    <mergeCell ref="BH37:BH39"/>
    <mergeCell ref="BI37:BI39"/>
    <mergeCell ref="BJ37:BJ39"/>
    <mergeCell ref="BK37:BK39"/>
    <mergeCell ref="BL37:BL39"/>
    <mergeCell ref="BM37:BM39"/>
    <mergeCell ref="BN37:BN39"/>
    <mergeCell ref="BO37:BO39"/>
    <mergeCell ref="BP37:BP39"/>
    <mergeCell ref="BM51:BM52"/>
    <mergeCell ref="BN51:BN52"/>
    <mergeCell ref="BO51:BO52"/>
    <mergeCell ref="BP51:BP52"/>
    <mergeCell ref="BQ46:BQ47"/>
    <mergeCell ref="BR46:BR47"/>
    <mergeCell ref="BS46:BS47"/>
    <mergeCell ref="BT46:BT47"/>
    <mergeCell ref="BU46:BU47"/>
    <mergeCell ref="BK49:BK50"/>
    <mergeCell ref="BL49:BL50"/>
    <mergeCell ref="BM49:BM50"/>
    <mergeCell ref="BR49:BR50"/>
    <mergeCell ref="BS49:BS50"/>
    <mergeCell ref="BT49:BT50"/>
    <mergeCell ref="BH46:BH47"/>
    <mergeCell ref="BI46:BI47"/>
    <mergeCell ref="BJ46:BJ47"/>
    <mergeCell ref="BK46:BK47"/>
    <mergeCell ref="BL46:BL47"/>
    <mergeCell ref="BM46:BM47"/>
    <mergeCell ref="BN46:BN47"/>
    <mergeCell ref="BO46:BO47"/>
    <mergeCell ref="BP46:BP47"/>
    <mergeCell ref="BH56:BH57"/>
    <mergeCell ref="BI56:BI57"/>
    <mergeCell ref="BJ56:BJ57"/>
    <mergeCell ref="BM56:BM57"/>
    <mergeCell ref="BO56:BO57"/>
    <mergeCell ref="BP56:BP57"/>
    <mergeCell ref="BQ56:BQ57"/>
    <mergeCell ref="BT56:BT57"/>
    <mergeCell ref="BQ51:BQ52"/>
    <mergeCell ref="BR51:BR52"/>
    <mergeCell ref="BS51:BS52"/>
    <mergeCell ref="BT51:BT52"/>
    <mergeCell ref="BU51:BU52"/>
    <mergeCell ref="BH53:BH54"/>
    <mergeCell ref="BI53:BI54"/>
    <mergeCell ref="BJ53:BJ54"/>
    <mergeCell ref="BK53:BK54"/>
    <mergeCell ref="BL53:BL54"/>
    <mergeCell ref="BM53:BM54"/>
    <mergeCell ref="BN53:BN54"/>
    <mergeCell ref="BO53:BO54"/>
    <mergeCell ref="BP53:BP54"/>
    <mergeCell ref="BQ53:BQ54"/>
    <mergeCell ref="BR53:BR54"/>
    <mergeCell ref="BS53:BS54"/>
    <mergeCell ref="BT53:BT54"/>
    <mergeCell ref="BU53:BU54"/>
    <mergeCell ref="BH51:BH52"/>
    <mergeCell ref="BI51:BI52"/>
    <mergeCell ref="BJ51:BJ52"/>
    <mergeCell ref="BK51:BK52"/>
    <mergeCell ref="BL51:BL52"/>
    <mergeCell ref="BK60:BK61"/>
    <mergeCell ref="BL60:BL61"/>
    <mergeCell ref="BM60:BM61"/>
    <mergeCell ref="BR60:BR61"/>
    <mergeCell ref="BS60:BS61"/>
    <mergeCell ref="BT60:BT61"/>
    <mergeCell ref="BL62:BL63"/>
    <mergeCell ref="BM62:BM63"/>
    <mergeCell ref="BR62:BR63"/>
    <mergeCell ref="BS62:BS63"/>
    <mergeCell ref="BT62:BT63"/>
    <mergeCell ref="BK55:BK57"/>
    <mergeCell ref="BL55:BL57"/>
    <mergeCell ref="BN55:BN57"/>
    <mergeCell ref="BR55:BR57"/>
    <mergeCell ref="BS55:BS57"/>
    <mergeCell ref="BU55:BU57"/>
    <mergeCell ref="BM75:BM77"/>
    <mergeCell ref="BN75:BN77"/>
    <mergeCell ref="BO75:BO77"/>
    <mergeCell ref="BP75:BP77"/>
    <mergeCell ref="BL71:BL73"/>
    <mergeCell ref="BM71:BM73"/>
    <mergeCell ref="BN71:BN73"/>
    <mergeCell ref="BO71:BO73"/>
    <mergeCell ref="BP71:BP73"/>
    <mergeCell ref="BQ71:BQ73"/>
    <mergeCell ref="BR71:BR73"/>
    <mergeCell ref="BS71:BS73"/>
    <mergeCell ref="BT71:BT73"/>
    <mergeCell ref="BU71:BU73"/>
    <mergeCell ref="BH66:BH67"/>
    <mergeCell ref="BI66:BI67"/>
    <mergeCell ref="BJ66:BJ67"/>
    <mergeCell ref="BK66:BK67"/>
    <mergeCell ref="BL66:BL67"/>
    <mergeCell ref="BM66:BM70"/>
    <mergeCell ref="BN66:BN67"/>
    <mergeCell ref="BO66:BO67"/>
    <mergeCell ref="BP66:BP67"/>
    <mergeCell ref="BU75:BU77"/>
    <mergeCell ref="BV1:CC1"/>
    <mergeCell ref="BV2:BV3"/>
    <mergeCell ref="BW2:BW3"/>
    <mergeCell ref="BX2:BX3"/>
    <mergeCell ref="BY2:BY3"/>
    <mergeCell ref="BZ2:BZ3"/>
    <mergeCell ref="CB2:CB3"/>
    <mergeCell ref="CC2:CC3"/>
    <mergeCell ref="BM82:BM85"/>
    <mergeCell ref="BT82:BT85"/>
    <mergeCell ref="S4:S9"/>
    <mergeCell ref="T4:T9"/>
    <mergeCell ref="S10:S19"/>
    <mergeCell ref="T10:T19"/>
    <mergeCell ref="S20:S26"/>
    <mergeCell ref="T20:T26"/>
    <mergeCell ref="S27:S50"/>
    <mergeCell ref="T27:T50"/>
    <mergeCell ref="BQ75:BQ77"/>
    <mergeCell ref="BR75:BR77"/>
    <mergeCell ref="BS75:BS77"/>
    <mergeCell ref="BT75:BT77"/>
    <mergeCell ref="BQ66:BQ67"/>
    <mergeCell ref="BR66:BR67"/>
    <mergeCell ref="BS66:BS67"/>
    <mergeCell ref="BT66:BT70"/>
    <mergeCell ref="AM74:AM76"/>
    <mergeCell ref="AL17:AL19"/>
    <mergeCell ref="AL20:AL23"/>
    <mergeCell ref="AL27:AL28"/>
    <mergeCell ref="AL31:AL32"/>
    <mergeCell ref="BV14:BV15"/>
    <mergeCell ref="BW14:BW15"/>
    <mergeCell ref="BX14:BX15"/>
    <mergeCell ref="BY14:BY15"/>
    <mergeCell ref="BZ14:BZ15"/>
    <mergeCell ref="CC14:CC15"/>
    <mergeCell ref="BY16:BY17"/>
    <mergeCell ref="BZ16:BZ17"/>
    <mergeCell ref="CC16:CC17"/>
    <mergeCell ref="CA14:CA15"/>
    <mergeCell ref="CA18:CA20"/>
    <mergeCell ref="CA21:CA24"/>
    <mergeCell ref="BY7:BY8"/>
    <mergeCell ref="BZ7:BZ8"/>
    <mergeCell ref="BV9:BV11"/>
    <mergeCell ref="BW9:BW11"/>
    <mergeCell ref="BX9:BX11"/>
    <mergeCell ref="BY9:BY11"/>
    <mergeCell ref="BZ9:BZ11"/>
    <mergeCell ref="CB9:CB11"/>
    <mergeCell ref="CB14:CB15"/>
    <mergeCell ref="CC9:CC11"/>
    <mergeCell ref="BV19:BV20"/>
    <mergeCell ref="CB37:CB39"/>
    <mergeCell ref="CC37:CC39"/>
    <mergeCell ref="BV44:BV45"/>
    <mergeCell ref="BW44:BW45"/>
    <mergeCell ref="BX44:BX45"/>
    <mergeCell ref="BY44:BY45"/>
    <mergeCell ref="BZ44:BZ45"/>
    <mergeCell ref="CC44:CC45"/>
    <mergeCell ref="CB44:CB45"/>
    <mergeCell ref="CA49:CA50"/>
    <mergeCell ref="BZ27:BZ29"/>
    <mergeCell ref="BX28:BX29"/>
    <mergeCell ref="CC28:CC29"/>
    <mergeCell ref="CC31:CC32"/>
    <mergeCell ref="CA37:CA39"/>
    <mergeCell ref="CA44:CA45"/>
    <mergeCell ref="BY18:BY20"/>
    <mergeCell ref="BZ18:BZ20"/>
    <mergeCell ref="CC18:CC20"/>
    <mergeCell ref="BW19:BW20"/>
    <mergeCell ref="BX19:BX20"/>
    <mergeCell ref="BV21:BV24"/>
    <mergeCell ref="BW21:BW24"/>
    <mergeCell ref="BX21:BX24"/>
    <mergeCell ref="BY21:BY24"/>
    <mergeCell ref="BZ21:BZ24"/>
    <mergeCell ref="CB21:CB24"/>
    <mergeCell ref="CC21:CC24"/>
    <mergeCell ref="CB19:CB20"/>
    <mergeCell ref="CB28:CB29"/>
    <mergeCell ref="CA27:CA29"/>
    <mergeCell ref="BV80:BV81"/>
    <mergeCell ref="BW80:BW81"/>
    <mergeCell ref="BX80:BX81"/>
    <mergeCell ref="BY80:BY81"/>
    <mergeCell ref="BZ80:BZ81"/>
    <mergeCell ref="CC80:CC81"/>
    <mergeCell ref="CC66:CC67"/>
    <mergeCell ref="BV71:BV73"/>
    <mergeCell ref="BW71:BW73"/>
    <mergeCell ref="BX71:BX73"/>
    <mergeCell ref="BY71:BY73"/>
    <mergeCell ref="BZ71:BZ73"/>
    <mergeCell ref="CB71:CB73"/>
    <mergeCell ref="CC71:CC73"/>
    <mergeCell ref="BZ62:BZ63"/>
    <mergeCell ref="BV66:BV67"/>
    <mergeCell ref="BW66:BW67"/>
    <mergeCell ref="BX66:BX67"/>
    <mergeCell ref="BY66:BY67"/>
    <mergeCell ref="BZ66:BZ67"/>
    <mergeCell ref="CB66:CB67"/>
    <mergeCell ref="BM78:BM81"/>
    <mergeCell ref="BP80:BP81"/>
    <mergeCell ref="BQ80:BQ81"/>
    <mergeCell ref="BR80:BR81"/>
    <mergeCell ref="AP74:AP76"/>
    <mergeCell ref="AQ74:AQ76"/>
    <mergeCell ref="AF20:AF23"/>
    <mergeCell ref="AG20:AG23"/>
    <mergeCell ref="AF27:AF28"/>
    <mergeCell ref="AG27:AG28"/>
    <mergeCell ref="AF36:AF38"/>
    <mergeCell ref="AG36:AG38"/>
    <mergeCell ref="AF43:AF44"/>
    <mergeCell ref="BV75:BV77"/>
    <mergeCell ref="BW75:BW77"/>
    <mergeCell ref="BX75:BX77"/>
    <mergeCell ref="BY75:BY77"/>
    <mergeCell ref="BY55:BY57"/>
    <mergeCell ref="BV46:BV47"/>
    <mergeCell ref="BW46:BW47"/>
    <mergeCell ref="BX46:BX47"/>
    <mergeCell ref="BY46:BY47"/>
    <mergeCell ref="BY27:BY29"/>
    <mergeCell ref="AL36:AL38"/>
    <mergeCell ref="AL41:AL44"/>
    <mergeCell ref="AL45:AL46"/>
    <mergeCell ref="AL48:AL49"/>
    <mergeCell ref="BU66:BU67"/>
    <mergeCell ref="BH71:BH73"/>
    <mergeCell ref="BI71:BI73"/>
    <mergeCell ref="BJ71:BJ73"/>
    <mergeCell ref="BK71:BK73"/>
    <mergeCell ref="AP26:AP28"/>
    <mergeCell ref="AQ26:AQ28"/>
    <mergeCell ref="BY62:BY63"/>
    <mergeCell ref="BV56:BV57"/>
    <mergeCell ref="AP30:AP33"/>
    <mergeCell ref="AQ30:AQ33"/>
    <mergeCell ref="AP36:AP38"/>
    <mergeCell ref="AQ36:AQ38"/>
    <mergeCell ref="AP41:AP42"/>
    <mergeCell ref="AQ41:AQ42"/>
    <mergeCell ref="AP43:AP44"/>
    <mergeCell ref="AQ43:AQ44"/>
    <mergeCell ref="AP45:AP46"/>
    <mergeCell ref="R8:R9"/>
    <mergeCell ref="Y8:Y9"/>
    <mergeCell ref="Z57:Z58"/>
    <mergeCell ref="AE20:AE21"/>
    <mergeCell ref="AE27:AE28"/>
    <mergeCell ref="AE29:AE30"/>
    <mergeCell ref="AE32:AE34"/>
    <mergeCell ref="AE37:AE38"/>
    <mergeCell ref="AE41:AE42"/>
    <mergeCell ref="AE44:AE49"/>
    <mergeCell ref="AE52:AE54"/>
    <mergeCell ref="AE56:AE58"/>
    <mergeCell ref="AF55:AF56"/>
    <mergeCell ref="AG55:AG56"/>
    <mergeCell ref="AI54:AI56"/>
    <mergeCell ref="AJ54:AJ56"/>
    <mergeCell ref="AL54:AL56"/>
    <mergeCell ref="AM55:AM56"/>
    <mergeCell ref="AN55:AN56"/>
    <mergeCell ref="AF18:AF19"/>
    <mergeCell ref="AG18:AG19"/>
    <mergeCell ref="AP79:AP80"/>
    <mergeCell ref="AQ79:AQ80"/>
    <mergeCell ref="AP81:AP84"/>
    <mergeCell ref="AQ81:AQ84"/>
    <mergeCell ref="AS12:AS14"/>
    <mergeCell ref="AS15:AS16"/>
    <mergeCell ref="AS17:AS19"/>
    <mergeCell ref="AS20:AS23"/>
    <mergeCell ref="AS26:AS28"/>
    <mergeCell ref="AS30:AS33"/>
    <mergeCell ref="AS36:AS38"/>
    <mergeCell ref="AS41:AS42"/>
    <mergeCell ref="AS43:AS44"/>
    <mergeCell ref="AS45:AS46"/>
    <mergeCell ref="AS48:AS49"/>
    <mergeCell ref="AS50:AS51"/>
    <mergeCell ref="AS52:AS53"/>
    <mergeCell ref="AS54:AS56"/>
    <mergeCell ref="AS59:AS60"/>
    <mergeCell ref="AS61:AS62"/>
    <mergeCell ref="AP52:AP53"/>
    <mergeCell ref="AQ52:AQ53"/>
    <mergeCell ref="AP54:AP56"/>
    <mergeCell ref="AQ54:AQ56"/>
    <mergeCell ref="AP59:AP60"/>
    <mergeCell ref="AQ59:AQ60"/>
    <mergeCell ref="AP61:AP62"/>
    <mergeCell ref="AQ61:AQ62"/>
    <mergeCell ref="AP12:AP14"/>
    <mergeCell ref="AQ12:AQ14"/>
    <mergeCell ref="AP20:AP23"/>
    <mergeCell ref="AQ20:AQ23"/>
    <mergeCell ref="AT75:AT76"/>
    <mergeCell ref="AU75:AU76"/>
    <mergeCell ref="AS65:AS69"/>
    <mergeCell ref="AS70:AS72"/>
    <mergeCell ref="AS74:AS76"/>
    <mergeCell ref="AS79:AS80"/>
    <mergeCell ref="AT18:AT19"/>
    <mergeCell ref="AU18:AU19"/>
    <mergeCell ref="AT20:AT21"/>
    <mergeCell ref="AU20:AU21"/>
    <mergeCell ref="AT22:AT23"/>
    <mergeCell ref="AU22:AU23"/>
    <mergeCell ref="AT26:AT27"/>
    <mergeCell ref="AU26:AU27"/>
    <mergeCell ref="AT29:AT30"/>
    <mergeCell ref="AU29:AU30"/>
    <mergeCell ref="AT37:AT38"/>
    <mergeCell ref="AU37:AU38"/>
    <mergeCell ref="AT43:AT44"/>
    <mergeCell ref="AU43:AU44"/>
    <mergeCell ref="AT45:AT46"/>
    <mergeCell ref="AU45:AU46"/>
    <mergeCell ref="AT50:AT51"/>
    <mergeCell ref="AU50:AU51"/>
    <mergeCell ref="AT52:AT53"/>
    <mergeCell ref="AU52:AU53"/>
    <mergeCell ref="AT79:AT80"/>
    <mergeCell ref="AU79:AU80"/>
    <mergeCell ref="AT55:AT56"/>
    <mergeCell ref="AU55:AU56"/>
    <mergeCell ref="AT59:AT60"/>
    <mergeCell ref="AU59:AU60"/>
    <mergeCell ref="AT70:AT72"/>
    <mergeCell ref="AU70:AU72"/>
    <mergeCell ref="AT73:AT74"/>
    <mergeCell ref="AU73:AU74"/>
    <mergeCell ref="AW65:AW66"/>
    <mergeCell ref="AX65:AX66"/>
    <mergeCell ref="AW67:AW68"/>
    <mergeCell ref="AV66:AV67"/>
    <mergeCell ref="AX67:AX68"/>
    <mergeCell ref="AW70:AW72"/>
    <mergeCell ref="AX70:AX72"/>
    <mergeCell ref="AW59:AW60"/>
    <mergeCell ref="AX59:AX60"/>
    <mergeCell ref="AV56:AV57"/>
    <mergeCell ref="AW73:AW74"/>
    <mergeCell ref="AX73:AX74"/>
    <mergeCell ref="AT66:AT67"/>
    <mergeCell ref="AU66:AU67"/>
    <mergeCell ref="AW55:AW56"/>
    <mergeCell ref="AX55:AX56"/>
    <mergeCell ref="AZ67:AZ68"/>
    <mergeCell ref="AZ70:AZ72"/>
    <mergeCell ref="AY82:AY85"/>
    <mergeCell ref="AY66:AY70"/>
    <mergeCell ref="AY60:AY61"/>
    <mergeCell ref="AY62:AY63"/>
    <mergeCell ref="AY56:AY57"/>
    <mergeCell ref="AW4:AW6"/>
    <mergeCell ref="AX4:AX6"/>
    <mergeCell ref="AW17:AW19"/>
    <mergeCell ref="AX17:AX19"/>
    <mergeCell ref="AW20:AW21"/>
    <mergeCell ref="AX20:AX21"/>
    <mergeCell ref="AW22:AW23"/>
    <mergeCell ref="AX22:AX23"/>
    <mergeCell ref="AW26:AW27"/>
    <mergeCell ref="AX26:AX27"/>
    <mergeCell ref="AW7:AW8"/>
    <mergeCell ref="AX7:AX8"/>
    <mergeCell ref="AY7:AY8"/>
    <mergeCell ref="BF7:BF8"/>
    <mergeCell ref="BD82:BD85"/>
    <mergeCell ref="AY4:AY6"/>
    <mergeCell ref="BD62:BD63"/>
    <mergeCell ref="BE62:BE63"/>
    <mergeCell ref="BF62:BF63"/>
    <mergeCell ref="BA56:BA57"/>
    <mergeCell ref="BB56:BB57"/>
    <mergeCell ref="BC46:BC47"/>
    <mergeCell ref="BD46:BD47"/>
    <mergeCell ref="BE46:BE47"/>
    <mergeCell ref="BF46:BF47"/>
    <mergeCell ref="AW75:AW76"/>
    <mergeCell ref="AX75:AX76"/>
    <mergeCell ref="AW79:AW80"/>
    <mergeCell ref="AX79:AX80"/>
    <mergeCell ref="AW81:AW84"/>
    <mergeCell ref="AX81:AX84"/>
    <mergeCell ref="AZ15:AZ16"/>
    <mergeCell ref="AZ17:AZ19"/>
    <mergeCell ref="AZ20:AZ21"/>
    <mergeCell ref="AZ22:AZ23"/>
    <mergeCell ref="AZ26:AZ27"/>
    <mergeCell ref="AZ29:AZ30"/>
    <mergeCell ref="AZ37:AZ38"/>
    <mergeCell ref="AZ43:AZ44"/>
    <mergeCell ref="AZ45:AZ46"/>
    <mergeCell ref="AZ50:AZ51"/>
    <mergeCell ref="AZ52:AZ53"/>
    <mergeCell ref="AZ55:AZ56"/>
    <mergeCell ref="AZ59:AZ60"/>
    <mergeCell ref="AZ65:AZ66"/>
    <mergeCell ref="BX37:BX39"/>
    <mergeCell ref="BY37:BY39"/>
    <mergeCell ref="BZ37:BZ39"/>
    <mergeCell ref="BF82:BF85"/>
    <mergeCell ref="BA66:BA67"/>
    <mergeCell ref="BB66:BB67"/>
    <mergeCell ref="BD60:BD61"/>
    <mergeCell ref="BF60:BF61"/>
    <mergeCell ref="BC56:BC57"/>
    <mergeCell ref="BF56:BF57"/>
    <mergeCell ref="BC51:BC52"/>
    <mergeCell ref="BD51:BD52"/>
    <mergeCell ref="BE51:BE52"/>
    <mergeCell ref="BF51:BF52"/>
    <mergeCell ref="BD16:BD17"/>
    <mergeCell ref="BE16:BE17"/>
    <mergeCell ref="BF16:BF17"/>
    <mergeCell ref="BT78:BT81"/>
    <mergeCell ref="BH80:BH81"/>
    <mergeCell ref="BI80:BI81"/>
    <mergeCell ref="BJ80:BJ81"/>
    <mergeCell ref="BK80:BK81"/>
    <mergeCell ref="BL80:BL81"/>
    <mergeCell ref="BN80:BN81"/>
    <mergeCell ref="BO80:BO81"/>
    <mergeCell ref="BS80:BS81"/>
    <mergeCell ref="BU80:BU81"/>
    <mergeCell ref="BH75:BH77"/>
    <mergeCell ref="BI75:BI77"/>
    <mergeCell ref="BJ75:BJ77"/>
    <mergeCell ref="BK75:BK77"/>
    <mergeCell ref="BL75:BL77"/>
    <mergeCell ref="BW53:BW54"/>
    <mergeCell ref="BX53:BX54"/>
    <mergeCell ref="BY53:BY54"/>
    <mergeCell ref="BZ53:BZ54"/>
    <mergeCell ref="CB53:CB54"/>
    <mergeCell ref="CC53:CC54"/>
    <mergeCell ref="BZ46:BZ47"/>
    <mergeCell ref="CB46:CB47"/>
    <mergeCell ref="CA80:CA81"/>
    <mergeCell ref="AZ73:AZ74"/>
    <mergeCell ref="AZ75:AZ76"/>
    <mergeCell ref="AZ79:AZ80"/>
    <mergeCell ref="BA19:BA20"/>
    <mergeCell ref="BD4:BD8"/>
    <mergeCell ref="BE4:BE8"/>
    <mergeCell ref="BD12:BD15"/>
    <mergeCell ref="BE12:BE15"/>
    <mergeCell ref="BD31:BD34"/>
    <mergeCell ref="BE31:BE34"/>
    <mergeCell ref="BD42:BD45"/>
    <mergeCell ref="BE42:BE45"/>
    <mergeCell ref="BD56:BD57"/>
    <mergeCell ref="BE56:BE57"/>
    <mergeCell ref="BD66:BD70"/>
    <mergeCell ref="BE66:BE70"/>
    <mergeCell ref="BY49:BY50"/>
    <mergeCell ref="BZ49:BZ50"/>
    <mergeCell ref="CA46:CA47"/>
    <mergeCell ref="CA51:CA52"/>
    <mergeCell ref="CA53:CA54"/>
    <mergeCell ref="BV37:BV39"/>
    <mergeCell ref="BW37:BW39"/>
    <mergeCell ref="CF80:CF81"/>
    <mergeCell ref="CE27:CE28"/>
    <mergeCell ref="CD27:CD28"/>
    <mergeCell ref="CA66:CA67"/>
    <mergeCell ref="CA71:CA73"/>
    <mergeCell ref="CA75:CA77"/>
    <mergeCell ref="CA55:CA57"/>
    <mergeCell ref="CA60:CA61"/>
    <mergeCell ref="CA62:CA63"/>
    <mergeCell ref="BE82:BE85"/>
    <mergeCell ref="BG27:BG29"/>
    <mergeCell ref="BG42:BG45"/>
    <mergeCell ref="BG56:BG57"/>
    <mergeCell ref="BG66:BG70"/>
    <mergeCell ref="BZ75:BZ77"/>
    <mergeCell ref="CB75:CB77"/>
    <mergeCell ref="BZ55:BZ57"/>
    <mergeCell ref="CC55:CC57"/>
    <mergeCell ref="BW56:BW57"/>
    <mergeCell ref="BX56:BX57"/>
    <mergeCell ref="CB56:CB57"/>
    <mergeCell ref="BY60:BY61"/>
    <mergeCell ref="BZ60:BZ61"/>
    <mergeCell ref="BV51:BV52"/>
    <mergeCell ref="CB80:CB81"/>
    <mergeCell ref="BW51:BW52"/>
    <mergeCell ref="BX51:BX52"/>
    <mergeCell ref="BY51:BY52"/>
    <mergeCell ref="BZ51:BZ52"/>
    <mergeCell ref="CB51:CB52"/>
    <mergeCell ref="CC51:CC52"/>
    <mergeCell ref="BV53:BV54"/>
    <mergeCell ref="CE53:CE54"/>
    <mergeCell ref="CF2:CF3"/>
    <mergeCell ref="CF9:CF11"/>
    <mergeCell ref="CF14:CF15"/>
    <mergeCell ref="CF21:CF24"/>
    <mergeCell ref="CF37:CF39"/>
    <mergeCell ref="CF44:CF45"/>
    <mergeCell ref="CF46:CF47"/>
    <mergeCell ref="CF51:CF52"/>
    <mergeCell ref="CF53:CF54"/>
    <mergeCell ref="CF66:CF67"/>
    <mergeCell ref="CF71:CF73"/>
    <mergeCell ref="CF75:CF77"/>
    <mergeCell ref="CC46:CC47"/>
    <mergeCell ref="CF19:CF20"/>
    <mergeCell ref="CF56:CF57"/>
    <mergeCell ref="CF28:CF29"/>
    <mergeCell ref="CC75:CC77"/>
    <mergeCell ref="BU88:BW88"/>
    <mergeCell ref="CE66:CE67"/>
    <mergeCell ref="CE71:CE73"/>
    <mergeCell ref="CE75:CE77"/>
    <mergeCell ref="CE80:CE81"/>
    <mergeCell ref="CD1:CF1"/>
    <mergeCell ref="CE2:CE3"/>
    <mergeCell ref="CA2:CA3"/>
    <mergeCell ref="CE9:CE11"/>
    <mergeCell ref="CE14:CE15"/>
    <mergeCell ref="CE19:CE20"/>
    <mergeCell ref="CE21:CE24"/>
    <mergeCell ref="CE37:CE39"/>
    <mergeCell ref="CE44:CE45"/>
    <mergeCell ref="CE51:CE52"/>
    <mergeCell ref="CE56:CE57"/>
    <mergeCell ref="CE46:CE47"/>
    <mergeCell ref="CD2:CD3"/>
    <mergeCell ref="CD9:CD11"/>
    <mergeCell ref="CD14:CD15"/>
    <mergeCell ref="CD21:CD24"/>
    <mergeCell ref="CD37:CD39"/>
    <mergeCell ref="CD44:CD45"/>
    <mergeCell ref="CD46:CD47"/>
    <mergeCell ref="CD51:CD52"/>
    <mergeCell ref="CD53:CD54"/>
    <mergeCell ref="CD56:CD57"/>
    <mergeCell ref="CD66:CD67"/>
    <mergeCell ref="CD71:CD73"/>
    <mergeCell ref="CA9:CA11"/>
    <mergeCell ref="CD75:CD77"/>
    <mergeCell ref="CD80:CD81"/>
  </mergeCells>
  <conditionalFormatting sqref="AA4:AA85">
    <cfRule type="cellIs" dxfId="54" priority="97" stopIfTrue="1" operator="between">
      <formula>0.8</formula>
      <formula>1.01</formula>
    </cfRule>
    <cfRule type="cellIs" dxfId="53" priority="98" stopIfTrue="1" operator="between">
      <formula>0.7</formula>
      <formula>0.79</formula>
    </cfRule>
    <cfRule type="cellIs" dxfId="52" priority="99" stopIfTrue="1" operator="between">
      <formula>0.6</formula>
      <formula>0.69</formula>
    </cfRule>
    <cfRule type="cellIs" dxfId="51" priority="100" stopIfTrue="1" operator="between">
      <formula>0.4</formula>
      <formula>0.59</formula>
    </cfRule>
    <cfRule type="cellIs" dxfId="50" priority="101" stopIfTrue="1" operator="between">
      <formula>0</formula>
      <formula>0.39</formula>
    </cfRule>
  </conditionalFormatting>
  <conditionalFormatting sqref="T4:T85">
    <cfRule type="cellIs" dxfId="49" priority="82" stopIfTrue="1" operator="between">
      <formula>0.8</formula>
      <formula>1.01</formula>
    </cfRule>
    <cfRule type="cellIs" dxfId="48" priority="83" stopIfTrue="1" operator="between">
      <formula>0.7</formula>
      <formula>0.79</formula>
    </cfRule>
    <cfRule type="cellIs" dxfId="47" priority="84" stopIfTrue="1" operator="between">
      <formula>0.6</formula>
      <formula>0.69</formula>
    </cfRule>
    <cfRule type="cellIs" dxfId="46" priority="85" stopIfTrue="1" operator="between">
      <formula>0.4</formula>
      <formula>0.59</formula>
    </cfRule>
    <cfRule type="cellIs" dxfId="45" priority="86" stopIfTrue="1" operator="between">
      <formula>0</formula>
      <formula>0.39</formula>
    </cfRule>
  </conditionalFormatting>
  <conditionalFormatting sqref="AO4:AO85">
    <cfRule type="cellIs" dxfId="44" priority="77" stopIfTrue="1" operator="between">
      <formula>0.8</formula>
      <formula>1.01</formula>
    </cfRule>
    <cfRule type="cellIs" dxfId="43" priority="78" stopIfTrue="1" operator="between">
      <formula>0.7</formula>
      <formula>0.79</formula>
    </cfRule>
    <cfRule type="cellIs" dxfId="42" priority="79" stopIfTrue="1" operator="between">
      <formula>0.6</formula>
      <formula>0.69</formula>
    </cfRule>
    <cfRule type="cellIs" dxfId="41" priority="80" stopIfTrue="1" operator="between">
      <formula>0.4</formula>
      <formula>0.59</formula>
    </cfRule>
    <cfRule type="cellIs" dxfId="40" priority="81" stopIfTrue="1" operator="between">
      <formula>0</formula>
      <formula>0.39</formula>
    </cfRule>
  </conditionalFormatting>
  <conditionalFormatting sqref="AH4:AH85">
    <cfRule type="cellIs" dxfId="39" priority="72" stopIfTrue="1" operator="between">
      <formula>0.8</formula>
      <formula>1.01</formula>
    </cfRule>
    <cfRule type="cellIs" dxfId="38" priority="73" stopIfTrue="1" operator="between">
      <formula>0.7</formula>
      <formula>0.79</formula>
    </cfRule>
    <cfRule type="cellIs" dxfId="37" priority="74" stopIfTrue="1" operator="between">
      <formula>0.6</formula>
      <formula>0.69</formula>
    </cfRule>
    <cfRule type="cellIs" dxfId="36" priority="75" stopIfTrue="1" operator="between">
      <formula>0.4</formula>
      <formula>0.59</formula>
    </cfRule>
    <cfRule type="cellIs" dxfId="35" priority="76" stopIfTrue="1" operator="between">
      <formula>0</formula>
      <formula>0.39</formula>
    </cfRule>
  </conditionalFormatting>
  <conditionalFormatting sqref="BC4:BC85">
    <cfRule type="cellIs" dxfId="34" priority="67" stopIfTrue="1" operator="between">
      <formula>0.8</formula>
      <formula>1.01</formula>
    </cfRule>
    <cfRule type="cellIs" dxfId="33" priority="68" stopIfTrue="1" operator="between">
      <formula>0.7</formula>
      <formula>0.79</formula>
    </cfRule>
    <cfRule type="cellIs" dxfId="32" priority="69" stopIfTrue="1" operator="between">
      <formula>0.6</formula>
      <formula>0.69</formula>
    </cfRule>
    <cfRule type="cellIs" dxfId="31" priority="70" stopIfTrue="1" operator="between">
      <formula>0.4</formula>
      <formula>0.59</formula>
    </cfRule>
    <cfRule type="cellIs" dxfId="30" priority="71" stopIfTrue="1" operator="between">
      <formula>0</formula>
      <formula>0.39</formula>
    </cfRule>
  </conditionalFormatting>
  <conditionalFormatting sqref="AV4:AV85">
    <cfRule type="cellIs" dxfId="29" priority="62" stopIfTrue="1" operator="between">
      <formula>0.8</formula>
      <formula>1.01</formula>
    </cfRule>
    <cfRule type="cellIs" dxfId="28" priority="63" stopIfTrue="1" operator="between">
      <formula>0.7</formula>
      <formula>0.79</formula>
    </cfRule>
    <cfRule type="cellIs" dxfId="27" priority="64" stopIfTrue="1" operator="between">
      <formula>0.6</formula>
      <formula>0.69</formula>
    </cfRule>
    <cfRule type="cellIs" dxfId="26" priority="65" stopIfTrue="1" operator="between">
      <formula>0.4</formula>
      <formula>0.59</formula>
    </cfRule>
    <cfRule type="cellIs" dxfId="25" priority="66" stopIfTrue="1" operator="between">
      <formula>0</formula>
      <formula>0.39</formula>
    </cfRule>
  </conditionalFormatting>
  <conditionalFormatting sqref="BJ2:BJ85">
    <cfRule type="cellIs" dxfId="24" priority="47" operator="between">
      <formula>0.8</formula>
      <formula>1.01</formula>
    </cfRule>
    <cfRule type="cellIs" dxfId="23" priority="48" operator="between">
      <formula>0.7</formula>
      <formula>0.79</formula>
    </cfRule>
    <cfRule type="cellIs" dxfId="22" priority="49" operator="between">
      <formula>0.6</formula>
      <formula>0.69</formula>
    </cfRule>
    <cfRule type="cellIs" dxfId="21" priority="50" operator="between">
      <formula>0.4</formula>
      <formula>0.59</formula>
    </cfRule>
    <cfRule type="cellIs" dxfId="20" priority="51" operator="between">
      <formula>0</formula>
      <formula>0.39</formula>
    </cfRule>
  </conditionalFormatting>
  <conditionalFormatting sqref="BQ4:BQ85">
    <cfRule type="cellIs" dxfId="19" priority="42" stopIfTrue="1" operator="between">
      <formula>0.8</formula>
      <formula>1.01</formula>
    </cfRule>
    <cfRule type="cellIs" dxfId="18" priority="43" stopIfTrue="1" operator="between">
      <formula>0.7</formula>
      <formula>0.79</formula>
    </cfRule>
    <cfRule type="cellIs" dxfId="17" priority="44" stopIfTrue="1" operator="between">
      <formula>0.6</formula>
      <formula>0.69</formula>
    </cfRule>
    <cfRule type="cellIs" dxfId="16" priority="45" stopIfTrue="1" operator="between">
      <formula>0.4</formula>
      <formula>0.59</formula>
    </cfRule>
    <cfRule type="cellIs" dxfId="15" priority="46" stopIfTrue="1" operator="between">
      <formula>0</formula>
      <formula>0.39</formula>
    </cfRule>
  </conditionalFormatting>
  <conditionalFormatting sqref="BX4:BX85">
    <cfRule type="cellIs" dxfId="14" priority="37" stopIfTrue="1" operator="between">
      <formula>0.8</formula>
      <formula>1.01</formula>
    </cfRule>
    <cfRule type="cellIs" dxfId="13" priority="38" stopIfTrue="1" operator="between">
      <formula>0.7</formula>
      <formula>0.79</formula>
    </cfRule>
    <cfRule type="cellIs" dxfId="12" priority="39" stopIfTrue="1" operator="between">
      <formula>0.6</formula>
      <formula>0.69</formula>
    </cfRule>
    <cfRule type="cellIs" dxfId="11" priority="40" stopIfTrue="1" operator="between">
      <formula>0.4</formula>
      <formula>0.59</formula>
    </cfRule>
    <cfRule type="cellIs" dxfId="10" priority="41" stopIfTrue="1" operator="between">
      <formula>0</formula>
      <formula>0.39</formula>
    </cfRule>
  </conditionalFormatting>
  <conditionalFormatting sqref="CF4:CF7 CF9:CF16 CF18 CF21:CF27 CF58:CF60 CF62 CF30:CF49 CF51:CF55 CF64:CF85">
    <cfRule type="cellIs" dxfId="9" priority="17" stopIfTrue="1" operator="between">
      <formula>0.8</formula>
      <formula>1.01</formula>
    </cfRule>
    <cfRule type="cellIs" dxfId="8" priority="18" stopIfTrue="1" operator="between">
      <formula>0.7</formula>
      <formula>0.79</formula>
    </cfRule>
    <cfRule type="cellIs" dxfId="7" priority="19" stopIfTrue="1" operator="between">
      <formula>0.6</formula>
      <formula>0.69</formula>
    </cfRule>
    <cfRule type="cellIs" dxfId="6" priority="20" stopIfTrue="1" operator="between">
      <formula>0.4</formula>
      <formula>0.59</formula>
    </cfRule>
    <cfRule type="cellIs" dxfId="5" priority="21" stopIfTrue="1" operator="between">
      <formula>0</formula>
      <formula>0.39</formula>
    </cfRule>
  </conditionalFormatting>
  <conditionalFormatting sqref="CA1:CA3 CA86:CA1048576">
    <cfRule type="cellIs" priority="6" operator="between">
      <formula>1</formula>
      <formula>100</formula>
    </cfRule>
  </conditionalFormatting>
  <conditionalFormatting sqref="CA4:CA85">
    <cfRule type="cellIs" dxfId="4" priority="1" operator="between">
      <formula>0.8</formula>
      <formula>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stopIfTrue="1" operator="between">
      <formula>0</formula>
      <formula>0.39</formula>
    </cfRule>
  </conditionalFormatting>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zoomScale="90" zoomScaleNormal="90" workbookViewId="0">
      <selection activeCell="B8" sqref="B8"/>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5" t="s">
        <v>285</v>
      </c>
      <c r="B2" s="6" t="s">
        <v>286</v>
      </c>
    </row>
    <row r="3" spans="1:4" ht="15.75" thickBot="1" x14ac:dyDescent="0.3">
      <c r="A3" s="7" t="s">
        <v>412</v>
      </c>
      <c r="B3" s="8">
        <v>15</v>
      </c>
      <c r="D3" s="335"/>
    </row>
    <row r="4" spans="1:4" ht="15.75" thickBot="1" x14ac:dyDescent="0.3">
      <c r="A4" s="9" t="s">
        <v>406</v>
      </c>
      <c r="B4" s="8">
        <v>5</v>
      </c>
      <c r="D4" s="335"/>
    </row>
    <row r="5" spans="1:4" ht="15.75" thickBot="1" x14ac:dyDescent="0.3">
      <c r="A5" s="10" t="s">
        <v>407</v>
      </c>
      <c r="B5" s="8">
        <v>3</v>
      </c>
      <c r="D5" s="335"/>
    </row>
    <row r="6" spans="1:4" ht="15.75" thickBot="1" x14ac:dyDescent="0.3">
      <c r="A6" s="11" t="s">
        <v>408</v>
      </c>
      <c r="B6" s="8">
        <v>4</v>
      </c>
      <c r="D6" s="335"/>
    </row>
    <row r="7" spans="1:4" ht="15.75" thickBot="1" x14ac:dyDescent="0.3">
      <c r="A7" s="12" t="s">
        <v>409</v>
      </c>
      <c r="B7" s="8">
        <v>34</v>
      </c>
      <c r="D7" s="335"/>
    </row>
    <row r="9" spans="1:4" x14ac:dyDescent="0.25">
      <c r="B9" s="4">
        <f>SUM(B3:B7)</f>
        <v>61</v>
      </c>
    </row>
    <row r="27" spans="1:9" ht="15.75" thickBot="1" x14ac:dyDescent="0.3"/>
    <row r="28" spans="1:9" ht="15.75" thickBot="1" x14ac:dyDescent="0.3">
      <c r="A28" s="686" t="s">
        <v>414</v>
      </c>
      <c r="B28" s="688" t="s">
        <v>415</v>
      </c>
      <c r="C28" s="688" t="s">
        <v>4</v>
      </c>
      <c r="D28" s="690" t="s">
        <v>986</v>
      </c>
      <c r="E28" s="691"/>
      <c r="F28" s="691"/>
      <c r="G28" s="691"/>
      <c r="H28" s="691"/>
      <c r="I28" s="692"/>
    </row>
    <row r="29" spans="1:9" ht="31.5" customHeight="1" thickBot="1" x14ac:dyDescent="0.3">
      <c r="A29" s="687"/>
      <c r="B29" s="689"/>
      <c r="C29" s="689"/>
      <c r="D29" s="17" t="s">
        <v>405</v>
      </c>
      <c r="E29" s="17" t="s">
        <v>406</v>
      </c>
      <c r="F29" s="17" t="s">
        <v>407</v>
      </c>
      <c r="G29" s="17" t="s">
        <v>408</v>
      </c>
      <c r="H29" s="17" t="s">
        <v>409</v>
      </c>
      <c r="I29" s="18" t="s">
        <v>410</v>
      </c>
    </row>
    <row r="30" spans="1:9" ht="26.25" thickBot="1" x14ac:dyDescent="0.3">
      <c r="A30" s="19">
        <v>1</v>
      </c>
      <c r="B30" s="20" t="s">
        <v>9</v>
      </c>
      <c r="C30" s="21">
        <v>6</v>
      </c>
      <c r="D30" s="22">
        <v>2</v>
      </c>
      <c r="E30" s="23"/>
      <c r="F30" s="13"/>
      <c r="G30" s="24">
        <v>1</v>
      </c>
      <c r="H30" s="25">
        <v>3</v>
      </c>
      <c r="I30" s="26">
        <f>SUM(D30:H30)</f>
        <v>6</v>
      </c>
    </row>
    <row r="31" spans="1:9" ht="29.25" customHeight="1" thickBot="1" x14ac:dyDescent="0.3">
      <c r="A31" s="19">
        <v>2</v>
      </c>
      <c r="B31" s="20" t="s">
        <v>26</v>
      </c>
      <c r="C31" s="21">
        <v>44</v>
      </c>
      <c r="D31" s="22">
        <v>12</v>
      </c>
      <c r="E31" s="23">
        <v>3</v>
      </c>
      <c r="F31" s="27">
        <v>3</v>
      </c>
      <c r="G31" s="24">
        <v>2</v>
      </c>
      <c r="H31" s="25">
        <v>24</v>
      </c>
      <c r="I31" s="26">
        <f>SUM(D31:H31)</f>
        <v>44</v>
      </c>
    </row>
    <row r="32" spans="1:9" ht="26.25" thickBot="1" x14ac:dyDescent="0.3">
      <c r="A32" s="19">
        <v>3</v>
      </c>
      <c r="B32" s="20" t="s">
        <v>204</v>
      </c>
      <c r="C32" s="21">
        <v>4</v>
      </c>
      <c r="D32" s="22"/>
      <c r="E32" s="23">
        <v>1</v>
      </c>
      <c r="F32" s="27"/>
      <c r="G32" s="24"/>
      <c r="H32" s="25">
        <v>3</v>
      </c>
      <c r="I32" s="26">
        <f t="shared" ref="I32:I34" si="0">SUM(D32:H32)</f>
        <v>4</v>
      </c>
    </row>
    <row r="33" spans="1:9" ht="26.25" thickBot="1" x14ac:dyDescent="0.3">
      <c r="A33" s="19">
        <v>4</v>
      </c>
      <c r="B33" s="20" t="s">
        <v>221</v>
      </c>
      <c r="C33" s="21">
        <v>3</v>
      </c>
      <c r="D33" s="22"/>
      <c r="E33" s="23">
        <v>1</v>
      </c>
      <c r="F33" s="13"/>
      <c r="G33" s="24">
        <v>1</v>
      </c>
      <c r="H33" s="25">
        <v>1</v>
      </c>
      <c r="I33" s="26">
        <f t="shared" si="0"/>
        <v>3</v>
      </c>
    </row>
    <row r="34" spans="1:9" ht="26.25" thickBot="1" x14ac:dyDescent="0.3">
      <c r="A34" s="19">
        <v>5</v>
      </c>
      <c r="B34" s="20" t="s">
        <v>411</v>
      </c>
      <c r="C34" s="21">
        <v>4</v>
      </c>
      <c r="D34" s="50">
        <v>1</v>
      </c>
      <c r="E34" s="23"/>
      <c r="F34" s="27"/>
      <c r="G34" s="24"/>
      <c r="H34" s="25">
        <v>3</v>
      </c>
      <c r="I34" s="26">
        <f t="shared" si="0"/>
        <v>4</v>
      </c>
    </row>
    <row r="35" spans="1:9" ht="15.75" thickBot="1" x14ac:dyDescent="0.3">
      <c r="A35" s="693" t="s">
        <v>416</v>
      </c>
      <c r="B35" s="694"/>
      <c r="C35" s="695"/>
      <c r="D35" s="28">
        <f>SUM(D30:D34)</f>
        <v>15</v>
      </c>
      <c r="E35" s="28">
        <f t="shared" ref="E35:G35" si="1">SUM(E30:E34)</f>
        <v>5</v>
      </c>
      <c r="F35" s="28">
        <f t="shared" si="1"/>
        <v>3</v>
      </c>
      <c r="G35" s="28">
        <f t="shared" si="1"/>
        <v>4</v>
      </c>
      <c r="H35" s="28">
        <f>SUM(H30:H34)</f>
        <v>34</v>
      </c>
      <c r="I35" s="28">
        <f>SUM(I30:I34)</f>
        <v>61</v>
      </c>
    </row>
  </sheetData>
  <mergeCells count="5">
    <mergeCell ref="A28:A29"/>
    <mergeCell ref="B28:B29"/>
    <mergeCell ref="C28:C29"/>
    <mergeCell ref="D28:I28"/>
    <mergeCell ref="A35:C35"/>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Avance Total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Laura</cp:lastModifiedBy>
  <dcterms:created xsi:type="dcterms:W3CDTF">2018-04-05T13:35:29Z</dcterms:created>
  <dcterms:modified xsi:type="dcterms:W3CDTF">2023-11-28T20:43:17Z</dcterms:modified>
</cp:coreProperties>
</file>