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uxfamilia21\Desktop\DIRECCIÓN DE DESARROLLO HUMANO Y FAMILIA\POLÍTICAS PÚBLICAS\INFORMES 4 TRIMESTRE 2022 OK\NIÑEZ\"/>
    </mc:Choice>
  </mc:AlternateContent>
  <bookViews>
    <workbookView xWindow="0" yWindow="0" windowWidth="24000" windowHeight="9045"/>
  </bookViews>
  <sheets>
    <sheet name="Matriz_justificación v" sheetId="1" r:id="rId1"/>
    <sheet name="ANALISIS" sheetId="2" r:id="rId2"/>
  </sheets>
  <definedNames>
    <definedName name="_xlnm._FilterDatabase" localSheetId="0" hidden="1">'Matriz_justificación v'!$A$7:$CO$144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2" l="1"/>
  <c r="CJ42" i="1"/>
  <c r="CK136" i="1" l="1"/>
  <c r="BR43" i="1"/>
  <c r="BR13" i="1"/>
  <c r="CJ121" i="1"/>
  <c r="CK121" i="1" s="1"/>
  <c r="CJ120" i="1"/>
  <c r="CK120" i="1" s="1"/>
  <c r="BU120" i="1"/>
  <c r="CJ77" i="1" l="1"/>
  <c r="CJ143" i="1"/>
  <c r="CJ144" i="1"/>
  <c r="CJ122" i="1"/>
  <c r="CJ82" i="1"/>
  <c r="CJ9" i="1"/>
  <c r="CJ8" i="1"/>
  <c r="BR44" i="1"/>
  <c r="BR124" i="1" l="1"/>
  <c r="CJ113" i="1"/>
  <c r="BU82" i="1" l="1"/>
  <c r="BR66" i="1"/>
  <c r="CK8" i="1" l="1"/>
  <c r="CJ119" i="1"/>
  <c r="CJ115" i="1"/>
  <c r="CJ107" i="1"/>
  <c r="CJ93" i="1"/>
  <c r="CJ31" i="1"/>
  <c r="CJ30" i="1"/>
  <c r="CJ28" i="1"/>
  <c r="CJ26" i="1"/>
  <c r="CJ25" i="1"/>
  <c r="CJ24" i="1"/>
  <c r="CJ22" i="1"/>
  <c r="CJ17" i="1"/>
  <c r="CJ16" i="1"/>
  <c r="CJ14" i="1"/>
  <c r="CJ13" i="1"/>
  <c r="CJ12" i="1"/>
  <c r="CJ11" i="1"/>
  <c r="CJ10" i="1"/>
  <c r="BR47" i="1" l="1"/>
  <c r="BR46" i="1"/>
  <c r="BR37" i="1"/>
  <c r="CJ40" i="1"/>
  <c r="BU40" i="1"/>
  <c r="CK9" i="1" l="1"/>
  <c r="BU33" i="1" l="1"/>
  <c r="BU116" i="1"/>
  <c r="CJ140" i="1" l="1"/>
  <c r="CJ138" i="1"/>
  <c r="CJ134" i="1"/>
  <c r="CJ132" i="1"/>
  <c r="CJ131" i="1"/>
  <c r="CK131" i="1" s="1"/>
  <c r="CJ130" i="1"/>
  <c r="CJ128" i="1"/>
  <c r="CJ127" i="1"/>
  <c r="CJ125" i="1"/>
  <c r="CJ124" i="1"/>
  <c r="CJ117" i="1"/>
  <c r="CJ114" i="1"/>
  <c r="CJ112" i="1"/>
  <c r="CJ111" i="1"/>
  <c r="CJ110" i="1"/>
  <c r="CJ109" i="1"/>
  <c r="CK109" i="1" s="1"/>
  <c r="CJ106" i="1"/>
  <c r="CJ105" i="1"/>
  <c r="CJ104" i="1"/>
  <c r="CK104" i="1" s="1"/>
  <c r="CJ103" i="1"/>
  <c r="CJ101" i="1"/>
  <c r="CJ100" i="1"/>
  <c r="CJ99" i="1"/>
  <c r="CJ98" i="1"/>
  <c r="CJ97" i="1"/>
  <c r="CJ96" i="1"/>
  <c r="CJ95" i="1"/>
  <c r="CJ94" i="1"/>
  <c r="CJ86" i="1"/>
  <c r="CJ85" i="1"/>
  <c r="CJ81" i="1"/>
  <c r="CJ80" i="1"/>
  <c r="CJ79" i="1"/>
  <c r="CJ78" i="1"/>
  <c r="CJ76" i="1"/>
  <c r="CJ75" i="1"/>
  <c r="CJ74" i="1"/>
  <c r="CJ73" i="1"/>
  <c r="CK73" i="1" s="1"/>
  <c r="CJ72" i="1"/>
  <c r="CJ71" i="1"/>
  <c r="CK71" i="1" s="1"/>
  <c r="CJ70" i="1"/>
  <c r="CJ69" i="1"/>
  <c r="CJ68" i="1"/>
  <c r="CJ67" i="1"/>
  <c r="CK67" i="1" s="1"/>
  <c r="CJ66" i="1"/>
  <c r="CJ65" i="1"/>
  <c r="CJ62" i="1"/>
  <c r="CJ61" i="1"/>
  <c r="CJ63" i="1"/>
  <c r="CJ64" i="1"/>
  <c r="CK64" i="1" s="1"/>
  <c r="CJ60" i="1"/>
  <c r="CK60" i="1" s="1"/>
  <c r="CJ59" i="1"/>
  <c r="CK59" i="1" s="1"/>
  <c r="CJ58" i="1"/>
  <c r="CK58" i="1" s="1"/>
  <c r="CJ54" i="1"/>
  <c r="CJ53" i="1"/>
  <c r="CJ52" i="1"/>
  <c r="CJ51" i="1"/>
  <c r="CJ50" i="1"/>
  <c r="CK50" i="1" s="1"/>
  <c r="CJ49" i="1"/>
  <c r="CK49" i="1" s="1"/>
  <c r="CK48" i="1"/>
  <c r="CJ47" i="1"/>
  <c r="CJ45" i="1"/>
  <c r="CK45" i="1" s="1"/>
  <c r="CK44" i="1"/>
  <c r="CK43" i="1"/>
  <c r="CJ34" i="1"/>
  <c r="CJ20" i="1"/>
  <c r="CJ19" i="1"/>
  <c r="BU45" i="1" l="1"/>
  <c r="BU42" i="1"/>
  <c r="BU19" i="1"/>
  <c r="BU16" i="1"/>
  <c r="BU15" i="1"/>
  <c r="BU14" i="1"/>
  <c r="CK46" i="1"/>
  <c r="BU123" i="1"/>
  <c r="BR8" i="1" l="1"/>
  <c r="BU71" i="1" l="1"/>
  <c r="BU68" i="1" l="1"/>
  <c r="BL136" i="1" l="1"/>
  <c r="BL83" i="1"/>
  <c r="BL47" i="1"/>
  <c r="BL46" i="1"/>
  <c r="BL44" i="1"/>
  <c r="BL43" i="1"/>
  <c r="BF76" i="1" l="1"/>
  <c r="BF67" i="1"/>
  <c r="BF60" i="1"/>
  <c r="BF50" i="1"/>
  <c r="BF49" i="1"/>
  <c r="BF46" i="1"/>
  <c r="BF45" i="1"/>
  <c r="BF44" i="1"/>
  <c r="BF43" i="1"/>
  <c r="BU113" i="1" l="1"/>
  <c r="BU134" i="1"/>
  <c r="BU133" i="1"/>
  <c r="BU132" i="1"/>
  <c r="BU122" i="1"/>
  <c r="BU114" i="1"/>
  <c r="BU108" i="1"/>
  <c r="BU107" i="1"/>
  <c r="BU104" i="1"/>
  <c r="BU102" i="1"/>
  <c r="BU101" i="1"/>
  <c r="BU98" i="1"/>
  <c r="BU94" i="1"/>
  <c r="BU92" i="1"/>
  <c r="BU90" i="1"/>
  <c r="BU88" i="1"/>
  <c r="BU86" i="1"/>
  <c r="BU84" i="1"/>
  <c r="BU83" i="1"/>
  <c r="BU81" i="1"/>
  <c r="BU80" i="1"/>
  <c r="BU78" i="1"/>
  <c r="BU77" i="1"/>
  <c r="BU67" i="1"/>
  <c r="BU66" i="1"/>
  <c r="BU57" i="1"/>
  <c r="BU55" i="1"/>
  <c r="BU20" i="1"/>
  <c r="BU13" i="1"/>
  <c r="BU8" i="1"/>
  <c r="BL11" i="1"/>
  <c r="CK72" i="1" l="1"/>
  <c r="CK11" i="1"/>
  <c r="I9" i="2" l="1"/>
  <c r="H9" i="2"/>
  <c r="G9" i="2"/>
  <c r="F9" i="2"/>
  <c r="E9" i="2"/>
  <c r="J8" i="2"/>
  <c r="J7" i="2"/>
  <c r="J6" i="2"/>
  <c r="J5" i="2"/>
  <c r="CE144" i="1"/>
  <c r="BY144" i="1"/>
  <c r="BR144" i="1"/>
  <c r="BF144" i="1"/>
  <c r="AZ144" i="1"/>
  <c r="AT144" i="1"/>
  <c r="AN144" i="1"/>
  <c r="AH144" i="1"/>
  <c r="AB144" i="1"/>
  <c r="V144" i="1"/>
  <c r="CK143" i="1"/>
  <c r="CE143" i="1"/>
  <c r="BY143" i="1"/>
  <c r="BR143" i="1"/>
  <c r="BF143" i="1"/>
  <c r="AZ143" i="1"/>
  <c r="AT143" i="1"/>
  <c r="AN143" i="1"/>
  <c r="AH143" i="1"/>
  <c r="AB143" i="1"/>
  <c r="V143" i="1"/>
  <c r="AH142" i="1"/>
  <c r="CE141" i="1"/>
  <c r="BY141" i="1"/>
  <c r="BR141" i="1"/>
  <c r="BL141" i="1"/>
  <c r="BF141" i="1"/>
  <c r="AZ141" i="1"/>
  <c r="AT141" i="1"/>
  <c r="AN141" i="1"/>
  <c r="AH141" i="1"/>
  <c r="AB141" i="1"/>
  <c r="CK140" i="1"/>
  <c r="CE140" i="1"/>
  <c r="BY140" i="1"/>
  <c r="BR140" i="1"/>
  <c r="BL140" i="1"/>
  <c r="BF140" i="1"/>
  <c r="AZ140" i="1"/>
  <c r="AT140" i="1"/>
  <c r="AN140" i="1"/>
  <c r="AH140" i="1"/>
  <c r="AB140" i="1"/>
  <c r="V140" i="1"/>
  <c r="CK138" i="1"/>
  <c r="CE138" i="1"/>
  <c r="BY138" i="1"/>
  <c r="BR138" i="1"/>
  <c r="BL138" i="1"/>
  <c r="BF138" i="1"/>
  <c r="AZ138" i="1"/>
  <c r="AT138" i="1"/>
  <c r="AN138" i="1"/>
  <c r="AH138" i="1"/>
  <c r="AB138" i="1"/>
  <c r="V138" i="1"/>
  <c r="CE136" i="1"/>
  <c r="BY136" i="1"/>
  <c r="BF136" i="1"/>
  <c r="AZ136" i="1"/>
  <c r="AT136" i="1"/>
  <c r="AN136" i="1"/>
  <c r="AH136" i="1"/>
  <c r="AB136" i="1"/>
  <c r="V136" i="1"/>
  <c r="CE134" i="1"/>
  <c r="BY134" i="1"/>
  <c r="BR134" i="1"/>
  <c r="BL134" i="1"/>
  <c r="BH134" i="1"/>
  <c r="BG134" i="1"/>
  <c r="BF134" i="1"/>
  <c r="AZ134" i="1"/>
  <c r="AT134" i="1"/>
  <c r="AN134" i="1"/>
  <c r="AH134" i="1"/>
  <c r="AB134" i="1"/>
  <c r="V134" i="1"/>
  <c r="CE132" i="1"/>
  <c r="BY132" i="1"/>
  <c r="BR132" i="1"/>
  <c r="BL132" i="1"/>
  <c r="BF132" i="1"/>
  <c r="AZ132" i="1"/>
  <c r="AT132" i="1"/>
  <c r="AN132" i="1"/>
  <c r="AH132" i="1"/>
  <c r="AB132" i="1"/>
  <c r="V132" i="1"/>
  <c r="CE131" i="1"/>
  <c r="BY131" i="1"/>
  <c r="BR131" i="1"/>
  <c r="BL131" i="1"/>
  <c r="BF131" i="1"/>
  <c r="AZ131" i="1"/>
  <c r="AT131" i="1"/>
  <c r="AN131" i="1"/>
  <c r="AH131" i="1"/>
  <c r="AB131" i="1"/>
  <c r="V131" i="1"/>
  <c r="CK130" i="1"/>
  <c r="CE130" i="1"/>
  <c r="BY130" i="1"/>
  <c r="BR130" i="1"/>
  <c r="BL130" i="1"/>
  <c r="BF130" i="1"/>
  <c r="AZ130" i="1"/>
  <c r="AT130" i="1"/>
  <c r="AN130" i="1"/>
  <c r="AH130" i="1"/>
  <c r="AB130" i="1"/>
  <c r="V130" i="1"/>
  <c r="CJ129" i="1"/>
  <c r="CE129" i="1"/>
  <c r="BY129" i="1"/>
  <c r="BR129" i="1"/>
  <c r="BN129" i="1"/>
  <c r="BM129" i="1"/>
  <c r="BL129" i="1"/>
  <c r="BF129" i="1"/>
  <c r="AZ129" i="1"/>
  <c r="AT129" i="1"/>
  <c r="AN129" i="1"/>
  <c r="AH129" i="1"/>
  <c r="AB129" i="1"/>
  <c r="V129" i="1"/>
  <c r="CE128" i="1"/>
  <c r="BY128" i="1"/>
  <c r="BR128" i="1"/>
  <c r="BN128" i="1"/>
  <c r="BM128" i="1"/>
  <c r="BL128" i="1"/>
  <c r="BF128" i="1"/>
  <c r="AZ128" i="1"/>
  <c r="AT128" i="1"/>
  <c r="AN128" i="1"/>
  <c r="AH128" i="1"/>
  <c r="AB128" i="1"/>
  <c r="V128" i="1"/>
  <c r="CK127" i="1"/>
  <c r="CE127" i="1"/>
  <c r="BY127" i="1"/>
  <c r="BR127" i="1"/>
  <c r="BL127" i="1"/>
  <c r="BF127" i="1"/>
  <c r="AZ127" i="1"/>
  <c r="AT127" i="1"/>
  <c r="AN127" i="1"/>
  <c r="AH127" i="1"/>
  <c r="AB127" i="1"/>
  <c r="V127" i="1"/>
  <c r="CJ126" i="1"/>
  <c r="CE126" i="1"/>
  <c r="BY126" i="1"/>
  <c r="BN126" i="1"/>
  <c r="BM126" i="1"/>
  <c r="BL126" i="1"/>
  <c r="BF126" i="1"/>
  <c r="AZ126" i="1"/>
  <c r="AT126" i="1"/>
  <c r="AN126" i="1"/>
  <c r="AH126" i="1"/>
  <c r="AB126" i="1"/>
  <c r="V126" i="1"/>
  <c r="CK125" i="1"/>
  <c r="CE125" i="1"/>
  <c r="BY125" i="1"/>
  <c r="BR125" i="1"/>
  <c r="BL125" i="1"/>
  <c r="BF125" i="1"/>
  <c r="AZ125" i="1"/>
  <c r="AT125" i="1"/>
  <c r="AN125" i="1"/>
  <c r="AH125" i="1"/>
  <c r="AB125" i="1"/>
  <c r="V125" i="1"/>
  <c r="CK124" i="1"/>
  <c r="CE124" i="1"/>
  <c r="BY124" i="1"/>
  <c r="BN124" i="1"/>
  <c r="BM124" i="1"/>
  <c r="BL124" i="1"/>
  <c r="BF124" i="1"/>
  <c r="AZ124" i="1"/>
  <c r="AT124" i="1"/>
  <c r="AN124" i="1"/>
  <c r="AH124" i="1"/>
  <c r="AB124" i="1"/>
  <c r="V124" i="1"/>
  <c r="CJ123" i="1"/>
  <c r="CE123" i="1"/>
  <c r="BY123" i="1"/>
  <c r="BR123" i="1"/>
  <c r="BN123" i="1"/>
  <c r="BM123" i="1"/>
  <c r="BL123" i="1"/>
  <c r="AZ123" i="1"/>
  <c r="AT123" i="1"/>
  <c r="AN123" i="1"/>
  <c r="AH123" i="1"/>
  <c r="AB123" i="1"/>
  <c r="V123" i="1"/>
  <c r="CE122" i="1"/>
  <c r="BY122" i="1"/>
  <c r="BR122" i="1"/>
  <c r="BL122" i="1"/>
  <c r="BF122" i="1"/>
  <c r="AZ122" i="1"/>
  <c r="AT122" i="1"/>
  <c r="AN122" i="1"/>
  <c r="AH122" i="1"/>
  <c r="AB122" i="1"/>
  <c r="V122" i="1"/>
  <c r="CE121" i="1"/>
  <c r="BY121" i="1"/>
  <c r="BL121" i="1"/>
  <c r="BF121" i="1"/>
  <c r="AZ121" i="1"/>
  <c r="AT121" i="1"/>
  <c r="AN121" i="1"/>
  <c r="AH121" i="1"/>
  <c r="AB121" i="1"/>
  <c r="V121" i="1"/>
  <c r="CE120" i="1"/>
  <c r="BY120" i="1"/>
  <c r="BL120" i="1"/>
  <c r="BF120" i="1"/>
  <c r="AZ120" i="1"/>
  <c r="AT120" i="1"/>
  <c r="AN120" i="1"/>
  <c r="AH120" i="1"/>
  <c r="AB120" i="1"/>
  <c r="V120" i="1"/>
  <c r="CK119" i="1"/>
  <c r="CE119" i="1"/>
  <c r="BY119" i="1"/>
  <c r="BR119" i="1"/>
  <c r="BL119" i="1"/>
  <c r="BF119" i="1"/>
  <c r="AZ119" i="1"/>
  <c r="AT119" i="1"/>
  <c r="AN119" i="1"/>
  <c r="AH119" i="1"/>
  <c r="AB119" i="1"/>
  <c r="V119" i="1"/>
  <c r="CK117" i="1"/>
  <c r="CE117" i="1"/>
  <c r="BY117" i="1"/>
  <c r="BR117" i="1"/>
  <c r="BL117" i="1"/>
  <c r="BF117" i="1"/>
  <c r="AZ117" i="1"/>
  <c r="AT117" i="1"/>
  <c r="AN117" i="1"/>
  <c r="AH117" i="1"/>
  <c r="AB117" i="1"/>
  <c r="V117" i="1"/>
  <c r="CK115" i="1"/>
  <c r="CE115" i="1"/>
  <c r="BY115" i="1"/>
  <c r="BR115" i="1"/>
  <c r="BL115" i="1"/>
  <c r="BF115" i="1"/>
  <c r="AZ115" i="1"/>
  <c r="AT115" i="1"/>
  <c r="AN115" i="1"/>
  <c r="AH115" i="1"/>
  <c r="AB115" i="1"/>
  <c r="V115" i="1"/>
  <c r="CE114" i="1"/>
  <c r="BY114" i="1"/>
  <c r="BR114" i="1"/>
  <c r="BL114" i="1"/>
  <c r="BF114" i="1"/>
  <c r="AZ114" i="1"/>
  <c r="AT114" i="1"/>
  <c r="AN114" i="1"/>
  <c r="AH114" i="1"/>
  <c r="AB114" i="1"/>
  <c r="V114" i="1"/>
  <c r="CK113" i="1"/>
  <c r="CE113" i="1"/>
  <c r="BY113" i="1"/>
  <c r="BL113" i="1"/>
  <c r="BF113" i="1"/>
  <c r="AZ113" i="1"/>
  <c r="AT113" i="1"/>
  <c r="AN113" i="1"/>
  <c r="AH113" i="1"/>
  <c r="AB113" i="1"/>
  <c r="V113" i="1"/>
  <c r="CK112" i="1"/>
  <c r="CE112" i="1"/>
  <c r="BY112" i="1"/>
  <c r="BR112" i="1"/>
  <c r="BL112" i="1"/>
  <c r="BF112" i="1"/>
  <c r="AZ112" i="1"/>
  <c r="AT112" i="1"/>
  <c r="AN112" i="1"/>
  <c r="AH112" i="1"/>
  <c r="AB112" i="1"/>
  <c r="V112" i="1"/>
  <c r="CK111" i="1"/>
  <c r="CE111" i="1"/>
  <c r="BY111" i="1"/>
  <c r="BR111" i="1"/>
  <c r="BL111" i="1"/>
  <c r="BF111" i="1"/>
  <c r="AZ111" i="1"/>
  <c r="AT111" i="1"/>
  <c r="AN111" i="1"/>
  <c r="AH111" i="1"/>
  <c r="AB111" i="1"/>
  <c r="V111" i="1"/>
  <c r="CE110" i="1"/>
  <c r="BY110" i="1"/>
  <c r="BR110" i="1"/>
  <c r="BL110" i="1"/>
  <c r="BF110" i="1"/>
  <c r="AZ110" i="1"/>
  <c r="AT110" i="1"/>
  <c r="AN110" i="1"/>
  <c r="AH110" i="1"/>
  <c r="AB110" i="1"/>
  <c r="V110" i="1"/>
  <c r="CE109" i="1"/>
  <c r="BY109" i="1"/>
  <c r="BR109" i="1"/>
  <c r="BF109" i="1"/>
  <c r="AZ109" i="1"/>
  <c r="AT109" i="1"/>
  <c r="AN109" i="1"/>
  <c r="AH109" i="1"/>
  <c r="AB109" i="1"/>
  <c r="V109" i="1"/>
  <c r="CK107" i="1"/>
  <c r="CE107" i="1"/>
  <c r="BY107" i="1"/>
  <c r="BR107" i="1"/>
  <c r="BL107" i="1"/>
  <c r="BF107" i="1"/>
  <c r="AZ107" i="1"/>
  <c r="AT107" i="1"/>
  <c r="AN107" i="1"/>
  <c r="AH107" i="1"/>
  <c r="AB107" i="1"/>
  <c r="V107" i="1"/>
  <c r="CE106" i="1"/>
  <c r="BY106" i="1"/>
  <c r="BR106" i="1"/>
  <c r="BL106" i="1"/>
  <c r="AZ106" i="1"/>
  <c r="AT106" i="1"/>
  <c r="AN106" i="1"/>
  <c r="AH106" i="1"/>
  <c r="AB106" i="1"/>
  <c r="V106" i="1"/>
  <c r="CE105" i="1"/>
  <c r="BY105" i="1"/>
  <c r="BR105" i="1"/>
  <c r="BL105" i="1"/>
  <c r="BF105" i="1"/>
  <c r="AZ105" i="1"/>
  <c r="AT105" i="1"/>
  <c r="AN105" i="1"/>
  <c r="AH105" i="1"/>
  <c r="AB105" i="1"/>
  <c r="V105" i="1"/>
  <c r="CE104" i="1"/>
  <c r="BY104" i="1"/>
  <c r="AZ104" i="1"/>
  <c r="AT104" i="1"/>
  <c r="AN104" i="1"/>
  <c r="AH104" i="1"/>
  <c r="AB104" i="1"/>
  <c r="V104" i="1"/>
  <c r="CE103" i="1"/>
  <c r="BY103" i="1"/>
  <c r="BR103" i="1"/>
  <c r="BL103" i="1"/>
  <c r="BF103" i="1"/>
  <c r="AZ103" i="1"/>
  <c r="AT103" i="1"/>
  <c r="AN103" i="1"/>
  <c r="AH103" i="1"/>
  <c r="AB103" i="1"/>
  <c r="V103" i="1"/>
  <c r="CE101" i="1"/>
  <c r="BY101" i="1"/>
  <c r="AZ101" i="1"/>
  <c r="AT101" i="1"/>
  <c r="AN101" i="1"/>
  <c r="AH101" i="1"/>
  <c r="AB101" i="1"/>
  <c r="V101" i="1"/>
  <c r="CK100" i="1"/>
  <c r="CE100" i="1"/>
  <c r="BY100" i="1"/>
  <c r="BR100" i="1"/>
  <c r="BL100" i="1"/>
  <c r="BF100" i="1"/>
  <c r="AZ100" i="1"/>
  <c r="AT100" i="1"/>
  <c r="AN100" i="1"/>
  <c r="AH100" i="1"/>
  <c r="AB100" i="1"/>
  <c r="V100" i="1"/>
  <c r="CE99" i="1"/>
  <c r="BY99" i="1"/>
  <c r="BR99" i="1"/>
  <c r="BN99" i="1"/>
  <c r="BM99" i="1"/>
  <c r="BL99" i="1"/>
  <c r="BF99" i="1"/>
  <c r="AZ99" i="1"/>
  <c r="AT99" i="1"/>
  <c r="AN99" i="1"/>
  <c r="AH99" i="1"/>
  <c r="AB99" i="1"/>
  <c r="V99" i="1"/>
  <c r="CE98" i="1"/>
  <c r="BY98" i="1"/>
  <c r="BR98" i="1"/>
  <c r="BL98" i="1"/>
  <c r="BF98" i="1"/>
  <c r="AZ98" i="1"/>
  <c r="AT98" i="1"/>
  <c r="AN98" i="1"/>
  <c r="AH98" i="1"/>
  <c r="AB98" i="1"/>
  <c r="V98" i="1"/>
  <c r="CE97" i="1"/>
  <c r="BY97" i="1"/>
  <c r="BR97" i="1"/>
  <c r="BN97" i="1"/>
  <c r="BM97" i="1"/>
  <c r="BL97" i="1"/>
  <c r="BF97" i="1"/>
  <c r="AZ97" i="1"/>
  <c r="AT97" i="1"/>
  <c r="AN97" i="1"/>
  <c r="AH97" i="1"/>
  <c r="AB97" i="1"/>
  <c r="V97" i="1"/>
  <c r="CE96" i="1"/>
  <c r="BY96" i="1"/>
  <c r="BR96" i="1"/>
  <c r="BN96" i="1"/>
  <c r="BM96" i="1"/>
  <c r="BL96" i="1"/>
  <c r="BF96" i="1"/>
  <c r="AZ96" i="1"/>
  <c r="AT96" i="1"/>
  <c r="AN96" i="1"/>
  <c r="AH96" i="1"/>
  <c r="AB96" i="1"/>
  <c r="V96" i="1"/>
  <c r="CE95" i="1"/>
  <c r="BY95" i="1"/>
  <c r="BR95" i="1"/>
  <c r="BL95" i="1"/>
  <c r="BF95" i="1"/>
  <c r="AZ95" i="1"/>
  <c r="AT95" i="1"/>
  <c r="AN95" i="1"/>
  <c r="AH95" i="1"/>
  <c r="AB95" i="1"/>
  <c r="V95" i="1"/>
  <c r="CE94" i="1"/>
  <c r="BY94" i="1"/>
  <c r="BR94" i="1"/>
  <c r="BL94" i="1"/>
  <c r="BF94" i="1"/>
  <c r="AZ94" i="1"/>
  <c r="AT94" i="1"/>
  <c r="AN94" i="1"/>
  <c r="AH94" i="1"/>
  <c r="AB94" i="1"/>
  <c r="V94" i="1"/>
  <c r="CE93" i="1"/>
  <c r="BY93" i="1"/>
  <c r="BR93" i="1"/>
  <c r="BL93" i="1"/>
  <c r="BF93" i="1"/>
  <c r="AZ93" i="1"/>
  <c r="AT93" i="1"/>
  <c r="AN93" i="1"/>
  <c r="AH93" i="1"/>
  <c r="AB93" i="1"/>
  <c r="V93" i="1"/>
  <c r="CJ92" i="1"/>
  <c r="CE92" i="1"/>
  <c r="BY92" i="1"/>
  <c r="BR92" i="1"/>
  <c r="BF92" i="1"/>
  <c r="AZ92" i="1"/>
  <c r="AT92" i="1"/>
  <c r="AN92" i="1"/>
  <c r="AH92" i="1"/>
  <c r="AB92" i="1"/>
  <c r="CJ91" i="1"/>
  <c r="CE91" i="1"/>
  <c r="BY91" i="1"/>
  <c r="BR91" i="1"/>
  <c r="BL91" i="1"/>
  <c r="BF91" i="1"/>
  <c r="AZ91" i="1"/>
  <c r="AT91" i="1"/>
  <c r="AN91" i="1"/>
  <c r="AH91" i="1"/>
  <c r="AB91" i="1"/>
  <c r="V91" i="1"/>
  <c r="CJ89" i="1"/>
  <c r="CE89" i="1"/>
  <c r="BY89" i="1"/>
  <c r="AZ89" i="1"/>
  <c r="AT89" i="1"/>
  <c r="AN89" i="1"/>
  <c r="AH89" i="1"/>
  <c r="AB89" i="1"/>
  <c r="V89" i="1"/>
  <c r="CJ87" i="1"/>
  <c r="CE87" i="1"/>
  <c r="BY87" i="1"/>
  <c r="AZ87" i="1"/>
  <c r="AT87" i="1"/>
  <c r="AN87" i="1"/>
  <c r="AH87" i="1"/>
  <c r="AB87" i="1"/>
  <c r="V87" i="1"/>
  <c r="CE86" i="1"/>
  <c r="BY86" i="1"/>
  <c r="BL86" i="1"/>
  <c r="BF86" i="1"/>
  <c r="AZ86" i="1"/>
  <c r="AT86" i="1"/>
  <c r="AN86" i="1"/>
  <c r="AH86" i="1"/>
  <c r="AB86" i="1"/>
  <c r="V86" i="1"/>
  <c r="CE85" i="1"/>
  <c r="BY85" i="1"/>
  <c r="BT85" i="1"/>
  <c r="BS85" i="1"/>
  <c r="AZ85" i="1"/>
  <c r="AT85" i="1"/>
  <c r="AN85" i="1"/>
  <c r="AH85" i="1"/>
  <c r="AB85" i="1"/>
  <c r="V85" i="1"/>
  <c r="CJ84" i="1"/>
  <c r="CE84" i="1"/>
  <c r="BY84" i="1"/>
  <c r="AZ84" i="1"/>
  <c r="AT84" i="1"/>
  <c r="AN84" i="1"/>
  <c r="AH84" i="1"/>
  <c r="AB84" i="1"/>
  <c r="V84" i="1"/>
  <c r="CJ83" i="1"/>
  <c r="CE83" i="1"/>
  <c r="BY83" i="1"/>
  <c r="BF83" i="1"/>
  <c r="AZ83" i="1"/>
  <c r="AT83" i="1"/>
  <c r="AN83" i="1"/>
  <c r="AH83" i="1"/>
  <c r="AB83" i="1"/>
  <c r="V83" i="1"/>
  <c r="CE82" i="1"/>
  <c r="BY82" i="1"/>
  <c r="BF82" i="1"/>
  <c r="AZ82" i="1"/>
  <c r="AT82" i="1"/>
  <c r="AN82" i="1"/>
  <c r="AH82" i="1"/>
  <c r="AB82" i="1"/>
  <c r="V82" i="1"/>
  <c r="CE81" i="1"/>
  <c r="BY81" i="1"/>
  <c r="BR81" i="1"/>
  <c r="BL81" i="1"/>
  <c r="BF81" i="1"/>
  <c r="AZ81" i="1"/>
  <c r="AT81" i="1"/>
  <c r="AN81" i="1"/>
  <c r="AH81" i="1"/>
  <c r="AB81" i="1"/>
  <c r="V81" i="1"/>
  <c r="CE80" i="1"/>
  <c r="BY80" i="1"/>
  <c r="BF80" i="1"/>
  <c r="AZ80" i="1"/>
  <c r="AT80" i="1"/>
  <c r="AN80" i="1"/>
  <c r="AH80" i="1"/>
  <c r="AB80" i="1"/>
  <c r="V80" i="1"/>
  <c r="CE79" i="1"/>
  <c r="BY79" i="1"/>
  <c r="BR79" i="1"/>
  <c r="AZ79" i="1"/>
  <c r="AT79" i="1"/>
  <c r="AH79" i="1"/>
  <c r="AB79" i="1"/>
  <c r="V79" i="1"/>
  <c r="CE78" i="1"/>
  <c r="BY78" i="1"/>
  <c r="BF78" i="1"/>
  <c r="AZ78" i="1"/>
  <c r="AT78" i="1"/>
  <c r="AN78" i="1"/>
  <c r="AH78" i="1"/>
  <c r="AB78" i="1"/>
  <c r="V78" i="1"/>
  <c r="CE77" i="1"/>
  <c r="BY77" i="1"/>
  <c r="BR77" i="1"/>
  <c r="BL77" i="1"/>
  <c r="BF77" i="1"/>
  <c r="AZ77" i="1"/>
  <c r="AT77" i="1"/>
  <c r="AN77" i="1"/>
  <c r="AH77" i="1"/>
  <c r="AB77" i="1"/>
  <c r="V77" i="1"/>
  <c r="CE76" i="1"/>
  <c r="BY76" i="1"/>
  <c r="BR76" i="1"/>
  <c r="BL76" i="1"/>
  <c r="AZ76" i="1"/>
  <c r="AT76" i="1"/>
  <c r="AN76" i="1"/>
  <c r="AH76" i="1"/>
  <c r="AB76" i="1"/>
  <c r="V76" i="1"/>
  <c r="CE75" i="1"/>
  <c r="BY75" i="1"/>
  <c r="BR75" i="1"/>
  <c r="BL75" i="1"/>
  <c r="BF75" i="1"/>
  <c r="AZ75" i="1"/>
  <c r="AT75" i="1"/>
  <c r="AN75" i="1"/>
  <c r="AH75" i="1"/>
  <c r="AB75" i="1"/>
  <c r="V75" i="1"/>
  <c r="CK74" i="1"/>
  <c r="CE74" i="1"/>
  <c r="BY74" i="1"/>
  <c r="BR74" i="1"/>
  <c r="BL74" i="1"/>
  <c r="BF74" i="1"/>
  <c r="AZ74" i="1"/>
  <c r="AT74" i="1"/>
  <c r="AN74" i="1"/>
  <c r="AH74" i="1"/>
  <c r="AB74" i="1"/>
  <c r="V74" i="1"/>
  <c r="CE73" i="1"/>
  <c r="BY73" i="1"/>
  <c r="BR73" i="1"/>
  <c r="BL73" i="1"/>
  <c r="BF73" i="1"/>
  <c r="AZ73" i="1"/>
  <c r="AT73" i="1"/>
  <c r="AN73" i="1"/>
  <c r="AH73" i="1"/>
  <c r="AB73" i="1"/>
  <c r="V73" i="1"/>
  <c r="CE72" i="1"/>
  <c r="BY72" i="1"/>
  <c r="BR72" i="1"/>
  <c r="BL72" i="1"/>
  <c r="BF72" i="1"/>
  <c r="AZ72" i="1"/>
  <c r="AT72" i="1"/>
  <c r="AN72" i="1"/>
  <c r="AH72" i="1"/>
  <c r="AB72" i="1"/>
  <c r="V72" i="1"/>
  <c r="CE71" i="1"/>
  <c r="BY71" i="1"/>
  <c r="BR71" i="1"/>
  <c r="BL71" i="1"/>
  <c r="BF71" i="1"/>
  <c r="AZ71" i="1"/>
  <c r="AT71" i="1"/>
  <c r="AN71" i="1"/>
  <c r="AH71" i="1"/>
  <c r="AB71" i="1"/>
  <c r="V71" i="1"/>
  <c r="CE70" i="1"/>
  <c r="BY70" i="1"/>
  <c r="BR70" i="1"/>
  <c r="BL70" i="1"/>
  <c r="BF70" i="1"/>
  <c r="AZ70" i="1"/>
  <c r="AT70" i="1"/>
  <c r="AN70" i="1"/>
  <c r="AH70" i="1"/>
  <c r="AB70" i="1"/>
  <c r="V70" i="1"/>
  <c r="CE69" i="1"/>
  <c r="BY69" i="1"/>
  <c r="BR69" i="1"/>
  <c r="BL69" i="1"/>
  <c r="BF69" i="1"/>
  <c r="AZ69" i="1"/>
  <c r="AT69" i="1"/>
  <c r="AN69" i="1"/>
  <c r="AH69" i="1"/>
  <c r="AB69" i="1"/>
  <c r="V69" i="1"/>
  <c r="CE68" i="1"/>
  <c r="BY68" i="1"/>
  <c r="BR68" i="1"/>
  <c r="BN68" i="1"/>
  <c r="BM68" i="1"/>
  <c r="BL68" i="1"/>
  <c r="BF68" i="1"/>
  <c r="AZ68" i="1"/>
  <c r="AT68" i="1"/>
  <c r="AN68" i="1"/>
  <c r="AH68" i="1"/>
  <c r="AB68" i="1"/>
  <c r="V68" i="1"/>
  <c r="CE67" i="1"/>
  <c r="BY67" i="1"/>
  <c r="AZ67" i="1"/>
  <c r="AT67" i="1"/>
  <c r="AN67" i="1"/>
  <c r="AH67" i="1"/>
  <c r="AB67" i="1"/>
  <c r="V67" i="1"/>
  <c r="CE66" i="1"/>
  <c r="BY66" i="1"/>
  <c r="BL66" i="1"/>
  <c r="BF66" i="1"/>
  <c r="AZ66" i="1"/>
  <c r="AT66" i="1"/>
  <c r="AN66" i="1"/>
  <c r="AH66" i="1"/>
  <c r="AB66" i="1"/>
  <c r="V66" i="1"/>
  <c r="CE65" i="1"/>
  <c r="BY65" i="1"/>
  <c r="BR65" i="1"/>
  <c r="BF65" i="1"/>
  <c r="AZ65" i="1"/>
  <c r="AT65" i="1"/>
  <c r="AN65" i="1"/>
  <c r="AH65" i="1"/>
  <c r="AB65" i="1"/>
  <c r="V65" i="1"/>
  <c r="CE64" i="1"/>
  <c r="BY64" i="1"/>
  <c r="BR64" i="1"/>
  <c r="AZ64" i="1"/>
  <c r="AT64" i="1"/>
  <c r="AN64" i="1"/>
  <c r="AH64" i="1"/>
  <c r="AB64" i="1"/>
  <c r="V64" i="1"/>
  <c r="CE63" i="1"/>
  <c r="BY63" i="1"/>
  <c r="BL63" i="1"/>
  <c r="BF63" i="1"/>
  <c r="AZ63" i="1"/>
  <c r="AT63" i="1"/>
  <c r="AN63" i="1"/>
  <c r="AH63" i="1"/>
  <c r="AB63" i="1"/>
  <c r="V63" i="1"/>
  <c r="CE62" i="1"/>
  <c r="BY62" i="1"/>
  <c r="BF62" i="1"/>
  <c r="AZ62" i="1"/>
  <c r="AT62" i="1"/>
  <c r="AN62" i="1"/>
  <c r="AH62" i="1"/>
  <c r="AB62" i="1"/>
  <c r="V62" i="1"/>
  <c r="CE61" i="1"/>
  <c r="BY61" i="1"/>
  <c r="BF61" i="1"/>
  <c r="AZ61" i="1"/>
  <c r="AT61" i="1"/>
  <c r="AN61" i="1"/>
  <c r="AH61" i="1"/>
  <c r="AB61" i="1"/>
  <c r="V61" i="1"/>
  <c r="CE60" i="1"/>
  <c r="BY60" i="1"/>
  <c r="AZ60" i="1"/>
  <c r="AT60" i="1"/>
  <c r="AN60" i="1"/>
  <c r="AH60" i="1"/>
  <c r="AB60" i="1"/>
  <c r="V60" i="1"/>
  <c r="CE59" i="1"/>
  <c r="BY59" i="1"/>
  <c r="BR59" i="1"/>
  <c r="BL59" i="1"/>
  <c r="BF59" i="1"/>
  <c r="AZ59" i="1"/>
  <c r="AT59" i="1"/>
  <c r="AN59" i="1"/>
  <c r="AH59" i="1"/>
  <c r="AB59" i="1"/>
  <c r="V59" i="1"/>
  <c r="CE58" i="1"/>
  <c r="BY58" i="1"/>
  <c r="BR58" i="1"/>
  <c r="BL58" i="1"/>
  <c r="BF58" i="1"/>
  <c r="AZ58" i="1"/>
  <c r="AT58" i="1"/>
  <c r="AN58" i="1"/>
  <c r="AH58" i="1"/>
  <c r="AB58" i="1"/>
  <c r="V58" i="1"/>
  <c r="CE57" i="1"/>
  <c r="BY57" i="1"/>
  <c r="BR57" i="1"/>
  <c r="BL57" i="1"/>
  <c r="BF57" i="1"/>
  <c r="AZ57" i="1"/>
  <c r="AT57" i="1"/>
  <c r="AN57" i="1"/>
  <c r="AH57" i="1"/>
  <c r="AB57" i="1"/>
  <c r="V57" i="1"/>
  <c r="CE56" i="1"/>
  <c r="BY56" i="1"/>
  <c r="BR56" i="1"/>
  <c r="BL56" i="1"/>
  <c r="BF56" i="1"/>
  <c r="AZ56" i="1"/>
  <c r="AT56" i="1"/>
  <c r="AN56" i="1"/>
  <c r="AH56" i="1"/>
  <c r="AB56" i="1"/>
  <c r="V56" i="1"/>
  <c r="CE55" i="1"/>
  <c r="BY55" i="1"/>
  <c r="BR55" i="1"/>
  <c r="BL55" i="1"/>
  <c r="BF55" i="1"/>
  <c r="AZ55" i="1"/>
  <c r="AT55" i="1"/>
  <c r="AN55" i="1"/>
  <c r="AH55" i="1"/>
  <c r="AB55" i="1"/>
  <c r="V55" i="1"/>
  <c r="CE54" i="1"/>
  <c r="BY54" i="1"/>
  <c r="BU54" i="1"/>
  <c r="BR54" i="1"/>
  <c r="BL54" i="1"/>
  <c r="BF54" i="1"/>
  <c r="AZ54" i="1"/>
  <c r="AT54" i="1"/>
  <c r="AN54" i="1"/>
  <c r="AH54" i="1"/>
  <c r="AB54" i="1"/>
  <c r="V54" i="1"/>
  <c r="CK53" i="1"/>
  <c r="CE53" i="1"/>
  <c r="BY53" i="1"/>
  <c r="BR53" i="1"/>
  <c r="AZ53" i="1"/>
  <c r="AT53" i="1"/>
  <c r="AN53" i="1"/>
  <c r="AH53" i="1"/>
  <c r="AB53" i="1"/>
  <c r="V53" i="1"/>
  <c r="CE52" i="1"/>
  <c r="BY52" i="1"/>
  <c r="BR52" i="1"/>
  <c r="BL52" i="1"/>
  <c r="BF52" i="1"/>
  <c r="AZ52" i="1"/>
  <c r="AT52" i="1"/>
  <c r="AN52" i="1"/>
  <c r="AH52" i="1"/>
  <c r="AB52" i="1"/>
  <c r="V52" i="1"/>
  <c r="CE51" i="1"/>
  <c r="BY51" i="1"/>
  <c r="BR51" i="1"/>
  <c r="BL51" i="1"/>
  <c r="BF51" i="1"/>
  <c r="AZ51" i="1"/>
  <c r="AT51" i="1"/>
  <c r="AN51" i="1"/>
  <c r="AH51" i="1"/>
  <c r="AB51" i="1"/>
  <c r="V51" i="1"/>
  <c r="CE50" i="1"/>
  <c r="BY50" i="1"/>
  <c r="BR50" i="1"/>
  <c r="AZ50" i="1"/>
  <c r="AT50" i="1"/>
  <c r="AN50" i="1"/>
  <c r="AH50" i="1"/>
  <c r="AB50" i="1"/>
  <c r="V50" i="1"/>
  <c r="CE49" i="1"/>
  <c r="BY49" i="1"/>
  <c r="BR49" i="1"/>
  <c r="AZ49" i="1"/>
  <c r="AT49" i="1"/>
  <c r="AN49" i="1"/>
  <c r="AH49" i="1"/>
  <c r="AB49" i="1"/>
  <c r="V49" i="1"/>
  <c r="CE48" i="1"/>
  <c r="BY48" i="1"/>
  <c r="BF48" i="1"/>
  <c r="AZ48" i="1"/>
  <c r="AT48" i="1"/>
  <c r="AN48" i="1"/>
  <c r="AH48" i="1"/>
  <c r="AB48" i="1"/>
  <c r="V48" i="1"/>
  <c r="CE47" i="1"/>
  <c r="BY47" i="1"/>
  <c r="AZ47" i="1"/>
  <c r="AT47" i="1"/>
  <c r="AN47" i="1"/>
  <c r="AH47" i="1"/>
  <c r="AB47" i="1"/>
  <c r="V47" i="1"/>
  <c r="CE46" i="1"/>
  <c r="BY46" i="1"/>
  <c r="AZ46" i="1"/>
  <c r="AT46" i="1"/>
  <c r="AN46" i="1"/>
  <c r="AH46" i="1"/>
  <c r="AB46" i="1"/>
  <c r="V46" i="1"/>
  <c r="CE45" i="1"/>
  <c r="BY45" i="1"/>
  <c r="AZ45" i="1"/>
  <c r="AT45" i="1"/>
  <c r="AN45" i="1"/>
  <c r="AH45" i="1"/>
  <c r="AB45" i="1"/>
  <c r="V45" i="1"/>
  <c r="CE44" i="1"/>
  <c r="BY44" i="1"/>
  <c r="AZ44" i="1"/>
  <c r="AT44" i="1"/>
  <c r="AN44" i="1"/>
  <c r="AH44" i="1"/>
  <c r="AB44" i="1"/>
  <c r="V44" i="1"/>
  <c r="CE43" i="1"/>
  <c r="BY43" i="1"/>
  <c r="AZ43" i="1"/>
  <c r="AT43" i="1"/>
  <c r="AN43" i="1"/>
  <c r="AH43" i="1"/>
  <c r="AB43" i="1"/>
  <c r="V43" i="1"/>
  <c r="CE42" i="1"/>
  <c r="BY42" i="1"/>
  <c r="AZ42" i="1"/>
  <c r="AT42" i="1"/>
  <c r="AN42" i="1"/>
  <c r="AH42" i="1"/>
  <c r="AB42" i="1"/>
  <c r="V42" i="1"/>
  <c r="CE40" i="1"/>
  <c r="BY40" i="1"/>
  <c r="AZ40" i="1"/>
  <c r="AT40" i="1"/>
  <c r="AN40" i="1"/>
  <c r="AH40" i="1"/>
  <c r="AB40" i="1"/>
  <c r="V40" i="1"/>
  <c r="CJ39" i="1"/>
  <c r="CJ38" i="1"/>
  <c r="CK37" i="1"/>
  <c r="CE37" i="1"/>
  <c r="BY37" i="1"/>
  <c r="BL37" i="1"/>
  <c r="BF37" i="1"/>
  <c r="AZ37" i="1"/>
  <c r="AT37" i="1"/>
  <c r="AN37" i="1"/>
  <c r="AH37" i="1"/>
  <c r="AB37" i="1"/>
  <c r="V37" i="1"/>
  <c r="CJ36" i="1"/>
  <c r="CJ35" i="1"/>
  <c r="CE34" i="1"/>
  <c r="BY34" i="1"/>
  <c r="BR34" i="1"/>
  <c r="BL34" i="1"/>
  <c r="BF34" i="1"/>
  <c r="AZ34" i="1"/>
  <c r="AT34" i="1"/>
  <c r="AN34" i="1"/>
  <c r="AH34" i="1"/>
  <c r="AB34" i="1"/>
  <c r="V34" i="1"/>
  <c r="CJ33" i="1"/>
  <c r="CJ32" i="1"/>
  <c r="CE31" i="1"/>
  <c r="BY31" i="1"/>
  <c r="BR31" i="1"/>
  <c r="BL31" i="1"/>
  <c r="BF31" i="1"/>
  <c r="AZ31" i="1"/>
  <c r="AT31" i="1"/>
  <c r="AN31" i="1"/>
  <c r="AH31" i="1"/>
  <c r="AB31" i="1"/>
  <c r="V31" i="1"/>
  <c r="CK30" i="1"/>
  <c r="CE30" i="1"/>
  <c r="BY30" i="1"/>
  <c r="BR30" i="1"/>
  <c r="BL30" i="1"/>
  <c r="BF30" i="1"/>
  <c r="AZ30" i="1"/>
  <c r="AT30" i="1"/>
  <c r="AN30" i="1"/>
  <c r="AH30" i="1"/>
  <c r="AB30" i="1"/>
  <c r="V30" i="1"/>
  <c r="CK29" i="1"/>
  <c r="CE29" i="1"/>
  <c r="BY29" i="1"/>
  <c r="BR29" i="1"/>
  <c r="BL29" i="1"/>
  <c r="BF29" i="1"/>
  <c r="AZ29" i="1"/>
  <c r="AT29" i="1"/>
  <c r="AN29" i="1"/>
  <c r="AH29" i="1"/>
  <c r="AB29" i="1"/>
  <c r="V29" i="1"/>
  <c r="CE28" i="1"/>
  <c r="BY28" i="1"/>
  <c r="BR28" i="1"/>
  <c r="BL28" i="1"/>
  <c r="BF28" i="1"/>
  <c r="AZ28" i="1"/>
  <c r="AT28" i="1"/>
  <c r="AN28" i="1"/>
  <c r="AH28" i="1"/>
  <c r="AB28" i="1"/>
  <c r="V28" i="1"/>
  <c r="CE26" i="1"/>
  <c r="BY26" i="1"/>
  <c r="BR26" i="1"/>
  <c r="BL26" i="1"/>
  <c r="BF26" i="1"/>
  <c r="AZ26" i="1"/>
  <c r="AT26" i="1"/>
  <c r="AN26" i="1"/>
  <c r="AH26" i="1"/>
  <c r="AB26" i="1"/>
  <c r="V26" i="1"/>
  <c r="CK25" i="1"/>
  <c r="CE25" i="1"/>
  <c r="BY25" i="1"/>
  <c r="BR25" i="1"/>
  <c r="BL25" i="1"/>
  <c r="BF25" i="1"/>
  <c r="AZ25" i="1"/>
  <c r="AT25" i="1"/>
  <c r="AN25" i="1"/>
  <c r="AH25" i="1"/>
  <c r="AB25" i="1"/>
  <c r="V25" i="1"/>
  <c r="CK24" i="1"/>
  <c r="CE24" i="1"/>
  <c r="BY24" i="1"/>
  <c r="BR24" i="1"/>
  <c r="BL24" i="1"/>
  <c r="BF24" i="1"/>
  <c r="AZ24" i="1"/>
  <c r="AT24" i="1"/>
  <c r="AN24" i="1"/>
  <c r="AH24" i="1"/>
  <c r="AB24" i="1"/>
  <c r="V24" i="1"/>
  <c r="CJ23" i="1"/>
  <c r="CK22" i="1"/>
  <c r="CE22" i="1"/>
  <c r="BY22" i="1"/>
  <c r="BR22" i="1"/>
  <c r="BL22" i="1"/>
  <c r="BF22" i="1"/>
  <c r="AZ22" i="1"/>
  <c r="AT22" i="1"/>
  <c r="AN22" i="1"/>
  <c r="AH22" i="1"/>
  <c r="AB22" i="1"/>
  <c r="V22" i="1"/>
  <c r="CK21" i="1"/>
  <c r="CE21" i="1"/>
  <c r="BY21" i="1"/>
  <c r="BL21" i="1"/>
  <c r="BF21" i="1"/>
  <c r="AZ21" i="1"/>
  <c r="AT21" i="1"/>
  <c r="AN21" i="1"/>
  <c r="AH21" i="1"/>
  <c r="AB21" i="1"/>
  <c r="V21" i="1"/>
  <c r="CE20" i="1"/>
  <c r="BY20" i="1"/>
  <c r="BR20" i="1"/>
  <c r="BL20" i="1"/>
  <c r="BF20" i="1"/>
  <c r="AZ20" i="1"/>
  <c r="AT20" i="1"/>
  <c r="AN20" i="1"/>
  <c r="AH20" i="1"/>
  <c r="AB20" i="1"/>
  <c r="V20" i="1"/>
  <c r="CE19" i="1"/>
  <c r="BY19" i="1"/>
  <c r="AZ19" i="1"/>
  <c r="AT19" i="1"/>
  <c r="AN19" i="1"/>
  <c r="AJ19" i="1"/>
  <c r="AI19" i="1"/>
  <c r="AH19" i="1"/>
  <c r="AB19" i="1"/>
  <c r="V19" i="1"/>
  <c r="CE17" i="1"/>
  <c r="BY17" i="1"/>
  <c r="BR17" i="1"/>
  <c r="BL17" i="1"/>
  <c r="AZ17" i="1"/>
  <c r="AT17" i="1"/>
  <c r="AN17" i="1"/>
  <c r="AH17" i="1"/>
  <c r="AB17" i="1"/>
  <c r="V17" i="1"/>
  <c r="CE16" i="1"/>
  <c r="BY16" i="1"/>
  <c r="BR16" i="1"/>
  <c r="BL16" i="1"/>
  <c r="BF16" i="1"/>
  <c r="AZ16" i="1"/>
  <c r="AT16" i="1"/>
  <c r="AN16" i="1"/>
  <c r="AH16" i="1"/>
  <c r="AB16" i="1"/>
  <c r="V16" i="1"/>
  <c r="CJ15" i="1"/>
  <c r="CE15" i="1"/>
  <c r="BY15" i="1"/>
  <c r="BF15" i="1"/>
  <c r="AT15" i="1"/>
  <c r="AN15" i="1"/>
  <c r="AH15" i="1"/>
  <c r="AB15" i="1"/>
  <c r="V15" i="1"/>
  <c r="CE14" i="1"/>
  <c r="BY14" i="1"/>
  <c r="BR14" i="1"/>
  <c r="BL14" i="1"/>
  <c r="AZ14" i="1"/>
  <c r="AT14" i="1"/>
  <c r="AN14" i="1"/>
  <c r="AH14" i="1"/>
  <c r="AB14" i="1"/>
  <c r="V14" i="1"/>
  <c r="CK13" i="1"/>
  <c r="CE13" i="1"/>
  <c r="BY13" i="1"/>
  <c r="BL13" i="1"/>
  <c r="BF13" i="1"/>
  <c r="AZ13" i="1"/>
  <c r="AT13" i="1"/>
  <c r="AN13" i="1"/>
  <c r="AH13" i="1"/>
  <c r="AB13" i="1"/>
  <c r="V13" i="1"/>
  <c r="CE12" i="1"/>
  <c r="BY12" i="1"/>
  <c r="BR12" i="1"/>
  <c r="BL12" i="1"/>
  <c r="BF12" i="1"/>
  <c r="AZ12" i="1"/>
  <c r="AT12" i="1"/>
  <c r="AN12" i="1"/>
  <c r="AH12" i="1"/>
  <c r="AB12" i="1"/>
  <c r="V12" i="1"/>
  <c r="CE11" i="1"/>
  <c r="BY11" i="1"/>
  <c r="BR11" i="1"/>
  <c r="BF11" i="1"/>
  <c r="AZ11" i="1"/>
  <c r="AT11" i="1"/>
  <c r="AN11" i="1"/>
  <c r="AH11" i="1"/>
  <c r="AB11" i="1"/>
  <c r="V11" i="1"/>
  <c r="CK10" i="1"/>
  <c r="CE10" i="1"/>
  <c r="BY10" i="1"/>
  <c r="BR10" i="1"/>
  <c r="BL10" i="1"/>
  <c r="BF10" i="1"/>
  <c r="AZ10" i="1"/>
  <c r="AT10" i="1"/>
  <c r="AN10" i="1"/>
  <c r="AH10" i="1"/>
  <c r="AB10" i="1"/>
  <c r="V10" i="1"/>
  <c r="CE9" i="1"/>
  <c r="BY9" i="1"/>
  <c r="BR9" i="1"/>
  <c r="BL9" i="1"/>
  <c r="BF9" i="1"/>
  <c r="AZ9" i="1"/>
  <c r="AT9" i="1"/>
  <c r="AN9" i="1"/>
  <c r="AH9" i="1"/>
  <c r="AB9" i="1"/>
  <c r="V9" i="1"/>
  <c r="CE8" i="1"/>
  <c r="BY8" i="1"/>
  <c r="BL8" i="1"/>
  <c r="BF8" i="1"/>
  <c r="AZ8" i="1"/>
  <c r="AT8" i="1"/>
  <c r="AN8" i="1"/>
  <c r="AH8" i="1"/>
  <c r="AB8" i="1"/>
  <c r="V8" i="1"/>
  <c r="BU85" i="1" l="1"/>
  <c r="BU61" i="1"/>
  <c r="J9" i="2"/>
  <c r="I10" i="2" s="1"/>
  <c r="F10" i="2" l="1"/>
  <c r="J10" i="2"/>
  <c r="G10" i="2"/>
  <c r="H10" i="2"/>
</calcChain>
</file>

<file path=xl/sharedStrings.xml><?xml version="1.0" encoding="utf-8"?>
<sst xmlns="http://schemas.openxmlformats.org/spreadsheetml/2006/main" count="1842" uniqueCount="1167">
  <si>
    <t>Política Pública:</t>
  </si>
  <si>
    <t xml:space="preserve">Primera Infancia, Infancia y Adolescencia 2014 - 2024 "Por mis derechos, por mi familia, para volver a soñar" </t>
  </si>
  <si>
    <t>SEGUIMIENTO A LA POLÍTICA PÚBLICA DE MANERA ANUAL</t>
  </si>
  <si>
    <t>AVANCE POLÍTICA PÚBLICA DECENAL</t>
  </si>
  <si>
    <t>Eje estratégico</t>
  </si>
  <si>
    <t>Acción estratégica</t>
  </si>
  <si>
    <t xml:space="preserve">Meta No. </t>
  </si>
  <si>
    <t>Meta 2024</t>
  </si>
  <si>
    <t>Curso de vida</t>
  </si>
  <si>
    <t>Responsable</t>
  </si>
  <si>
    <t>Proyección Decenal</t>
  </si>
  <si>
    <t>Seguimiento Decenio</t>
  </si>
  <si>
    <t>PI</t>
  </si>
  <si>
    <t>I</t>
  </si>
  <si>
    <t>A</t>
  </si>
  <si>
    <t>Programado</t>
  </si>
  <si>
    <t>Ejecutado</t>
  </si>
  <si>
    <t>Porcentaje avance</t>
  </si>
  <si>
    <t>Observaciones</t>
  </si>
  <si>
    <t>Meta programada decenio</t>
  </si>
  <si>
    <t>Meta cumplida decenio</t>
  </si>
  <si>
    <t>Porcentaje de avance Total</t>
  </si>
  <si>
    <t>OBSERVACIONES GENERALES EN EL PROCESO DE IMPLEMENTACIÓN, SEGUIMIENTO Y EVALUACIÓN</t>
  </si>
  <si>
    <t>Existencia</t>
  </si>
  <si>
    <t>Implementar la estrategia "Instituciones amigas de la mujer y la Infancia" IAMI.</t>
  </si>
  <si>
    <t>14 ESE con Norma Técnica implementada en forma permanente y continua y ampliación a IPS privadas y mixtas para la atención del binomio madre e hijo, incluyendo la estrategia IAMI.</t>
  </si>
  <si>
    <t>X</t>
  </si>
  <si>
    <t>Salud</t>
  </si>
  <si>
    <t xml:space="preserve">En cuanto NORMAS TÉCNICAS IMPLEMENTADAS PARA LA ATENCIÓN DEL BINOMIO MADRE-HIJO, se desarrollan en las 12 ESEs.  En tres de ellas se desarrolló seguimiento permanente a la atención del BINOMIO MADRE-HIJO, siendo estas  QUIMBAYA, FILANDIA y la TEBAIDA. </t>
  </si>
  <si>
    <t>Se realiza refuerzo de esta con capacitaciones  para actualizar a las IPS municipales en temas de lactancia materna, aprovechamiento biologico de los alimentos, habitos alimentarios, alimentacion complementaria.
6 municipios programados para esta vigencia y asi dar cumplimiento a la meta del plan de desarrollo,de aplicacion de la estrategia en los 12 municipios del Departamento. Al corte de 31 de Mayo de 2015 se ha implementado la estrategia en los municipios de Salento, Filandia y Córdoba.</t>
  </si>
  <si>
    <t>Se llevó a cabo la verificación del estado de la estrategia instituciones Amigas de la Mujer y la Infancia en 11 Empresas Sociales del Estado.
Se realizó asistencia técnica para la implementación de la estrategia  instituciones Amigas de la Mujer y la Infancia, en cuatro municipios según lineamientos 2016.
Teniendo en cuenta que la lPS Hospital del Sur, fue elegida por el ministerio de salud y de la protección social como piloto para la asistencia técnica en  lineamientos de la estrategia Instituciones amigas de la Mujer y la Infancia IAMI, se tiene en cuenta el municipio de Armenia para la acciones tendientes a desarrollar el plan decenal de lactancia Materna.
Se realizó acompañamiento a los 12  Municipios  durante el desarrollo de 4 jornadas de vacunación en los meses de enero, abril, agosto y octubre.
Se realizó asistencia técnica y articulación  con las EAPB, IPS, y Planes locales de salud para garantizar el cumplimiento en las coberturas los 12 municipios.</t>
  </si>
  <si>
    <t>Por la meta 148, se realizó informe final de la integración de los programas IAMI-AIEPI-PAI, en la política para la atención a la primera infancia mediante acto administrativo  en IPS (hospital San Juan de Dios; Circasia Hospital San Vicente; Quimbaya Escuela Naranjal, Pijao Hogar Infantil; Buenavista Hospital San Camilo.
Se realizó informe final de los seguimientos a los planes de mejora de las IPS públicas según evaluación de la estrategia IAMI 2017.
Se proyecta programación para el seguimiento a planes de mejoramiento en la implementación de la estrategia IAMI de las ESE- Armenia (Hospital San Juan de Dios), La Tebaida Hospital Pio X; Quimbaya Hospital Sagrado Corazón, Filandia (Hospital San Vicente de Paul).
Con corte a diciembre se consolida la información de lactancia materna y perímetro braquial y se alimenta la matriz de seguimiento a control de crecimiento y desarrollo por parte de IPS.
Se entrega el modelo de política de la Estrategia IAMI a 11 Municipios.   
Se realizó seguimiento a 17 casos prioritarios con notificación en sivigila como desnutrición aguda.
Se realizó consolidado de la información obtenida en la visitas de verificación a las ESE de la normatividad vigente en Nutrición.
Dentro de la ejecución del plan de intervenciones colectivas se recoge la variable de Perímetro Cefálico el cual permite detectar casos sospechosos de desnutrición, con casos de desnutrición a los cuales se le realiza seguimiento a la activación de la ruta de atención integral (Se detecta casos de desnutrición por PIC con perímetro braquial así: 5 casos Calarcá;  un  caso en Génova, un  caso en Pijao y un caso  Salento).
Para la meta 129, se realizó análisis de situación nutricional de 6 poblaciones etnias.
Meta 129, se  socializa con planes locales de salud y secretaria de servicios sociales y de salud de Calarcá; de la  situación nutricional a 6 comunidades indígenas del departamento.
Meta 129, Se socializan casos de desnutrición con  planes locales de salud y secretaria de servicios sociales y de salud de Calarcá para la definición de la ruta de atención integral  para la intervención integral de población indígena en los municipios.
Meta 129, Se realizó la intervención con educación integral de población indígena (a en los municipios de Quimbaya (Laurel, Buenavista) y Calarcá (Quebrada Negra, Potosí, La Virginia); Buenavista, Pijao, La Tebaida y Córdoba.</t>
  </si>
  <si>
    <t>Se socializaron lineamientos Instituciones Amigas de la mujer y la Infancia  IAMI 2016 en la red prestadora de servicios (EAPB y 11 ESE públicas, de competencia del departamento).                                                                                                                                                 
Se realiza asistencia técnica sobre implementación de estrategia IAMI - Instituciones Amigas de la mujer y la Infancia en la red prestadora de servicios (EAPB y 11 ESE públicas, de competencia del departamento).                                                         
Se realiza seguimiento al estado de la implementación de la estrategia IAMI   Instituciones Amigas de la mujer y la Infancia.
Hay una incipiente información de madre canguro, el programa no se encuentra consolidado como tal.</t>
  </si>
  <si>
    <t>Se realiza plan de evaluación de la calidad de atención al binomio madre e hijo en 11 IPS públicas.
El 19 de junio se realizó la presentación de resultados de seguimiento y evaluación de la calidad de la atención nutricional en las IPS públicas, la cual contiene hallazgos de estrategia IAMI.
La Estrategia "Madre Canguro" no está siendo implementada en la actualidad.
EL Equipo  de Maternidad Segura desarrollo acciones, actividades, capacitación y procedimiento implemento  Guías y Protocolo emanadas por el Ministerio de Salud y Protección Social, de Atención Prenatal, Consulta Preconcepciones, Sífilis  Gestacional y Congénita,  planificación familiar y lineamientos sobre Mortalidad Materna y perinatal, defectos congénitos , Interrupción Voluntaria del Embarazo de acuerdo a Sentencia C-355 2006 y otras sentencias complementarias, se realizó seguimiento a  las herramienta  Censo Materno, además implementamos  la ley 1751 año  2015 ,  la resolución 3280 año 2018, (MAITE) cumplimiento de las metas producto  relacionadas a continuación, atención y detección de Embarazadas en el Primer Trimestre de Gestación,  se vincularon 2.647  gestantes al programa  de control prenatal antes de la semana 12 de Gestación , Atención del parto institucional humanizado en 99% , Embarazo en Adolescente 14,8%, por debajo de la media nacional, Mortalidad Materna causa directa y temprana 0 % y mortalidad perinatal 13,8%,estaba en 14,5% año 2015, se ha gestionado con las  EPS , I.P.S intervenciones inter e intra  sectoriales, dado que es un problema complejo de salud pública,  la prevalencia de sífilis gestacional y sífilis congénita diagnosticada antes de la semana 17 ,prevalece 2,9% a 30 de junio 2019,  el Subcomité de Maternidad Segura realizo tres (3) capacitación , afianzando protocolos y Guías emanadas del Ministerio de Salud y Protección Social a todos los Actores del Sistema, impactando positivamente en la atención de nuestra población objeto, participamos con diferentes Comunidades y Colegios del Departamento del Quindío, dictando charlas sobre Proyectos de Vida basado en Planificación Familiar. Aumentamos la cobertura en planificación familiar femenina y masculina, métodos a largo plazos y definitivos. En cuantos las metas propuestas por el instituto  nacional de salud hemos realizados los informes, en forma oportuna y pertinente. Desde el grupo de maternidad segura se recomienda para la solución de estos problemas complejos de interés en salud pública, adoptar e implementar Políticas Públicas  de largo aliento (25 años) por el Ministerio de Salud y Protección Social, además mantener la estabilidad laboral, del personal contratado de apoyo para realizar actividad a nuestros programas, se realizaron 32 visitas de asistencia técnica a las I.P.S y EPS Publica y Privadas que realizan atención en salud en todo el Departamento del Quindío, haciendo énfasis en la Atención Humanizada, Eficaz, Efectiva y Oportuna de nuestras Embarazadas, para así impactar positivamente a los Eventos de Interés en Salud Pública, también se priorizo la importancia de implementar en todas las I.P.S, que están habilitada, el Parto Humanizado, la Consulta Preconcepciones, Interrupción Voluntaria del Embarazo, de acuerdo a la Sentencia c-355 año 2006 y otras sentencias complementarias, Planificación Familiar métodos a largo plazo y definitivo  se diagnosticó el 100% de los casos de Hipotiroidismo Congénito, Defectos Congénitos Estructurales y Sensitivos. Además se han realizado todas las actividades, acciones y procesos planeados en el poai y Plan de Acción junio 30 2019, y se ha ejecutó el 32%  del presupuesto del Plan de intervención colectivas de la Tebaida año 2019</t>
  </si>
  <si>
    <t xml:space="preserve">Durante la vigencia 2020, la entidad responsable no reportó acciones en el marco del proceso de implementación. </t>
  </si>
  <si>
    <t>Con las entidades territoriales de salud municipales, Empresas Administradoras de Planes de Beneficio EAPB-EPS y personal de Salud, se socializa estado de la estrategia en 4 años 2016-2017-2018-2019 y se pone en marcha la estrategia de Autoevaluación IAMI, en 11 IPS Públicas y Hospital San Juan de Dios.</t>
  </si>
  <si>
    <t>Promover la estrategia "Madre Canguro" en las instituciones prestadoras de servicio -IPS- públicas y privadas.</t>
  </si>
  <si>
    <t>14 ESE con Norma Técnica implementada en forma permanente y continua y ampliación a IPS privadas y
mixtas para la atención del binomio madre e hijo, incluyendo la Estrategia "Madre Canguro".</t>
  </si>
  <si>
    <t xml:space="preserve">La Secretaría de Salud no reportó acciones desarrolladas durante lo corrido de la vigencia 2021. </t>
  </si>
  <si>
    <t>Crear y ejecutar la ruta de información de los recién nacidos con bajo peso al nacer por enfoque diferencial.</t>
  </si>
  <si>
    <t>12 Municipios del Departamento del Quindío con capacidad instalada para el desarrollo permanente y continuo de acciones de Promoción por enfoque diferencial en el desarrollo del Plan Nacional de sexualidad, derechos sexuales y reproductivos.</t>
  </si>
  <si>
    <t>Con relación al Número de municipios con ACCIONES DE PROMOCIÓN DE LA SALUD EN LA POLÍTICA NACIONAL DE SEXUALIDAD, DERECHOS SEXUALES Y REPRODUCTIVOS, se realizaron visitas de verificación a los 12 municipios en los siguientes procesos: 1) Adherencia de la norma técnica para la detección de las alteraciones del desarrollo del joven 2) Adherencia al modelo de atención integral a víctimas de violencia sexual. Así mismo se realiza capacitación en conjunto con Fondo Mundial en Asesoría y prueba voluntaria para VIH, se desarrollaron mesas municipales en donde se establecieron acciones para enfrentar la problemática de la violencia sexual.</t>
  </si>
  <si>
    <t>A la fecha se han realiza acciones de promoción y prevención en 4 Municipios en los cuales encontramos Montenegro, Quimbaya, La  Tebaida y  Calarcá. En las estrategias de atención integral en salud, Salud Sexual y Reproductiva en adolescentes y jóvenes y maternidad segura.</t>
  </si>
  <si>
    <t>Realización de visitas de asistencia técnica y seguimiento a la implementación de programa de planificación familiar en las I.P.S y E.P.S del departamento del QUINDIO.
En los 12 municipios del Quindío se realizaron acciones de prevención y atención integral en salud sexual y reproductiva en adolescentes y jóvenes.
Se realizó el diagnóstico del estado de los servicios de salud amigables para adolescentes y jóvenes en el Departamento; del cual se priorizaron 6 municipios para intervenir.
Se realizó asesoría y asistencia técnica para la implementación y/o fortalecimiento de los servicios amigables, con énfasis en las redes comunitarias y veedurías juveniles.
Operativización del Comité Departamental de Sexualidad, Derechos Sexuales y Reproductivos, en concordancia con los lineamientos definidos por el Plan Decenal de  Salud Pública y la Política Nacional de Sexualidad, Derechos Sexuales y Derechos Reproductivos del Ministerio de Salud y Protección Social, se concertó y ejecuto  el plan de acción para la vigencia 2016.
Se ejecutó el Taller de capacitación en la realización de pruebas rápidas de VIH/sífilis el cual se llevó a cabo en la ciudad de Armenia en el Laboratorio Departamental de salud Pública durante los días 16 y 17  de marzo; en compañía con el Ministerio de salud y protección social y el Instituto Nacional de Salud.</t>
  </si>
  <si>
    <t>Desde la Dimensión de sexualidad, derechos sexuales y reproductivos se realizaron las siguientes actividades las cuales apuntan al cumplimiento de la meta de producto:
1. Asistencia técnica, seguimiento y monitoreo a las ESE de primer nivel de atención en la Estrategia Nacional de Servicios de Salud Amigables para Adolescentes y Jóvenes.
2. Asistencia técnica, seguimiento y monitoreo a la gestión del riesgo en salud de los programas regulares, EAPB y ESEs en la  atención a personas que viven con VIH.
3. Seguimiento a los eventos de VIH/SIDA  y HEPATITIS reportados en las diferentes fuentes de información SISPRO a nivel de los 11 municipios.
4. Desarrollo del comité departamental de sexualidad, derechos sexuales y reproductivos (resolución 533 del 02 junio del 2015) y el subcomité de promoción y prevención de las ITS/ VIH-SIDA.
5. Seguimiento al evento de violencia sexual en población vulnerable; reportados en las diferentes fuentes de información SISPRO a nivel de los 11 municipios.
6. Asistencia técnica, seguimiento y monitoreo a la gestión del riesgo en salud de las EAPB y ESEs en el abordaje integral de las violencias de género y violencias sexuales.
7. Capacitación al sector salud  en la estrategia de abordaje integral de las violencias de género y violencias sexuales.</t>
  </si>
  <si>
    <t xml:space="preserve">Se realizó seguimiento a casos de bajo peso al nacer notificados por el SIVIGILA a través de la verificación de la atención nutricional de la gestante con hijos de bajo peso al nacer. Con enfoque diferencial.
A través de la consulta preconcepciones la secretaría de salud departamental con el programa maternidad segura se implementó en todo el departamento del Quindío en IPS públicas y privadas la consulta preconcepciones de tal manera que se le apunta a aquellas embarazadas con condiciones físicas y psicológicas para que tengan un bebe sano y saludable.
Con el programa de planificación familiar se buscó evitar embarazos en adolescentes, estos se han reducido por debajo de la meta nacional.
</t>
  </si>
  <si>
    <t xml:space="preserve">Se realiza 1era sesión del Comité Departamental y  seguimiento al plan de acción del comité departamental de sexualidad, derechos sexuales y reproductivos. 
Se realiza 1era sesión del Subcomité y seguimiento al  Plan de acción del subcomité departamental de promoción y prevención de las ITS-VIH/SIDA.
Se realiza asistencia técnica y evaluación a las 12 Secretarias de salud municipales en la Dimensión de sexualidad, derechos sexuales y reproductivos.
Se desarrollan acciones de promoción y prevención en salud sexual y reproductiva en espacios trasnsectoriales y comunitarios de los 11 municipios del Departamento a través del PIC.
Se realiza 2dos sesiones del Comité Consultivo Departamental de violencias de género y sexual 
</t>
  </si>
  <si>
    <t>Se verifica el adelanto de campañas de gestión del riesgo para temas de consumo, aprovechamiento biológico de con el seguimiento y evaluación de la calidad de la atención nutricional con el bajo peso al nacer y desnutrición aguda en: 1. IPS (4 ESE hospitales - La Misericordia, Sagrado Corazón de Jesús, Pio X, Roberto Quintero Villa); 2. EAPB Nueva EPS, Medimas, Asmet Salud, Coomeva EPS; 3. Entidades Territoriales de Salud en 4 municipios.</t>
  </si>
  <si>
    <t xml:space="preserve">Implementar el plan decenal de lactancia materna 2010-2020, en el departamento del Quindío. </t>
  </si>
  <si>
    <t xml:space="preserve">12 Municipios del Departamento del Quindío con capacidad instalada para el desarrollo permanente y continuo de acciones de Promoción en el desarrollo del Plan Nacional de Sexualidad, Derechos sexuales y Reproductivos. </t>
  </si>
  <si>
    <t>En cuanto al número de Municipios apoyados para la IMPLEMENTACIÓN DE PATRONES ALIMENTARIOS ADECUADOS EN LA PRIMERA INFANCIA, la misma se vienen realizando en 9 municipios del departamento, con énfasis en: CALARCÁ, MONTENEGRO y FILANDIA.</t>
  </si>
  <si>
    <t>Se realiza actualizacion a IPS municipales en cuanto a lactancia materna, con el fin de increnmentar en  meses la duración de la lactancia materna exclusiva en menores de 6 meses, Reducir la mortalidad infantil evitable por desnutrición en forma progresiva. Se apoyaron los 11 Municipio de competencia Departamental en la Implementación de patrones alimentarios adecuados en la primera infancia.</t>
  </si>
  <si>
    <t>Se realizó socialización intersectorial del Decreto 1397 de 1.992 "Por el cual se promueve la lactancia materna, se reglamenta la comercialización y publicidad de los alimentos de fórmula para lactantes y complementarios de la leche materna".</t>
  </si>
  <si>
    <t>• Se realizó visita de asistencia técnica y verificación en cuanto a la atención integral de las personas que viven con VIH a las EAPB (SALUD VIDA, SALUD TOTAL, NUEVA EPS, SANITAS Y SOS) así mismo se realiza visitas a IPS de los municipios de Filandia, tebaida, armenia, Buenavista y secretaria de salud municipal de armenia, a fin de realizar asesoría y asistencia técnica frente a la contratación y atenciones relacionadas en los eventos de ITS-VIH.
• Se realizó seguimiento a los eventos de hepatitis y VIH reportados en el SIVIGILA, en donde se realizan acciones frente a la garantía de la calidad del dato y gestión del riesgo individual que las EAPB deben realizar a fin de garantizar una atención integral.
• Se desarrolló capacitación en APV, en el marco del desarrollo del subcomité de ITS-VIH durante los días 28 y 29.</t>
  </si>
  <si>
    <t xml:space="preserve">Se socializaron lineamientos  Instituciones Amigas de la mujer y la Infancia  IAMI 2016 en la red prestadora de servicios (EAPB y 5 ESE públicas, de competencia del departamento).                                                                                                                                               
Se realizó asistencia técnica sobre implementación de estrategia IAMI - Instituciones Amigas de la mujer y la Infancia en la red prestadora de servicios (EAPB y 5 ESE públicas, de competencia del departamento).                                                         
Se realizó seguimiento al estado de la implementación de la estrategia IAMI   Instituciones Amigas de la mujer y la Infancia. </t>
  </si>
  <si>
    <t>Se realiza 1era sesión del Comité Departamental y  seguimiento al plan de acción del comité departamental de sexualidad, derechos sexuales y reproductivos. 
Se realiza 1era sesión del Subcomité y seguimiento al  Plan de acción del subcomité departamental de promoción y prevención de las ITS-VIH/SIDA.
Se realiza asistencia técnica y evaluación a las 12 Secretarias de salud municipales en la Dimensión de sexualidad, derechos sexuales y reproductivos.
Se desarrollan acciones de promoción y prevención en salud sexual y reproductiva en espacios trasnsectoriales y comunitarios de los 11 municipios del Departamento a través del PIC.
Se realiza 2dos sesiones del Comité Consultivo Departamental de violencias de género y sexual 
Se realiza plan de evaluación de la calidad de atención al binomio madre e hijo en 11 IPS públicas.
El 19 de junio se realizó la presentación de resultados de seguimiento y evaluación de la calidad de la atención nutricional en las IPS públicas, la cual contiene hallazgos de estrategia IAMI.</t>
  </si>
  <si>
    <t xml:space="preserve">En las IPS se da asistencia técnica y se entrega ficha técnica para el desarrollo de la tecnología de información en salud para entorno comunitario para la promoción, protección y apoyo a la lactancia materna.
Es importante mencionar que, el Plan Nacional de Lactancia Materna terminó su implementación en la vigencia 2020, por lo que es una meta cumplida de Política Pública. </t>
  </si>
  <si>
    <t>Capacidades Institucionales ejecutadas para la promoción, el apoyo y la protección de la Lactancia Materna, en el marco del Plan Decenal.</t>
  </si>
  <si>
    <t xml:space="preserve">• Se realizó informe de la integración de los programas IAMI-AIEPI-PAI, en la política a través de la verificación en  acto administrativo  en IPS (hospital San Juan de Dios; Circasia Hospital San Vicente; Quimbaya Escuela Naranjal, Pijao Hogar Infantil; Buenavista Hospital San Camilo.
• Se realizó informe de los seguimientos a los planes de mejora de las IPS públicas según evaluación de la estrategia IAMI 2017.            </t>
  </si>
  <si>
    <t>Se realiza plan de evaluación de la calidad de atención al binomio madre e hijo en 11 IPS públicas.
El 19 de junio se realizó la presentación de resultados de seguimiento y evolución de la calidad de la atención nutricional en las IPS públicas, la cual contiene hallazgos de estrategia IAMI.</t>
  </si>
  <si>
    <t xml:space="preserve">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Es importante mencionar que, el Plan Nacional de Lactancia Materna terminó su implementación en la vigencia 2020, por lo que es una meta cumplida de Política Pública. </t>
  </si>
  <si>
    <t xml:space="preserve">Implementar el Plan de Seguridad Alimentaria y Nutricional del departamento del Quindío para niños, niñas y adolescentes con enfoque diferencial. </t>
  </si>
  <si>
    <t>12 Municipios del Departamento con Programas Municipales de fomento y protección de patrones alimentarios adecuados para la primera infancia.</t>
  </si>
  <si>
    <t>Agricultura</t>
  </si>
  <si>
    <t>Se apoyaron los 11 Municipio de competencia Departamental en la Implementación de patrones alimentarios adecuados en la primera infancia.</t>
  </si>
  <si>
    <t>Se implementó el programa de agricultura familiar campesina para fortalecer la canasta familiar con productos como frutas y verduras.</t>
  </si>
  <si>
    <t>A lo largo de 2017, el grupo de trabajo accedió a dichos entornos educativos, habiendo conseguido avances significativos en el 40% de las instituciones educativas, actualmente en el departamento del Quindío en entorno escolar infantil y adolescente hay 54 instituciones educativas de Competencia departamental, es decir de los 11 municipios sin incluir a la capital Armenia, de las cuales fueron abordados con los temas referenciados a un total de 22. 
Se dio continuidad al trabajo realizado por la Dimensión desde los primeros meses del presente año, en atención a trabajar la prevención del tabaquismo y la promoción de hábitos y estilos de vida saludable en ambiente escolar. Para tal efecto se ha llevado a cabo un cúmulo de visitas que incluye 11 instituciones educativas, incluyendo además el colegio IMET de Circasia el cual es uno de los abanderados en el departamento del Quindío sobre programas de medio ambiental con reciclaje y programas transversales en el Proyecto Educativo Institucional (PEI) con salud.
Se visitaron a 22 colegios realizando seguimiento y asistencia técnica en la estrategia 4x4 con el fin de verificar que estén incluidos en el PRAE (Proyecto Ambiental Escolar) de 2018 los programas para abordar el tabaquismo. La estrategia permite trabajar prevención en consumo de tabaco y alcohol, promover hábitos de estilos de vida saludable como la realización de actividad física y la ingesta de frutas y verduras. Se incluye en esta actividad el acompañamiento, entrega y puesta en marcha de cartilla a 11 rectores de los colegios antes mencionados, que incluye actividades lúdicas, pedagógicas con material reciclable. De igual manera relación de enlaces de video educativos con previa capacitación para la prevención y promoción del tabaquismo.
Se implementó la realización de capacitaciones a docentes, rectores, orientadores, coordinadores, representantes concejo de padres, planes locales de salud y comisaría de familia en las que se aborda la prevención sobre el consumo utilizando la estrategia 4x4 como principal insumo. De igual manera se realiza trabajo con docentes y alumnos de grados tercero, cuarto y quinto de primaria sobre promoción de valores, prevención de consumo, autocuidado, habilidades sociales, etc. Grupos seleccionados dado que sus alumnos están cerca a la edad de los once años, identificada como edad de inicio de consumo de tabaco. 
Se realizó para el plan local de salud una serie de asistencias para que se trabaje conjuntamente con las instituciones educativas en los diferentes temas que abarcan la estrategia 4x4 como son:
Exploración espacios libres de humo con planes de mejoramiento.
Exploración alimentación saludable con planes de mejora.
Entrega de ayudas visuales para pegar en carteleras.
Capacitaciones diversas a lo largo del año (escuelas de padres, actividades pedagógicas con los integrantes del).
Además del marco legal colombiano, las guías del MSPS, se socializaron en la pedagogía con todos los colegios, los modelos de intervención exitosos de Islandia (Juventud en Islandia) y Finlandia. 
Prevención en tabaquismo con un diagnóstico de edad de inicio de consumo de tabo en 11 instituciones educativas de competencia Departamental. 
Revisión planes de mejora de espacios libres de humo, que deben ser implementados en los colegios visitados.
Fortalecimiento del respeto que desde la docencia y directiva de las Instituciones Educativas, se debe hacer sobre las leyes que protegen a los menores frente al consumo de tabaco. 
Promover la importancia en el uso de las rutas de atención no solo de convivencia escolar sino en la que permite la asistencia desde el infante y adolescente, y también de su entorno desde la Atención Integral en Salud.
Reconocer en los PRAE y las directivas de los colegios en que son los principales agentes para abordar el tema del tabaquismo y nutrición saludable.
Acciones donde se enfatiza en el marco legal para Colombia aplicable al consumo de tabaco, prevención y promoción propendiendo por la calidad de vida de los adolescentes e infantes.</t>
  </si>
  <si>
    <t xml:space="preserve">La entidad no reportó información durante la vigencia. </t>
  </si>
  <si>
    <t>La estrategia se divide en 4 elementos, alimentación saludable, actividad física, no consumo de tabaco y no consumo de alcohol.
En instituciones educativas y planes locales, se promociona la estrategia, y también se realizan capacitaciones a los docentes de educación física para motivar la implementación de la estrategia cuatro por cuatro (que  se realiza de modo más técnico y realicen prevención).
Estrategia Tienda Saludable, capacitaciones a las administradoras de las tiendas escolares, para incentivar la venta de productos saludables y no frituras, inducción del manejo de la sal y los saleros en los restaurantes escolares.
Capacitación sobre el aumento de la actividad física en las jornadas escolares, al menos 150 minutos de actividad física a la semana.
Capacitaciones para inculcar buenos hábitos alimenticios en los niños, niñas y adolescentes para prevenir enfermedades crónicas.
Revisión de la ley 1335 del 2009 en las I.E, señalética, campañas de prevención del consumo de tabaco.
En citas médicas se incentiva la cesación del consumo de tabaco, charlas para adultos y jóvenes.</t>
  </si>
  <si>
    <t>Apoyo técnico en el fomento organizativo de la Agricultura Campesina, Familiar y Comunitaria.</t>
  </si>
  <si>
    <t xml:space="preserve">Se han apoyado 240 productores agropecuarios, con el acompañamiento y asesoramiento en la estructuración de 6 perfiles de alianzas productivas en los 8 municipios del Departamento impactando la seguridad y soberanía alimentaria.
Impactando a diferentes renglones productivos tales como plátano, hortalizas, apicultura, ganadería, pasifloras, aguacate, aromáticas. Para el tercer trimestre JULIO, AGOSTO Y SEPTIEMBRE se direccionó a la contratación de personal para la gestión, planeación y gestión documental impactando 560 productores.
Es importante mencionar que la meta de Política Pública ya fue cumplida entre las vigencias 2014 y 2020. </t>
  </si>
  <si>
    <t>20 Proyectos Productivos apoyados con énfasis en Seguridad Alimentaria dirigidos a grupos poblacionales vulnerables.</t>
  </si>
  <si>
    <t xml:space="preserve">A partir del acompañamiento realizado al Convenio 121 de 2013, CONSTRUYAMOS COLOMBIA - DPS y Gobernación del Quindío, se ha propiciado la generación de 16 EMPRENDIMIENTOS AGROINDUSTRIALES, apoyados dentro de los beneficiarios del PROGRAMA DE SEGURIDAD ALIMENTARIA. </t>
  </si>
  <si>
    <t>Se intervino en el programa de seguridad alimentaria en los municipios de Circasia, Génova, Córdoba y Pijao, realizando charlas de sensibilización y cambio de actitud realizando un ejercicio práctico de ¿cuánto me cuesta establecer y mantener una huerta?, y lo que me ahorraría mercando en mi finca, y los ingresos que obtendría adicionales si vendiera la producción de los productos que no utilizo para el consumo interno. Se realiza un total de 35 visitas en los municipios de Calarcá (12 predios), Pijao (9 Predios), Génova (9 Predios) y Circasia (5 predios), en las cuales se pudo verificar que la mayoría de esto predios después de un año los beneficiarios continúan con sus huertas caseras,  para el sostenimiento alimentario de sus familias, el 100% de los predios visitados no comercializan sus excedentes, en cambio sí usan el intercambio de estos productos por otros con sus vecinos. En los cuatro municipios visitados, podemos encontrar siembras de cebolla, Cilantro, zanahoria, espinaca,  además albahaca, mejorana, hierbabuena, perejil y otras plantas aromáticas. Plantas como yuca y plátano no crecieron con éxito en algunos  de los predios ubicados en Pijao y Calarcá; los cítricos siguen creciendo pero aún no ha brotado fruto.  La lechuga en otros predios atrajo algunas plagas, por lo que los beneficiarios optaron por no sembrar más y reemplazarlo por otra hortaliza. Se realizaron visitas  en los municipios de Génova, Buenavista, Pijao, Córdoba, Calarcá, Salento, Circasia y Quimbaya  con el propósito de evaluar los alcances del   programa RESA RURAL. La población Beneficiada con el proyecto fueron 1200 Familias de los Municipios arriba mencionados.</t>
  </si>
  <si>
    <t>Se beneficiaron 129 familias urbanas y periurbanas con parcelas de agricultura familiar para autoconsumo y comercio de excedentes.</t>
  </si>
  <si>
    <t>A lo largo de la implementación del programa de Agricultura familiar campesina se beneficiaron directa e indirectamente aproximadamente 774 familias en las zonas urbanas periurbanas y rurales de todos los municipios del Departamento del Quindío.</t>
  </si>
  <si>
    <t xml:space="preserve">Se beneficiaron  774 familias urbanas y periurbanas de los Municipios del Departamento con parcelas de Agricultura Familiar para consumo y comercio de excedentes, con la siembra de 11 especies como Arveja, Acelga,  Habichuela, Cebolla larga, Cebolla de huevo, Cilantro, Espinaca, Repollo, Lechuga, Remolacha ,Zanahoria. Las huertas con áreas entre 100 a 200 m2.  El número de huertas por municipio fue: Armenia 73, Buenavista 64, Calarcá 82, Circasia 69, Córdoba 74, Filandia, Génova 36, La Tebaida 67, Montenegro 63, Pijao 71, Quimbaya  33 y Salento 75.  </t>
  </si>
  <si>
    <t>Se han beneficiado 432 familias hasta el mes de junio en todos los Municipios del Departamento.</t>
  </si>
  <si>
    <t>Convenio de cofinanciación Alianzas productivas.
Se realizó la formulación y gestión de los proyectos, en los municipios de Córdoba, Filandia, Salento y Circasia.</t>
  </si>
  <si>
    <t xml:space="preserve">Este recurso está previsto para cofinanciar proyectos de alianzas productivas que benefician población vulnerable, que se encuentran dentro de la población a impactar dicho recurso se encuentra en proceso de legalización de los convenios de alianzas productivas.
Es importante mencionar que la meta de Política Pública ya fue cumplida entre las vigencias 2014 y 2020. </t>
  </si>
  <si>
    <t>16 Convenios en ejecutados para suministro de material de propagación de los Productos Agropecuarios considerados dentro de los proyectos de Seguridad Alimentaria.</t>
  </si>
  <si>
    <t>El convenio que se encuentra vigente la fecha es 121 de 2013, entre la FUNDACIÓN CONSTRUYAMOS COLOMBIA, el DPS (Departamento de Prosperidad Social) y el Departamento del Quindío.  Entrega de material vegetal para la propagación de hortalizas, cítricos y  tubérculos; aproximadamente se les entregó a  589 familias de los municipios de  Quimbaya, Córdoba, Buenavista y Salento.</t>
  </si>
  <si>
    <t xml:space="preserve">Se incrementó el número de convenios en ejecución para consecución y/o suministro de material de propagación de los productos agropecuarios considerados dentro de los proyectos de seguridad alimentaria. </t>
  </si>
  <si>
    <t>Se conformaron seis (6) alianzas para contratos de compra anticipada de productos de la agricultura familiar en el departamento del Quindío.</t>
  </si>
  <si>
    <t>Se formalizaron 4 alianzas productivas para el año 2017 en el marco del proyecto "Apoyo a alianzas productivas del Ministerio de Agricultura y Desarrollo Rural", las cuales dentro del componente de comercialización están enfocadas a los contratos de compra anticipada con el aliado comercial. Estas alianzas beneficiaron en total 186 productores en 5 municipios (Pijao, Filandia, Circasia, Córdoba y Génova) un total de aportes por parte del Departamento de $60,000,000 y en los renglones productivos leche, queso, panela y plátano.</t>
  </si>
  <si>
    <t xml:space="preserve">Se crearon 11 alianzas para contratos de compra anticipada de productos de la agricultura familiar en el departamento del Quindío. 1. Alianza entre la asociación Fruta Andina del municipio de Córdoba y el aliado comercial Plata Crunch para la comercialización de plátano. 2. Alianza entre un productor del municipio de Circasia y el aliado comercial Plata Crunch para la comercialización de plátano. 3. Alianza entre un productor de hortalizas (lechugas) y el aliado comercial Supermercado Ventanilla Verde a través de Mi Querido Fruver. Adicional a esto se hace apoyo en los 9 proyectos de alianzas productivas del Ministerio de Agricultura los cuales cuentan con un componente de alianza comercial de los productos agropecuarios (plátano, cacao, panela, leche, queso)
MUSACEAS plátano Calarcá  35  1.2 hectáreas por productor 42 hectáreas de plátano
ASPROFIL plátano Filandia 46 1.1 hectáreas por productor 50.6 hectáreas de plátano
AGROSOLIDARIA plátano Salento 35 Salento 1.1 hectáreas por productor 38.5 hectáreas
ASOPRACIR Plátano Circasia 35 circasia 1.2 hectáreas por productor 42 hectáreas de plátano 
CORDILLERANOS cacao cordillera 56 Buenavista – Génova – Pijao 1.2 hectáreas por productor 67.2 hectáreas de cacao
ASOBPLAPI plátano  55 Pijao 1.4 hectáreas por productor 77 hectáreas de plátano 
ASCAPACORPIGEN panela 36 Córdoba, Pijao, Génova 0.75 hectáreas por productor 27 hectáreas de caña panelera.
APROLACIR Leche Circasia, Salento 54 beneficiarios.
ASOPROAGRO Quesos Filandia 38 beneficiarios.
390 PRODUCTORES BENEFICIARIOS, Total Recursos Alianzas   $ 2.521.242.000,  Aportes Ministerio $ 2.179.040.000
Aportes Departamento $ 156.642.000,  Otras entidades aportantes: Municipios, Sena, Ica.
</t>
  </si>
  <si>
    <t>Ya se  crearon 11 alianzas para contratos de compra anticipada de productos de la agricultura familiar en el departamento del Quindío, mediante convenio con otras entidades; pero no se han cerrado los proyectos pues en el presente año se viene realizando la ejecución de los recursos y se les está apoyando con asistencia técnica profesional.</t>
  </si>
  <si>
    <t xml:space="preserve">Desde la Secretaría Departamental de Agricultura, Desarrollo Rural y Medio Ambiente, no se reportan acciones de seguimiento durante el segundo semestre de la vigencia 2020 para esta actividad.  </t>
  </si>
  <si>
    <t xml:space="preserve">Para el trimestre JULIO AGOSTO Y SEPTIEMBRE esto recursos $7.420.000 se destinaron a la gestión y estructuración de una alianza hortofrutícola impactando 15 unidades productivas.
Es importante mencionar que la meta de Política Pública ya fue cumplida entre las vigencias 2014 y 2020. </t>
  </si>
  <si>
    <t>Capacidades Institucionales ejecutadas para la ejecución, monitoreo y control del Plan de Seguridad Alimentaria y Nutricional del Departamento del Quindío.</t>
  </si>
  <si>
    <t>Acompañamiento Y Asistencia Técnica A Productores Agropecuarios En La Productividad Primaria Y Alistamiento De La Oferta, Permitiendo Así El Aseguramiento De La Cadena Agroalimentaria En La Productividad Primaria.</t>
  </si>
  <si>
    <t xml:space="preserve">El Plan de Seguridad Alimentaria y Nutricional del departamento del Quindío, terminó su periodo de implementación en la vigencia 2020, dándose cumplimiento a la meta de Política Pública. </t>
  </si>
  <si>
    <t>Implementar la estrategia de desparasitación y prevención de las deficiencias de micronutrientes en gestantes y población de la primera infancia con enfoque diferencial.</t>
  </si>
  <si>
    <t>12 Municipios del Departamento del Quindío apoyados con Programas Municipales de fomento y protección de patrones alimentarios adecuados para la Primera Infancia.</t>
  </si>
  <si>
    <t>Se sembraron 150 hectáreas de productos de la canasta básica familiar para aumentar la disponibilidad de alimentos y lograr disminuir o mantener la proporción de niños menores de 5 años en riesgo de desnutrición moderada o severa aguda.</t>
  </si>
  <si>
    <t>Se brindó educación  en acciones de AIEPI comunitario a las familias  visitadas en 66 veredas de los 11 municipios del departamento del Quindío   con énfasis en prevenir  y  evitar enfermedades relacionadas con el cuidando el ambiente (saneamiento, prevención de malaria y dengue y de  infección por VIH SIDA), con énfasis en el lavado de manos.                                               
Se brindó educación  en acciones de IAMI  a las familias  visitadas  en las 66 veredas de los 11 municipios del departamento del Quindío.                                                                                                                                                                                      
Se brindó educación  en la prevención y cuidado  adecuado de los casos de IRA (Infección Respiratoria Aguda) y EDA (Enfermedad Diarreica Aguda) leves en casa. En las  66 veredas visitadas en los 11  municipios del departamento del Quindío. 
Apoyo en el mejoramiento de coberturas - PAI, en entidades que atiende población infantil en los  Municipios  de Salento, córdoba, Pijao, Buenavista, Filandia, Génova, Circasia y Calarcá. 
Apoyo en el mejoramiento de coberturas - CD, en entidades que atienden población infantil  en los  Municipios  de Salento, córdoba, Pijao,  Buenavista, Filandia, Génova, Circasia y Calarcá. 
Se brindó acompañamiento en acciones de AIEPI comunitario a entidades  que atienden población infantil con énfasis en prevenir o evitar enfermedades relacionadas con el cuidando el ambiente (saneamiento,  prevención de malaria y dengue y de  infección por VIH SIDA, con énfasis en el lavado de manos en los municipios  de Salento, córdoba, Pijao,  Buenavista, Filandia, Génova,  Circasia y Calarcá.
Jornada Única de Desparasitación Antihelmíntica Masiva en población escolarizada de 5 a 14 años, del área urbana y rural de los 11 municipios del departamento, a través de la ejecución del Plan de Intervenciones Colectivas del departamento.</t>
  </si>
  <si>
    <t>La Dimensión de Enfermedades Transmisibles, en su componente de Enfermedades Emergentes, Reemergentes y Desatendidas, realizó a través del Plan de intervenciones Colectivas, dos jornadas de Desparasitación Antihelmíntica Masiva, dirigida a niños escolarizados del área urbana y rural del departamento, las cuales se realizaron en los meses de Abril y Octubre de 2018. El municipio de Armenia por ser descentralizado obtuvo el Albendazol de donación de la estrategia para su cumplimiento.</t>
  </si>
  <si>
    <t>La dimensión de enfermedades transmisibles, en su componente de enfermedades emergentes, reemergentes y desatendidas, realizó la contratación a través del plan de intervenciones colectivas para el año en curso, la inclusión de una jornada de desparasitación antihelmíntica masiva, dirigida a niños escolarizados de 5 a 14 años, del área urbana y rural del departamento, la cual se realizará en el mes de septiembre de 2019. El municipio de Armenia por ser descentralizado obtendrá el albeándolo de donación de la estrategia para su cumplimiento.
Inicialmente se realizó visita a los 12 municipios para verificar el estado de la estrategia AIEPI comunitario, para desarrollar capacitaciones a padres, educadores y a la comunidad en general, acerca de prevención en buenas prácticas como, lavado de manos, depósito correcto de basuras, adecuado lavado de alimentos, manejo del agua.
Se está trabajando con la estrategia del jeep de la salud, recorrido a veredas de los 11 municipios, se caracterizan las familias, y se realiza promoción y prevención en salud (vacunación, clasificación de población).
Se continua haciendo el recorrido por los 11 municipios del departamento con el jeep de la salud (también se atiende población rural de las I.E).</t>
  </si>
  <si>
    <t>La estrategia de Desparasitación Antihelmíntica Masiva debe ser realizada en población Escolarizada de 5 a 14 años de edad, del área urbana y rural del territorio, por la situación de Pandemia por Covid-19, este Entorno fue cerrado y la actividad fue pospuesta para el año 2021.</t>
  </si>
  <si>
    <t xml:space="preserve">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Planeación de la estrategia de desparasitación antihelmíntica masiva debe ser realizada en población escolarizada de 5 a 14 años de edad del área urbano y rural en los 12 municipios del departamento del Quindío.
Es importante mencionar que la meta de Política Pública ya fue cumplida entre las vigencias 2014 y 2020. </t>
  </si>
  <si>
    <t>Educación</t>
  </si>
  <si>
    <t xml:space="preserve">La meta de producto para la  vigencia 2014,  correspondiente al sostenimiento  de los  COPAGOS RECIBIDOS POR LOS ESTUDIANTES POR ALMUERZOS ESCOLARES se cumple parcialmente, pues para la vigencia 2014 se plantea la meta de 12.000 copagos y se ejecuta una de las estrategias de permanencia correspondiente al programa de restaurante escolar que atiende   a 10.922  niños y niñas con copagos de almuerzos escolares.  </t>
  </si>
  <si>
    <t>Programa de Alimentación escolar en las 54 Instituciones Educativas en el Departamento del Qunidío se encuentra en proceso de ejecución</t>
  </si>
  <si>
    <t>Para el cumplimiento de esta meta en el Año 2016, se implementó desde de la Secretaria de Educación, el Programa de Alimentación Escolar PAE.</t>
  </si>
  <si>
    <t>A la fecha se ejecutó el Programa de Alimentación Escolar; El Seguimiento al programa se realizó mediante una interventoría activa contratada con la Universidad del Quindío. - Visitas del MEN a un muestreo de los restaurantes escolares - Acompañamiento y seguimiento que realiza el equipo PAE de la Secretaría de Educación conformado por un grupo interdisciplinar que realiza visitas de campo y verifica el cumplimiento de la resolución 16432. - CAES, Comités de Alimentación Escolar. Conformados en cada Institución Educativa con representación del Rector o su delegado, Representación de 2Padres de Familia, 1 Manipuladora, Personero Estudiantil, 2 Representantes de los estudiantes beneficiarios. - Veedurías Ciudadanas. - Informe bimensual enviado al MEN.</t>
  </si>
  <si>
    <t>Se Implementó el Programa de Alimentación Escolar (PAE), beneficiando a más de 26.500 estudiantes en  las 54  Instituciones Educativas oficiales de los 11 municipios no certificados del Departamento del Quindío,  Entregándose  106,240 complementos alimentarios tipo almuerzo así:
- 51.113 Complementos Alimentarios Preparados en Sitio
- 97.240 Complementos Alimentarios Industrializados
Se destaca el beneficio brindado en un porcentaje superior al 90% a  estudiantes de  las Poblaciones en condición víctimas del conflicto, Discapacitados y Etnias, matriculados en la Jornada Regular (Mañana, Tarde y Jornada Única) de las I.E.</t>
  </si>
  <si>
    <t xml:space="preserve">Se viene implementando el programa de alimentación Escolar PAE beneficiando a 28.493 estudiantes de las 54 Instituciones Educativas  Oficiales de los 11 Municipios no certificados del Departamento del Quindío. Entregándose a la fecha:
 Almuerzos preparados en sitio  APS 
315.392
 491.391
TOTAL 806.783
Complemento preparado en sitio CPS
122.439
 209.881
TOTAL 332.320
Industrializado IND
310.670
459.891
</t>
  </si>
  <si>
    <t>Durante el segundo semestre del año 2020, se realizaron 4 entregas (Julio - agosto - septiembre - octubre) del programa de alimentación escolar, a estudiantes de las 54 Instituciones Educativas Oficiales en los 11 municipios del Departamento No certificados en Educación. Este complemento alimentario se entregó para preparación en casa debido a la pandemia por Covid-19, y así se beneficiaron por cada una de las entregas a 28.368 estudiantes.</t>
  </si>
  <si>
    <t>En el año 2016, se ejecutó la contratación de un Equipo PAE compuesto por profesionales que dieron apoyo profesional para el acompañamiento, seguimiento y verificación de la ejecución del programa de alimentación escolar PAE y el cumplimiento de los lineamientos técnico administrativos establecidos en la resolución 16432 del 2 de octubre del 2015 en los comedores escolares de las cincuenta y cuatro (54) Instituciones Educativas de los once (11) municipios no certificados del departamento del Quindío.</t>
  </si>
  <si>
    <t>Las capacidades institucionales para llevar a cabo la implementación y ejecución del Programa de Alimentación Escolar, se basa en la contratación de un (1) operador quien realiza la entrega de los complementos alimentarios, y un (1) equipo PAE conformado por 29 profesionales de diferentes especialidades:
* 6 Ingenieros de Alimentos.
* 5 Ingenieros Agroindustriales.
* 1 Tecnólogo en Procesamiento de Alimentos. 
* 11 Supervisores para los 11 Municipios.
* 1 Abogado.
* 1 Contador.
* 1 Profesional en Desarrollo Social y Comunitario.
* 1 Nutricionista.
* 1 Administrador de Empresas.
* 1 Administrador Financiero.</t>
  </si>
  <si>
    <t>Las capacidades institucionales para llevar a cabo la implementación y ejecución del Programa de Alimentación Escolar, se basa en la contratación de un (1) Operador quien realiza la entrega de los complementos alimentarios (RPC), y un (1) equipo PAE conformado por 18 profesionales de diferentes especialidades:
* 8 Ingenieros de Alimentos
* 3 Ingenieros Agroindustriales
* 1 Tecnólogo en Procesamiento de Alimentos 
* 1 Abogado
* 1 Contador
* 1 Profesional en Desarrollo Social y Comunitario
* 1 Nutricionista
* 1 Administrador de Empresas
* 1 Administrador Financiero</t>
  </si>
  <si>
    <t>Crear e implementar el sistema de vigilancia, control y seguimiento a las Entidades Promotoras de Salud y los entes territoriales para el cumplimiento de la promoción de la salud y prevención del plan obligatorio de salud que beneficie a las madres gestantes y lactantes, niños, niñas y adolescentes del departamento del Quindío.</t>
  </si>
  <si>
    <t>100% de ESE , 60% IPS Privadas y mixtas 100% de Entidades Administradoras de Planes de Beneficio EAPB subsidiadas y 100% de EAPB contributivas con
seguimiento al cumplimiento en la adherencia a las normas técnicas en las acciones de Salud Pública Individual.</t>
  </si>
  <si>
    <t>El SISTEMA DE VIGILANCIA EN SALUD PÚBLICA, se encuentra posicionado a nivel Departamental, logrando para la vigencia 2014, la ampliación de la Red de notificación con una cobertura del 100%, de acuerdo a la base datos REPS. El cumplimiento en el proceso de notificación por parte de la Unidad Notificadora Departamental del 100%, Unidades Notificadoras Municipales en un 100% y notificación por parte de UPGD del 98. Además se cumplió en un 100% con los procesos de Búsqueda Activa Institucional y los indicadores de vigilancia de los eventos inmunoprevenibles. Se activó la VIGILANCIA EPIDEMIOLÓGICA COMUNITARIA por medio de la activación de 91 COVECOM, en 11 municipios del Departamento experiencia que se presentó como exitosa en el Instituto Nacional de Salud.</t>
  </si>
  <si>
    <t>Desde el proceso de Gestión con EPS en coordinación con los referentes de las principales prioridades de la Dirección de Prevención, Vigilancia y control de Factores de Riesgo en salud se lleva a cabo evaluación en el cumplimiento de adherencia a las normas técnicas de la resolución 412 de 2000 en las siguientes acciones:
-Visitas de seguimiento y evaluación a las IPS Públicas del Departamento en el cumplimiento de adherencia a las normas técnicas y guías de atención como: Norma Técnica para la atención de parto, del recién nacido, para la atención en planificación familiar, en las alteraciones del desarrollo del joven de 10 a 29 años, del embarazo, del Crecimiento y Desarrollo en el menor de 10 años,  detección temprana del cáncer de cuello uterino entre otras, con la concertación de planes de mejoramiento y su respectivo seguimiento.
- Mesas de trabajo con las EAPB para el fortalecimiento en los procesos de gestión de riesgo individual en cada uno de los programas de Protección Especifica y Detección Temprana y en lo correspondiente a las Enfermedades de Interés en Salud Publica.
- Asistencia Técnica a las IPS y EAPB en las actividades de PEDT y de aplicación de guías basadas en la Resolución 412 (Aplicación y cumplimiento de las normas).</t>
  </si>
  <si>
    <t>Se realizó seguimiento y evaluación a las EPS subsidiadas y contributivas e IPS públicas y privadas en el Sistema de fortalecimiento a la gestión de las acciones de detección temprana y protección específica (Res. 412, 4505, 1536).
Se realizó monitoreo y evaluación técnica del cumplimiento de los indicadores de detección temprana y protección específica, según bases de datos reportadas por el MSPS.
Seguimiento a quejas por inconformidad en la prestación de servicios de salud tanto en la red pública como la red privada.
Eliminación de barreras en el acceso a los servicios de salud con la población vinculada a las diferentes EPS del departamento del Quindío.</t>
  </si>
  <si>
    <t>A través del subprograma de maternidad segura se desarrollaron actividades, procesos y capacitaciones, apostándole  a impactar positivamente los eventos de interés en salud publica en las mujeres en y hombres en edad reproductiva, con los programas de estilo de vida con base a planificación familiar, consulta preconcepciones, interrupción voluntaria del embarazo, de acuerdo a sentencia c-355 año 2006, control prenatal, parto humanizado, además a través del comité de maternidad segura, estamos realizando educación médica continuada a las EPS, IPS, personal médico y paramédicos, estudiantes y líderes comunales.</t>
  </si>
  <si>
    <t>EL Equipo  de Maternidad Segura desarrollo acciones, actividades, capacitación y procedimiento implemento  Guías y Protocolo emanadas por el Ministerio de Salud y Protección Social, de Atención Prenatal, Consulta Preconcepciones, Sífilis  Gestacional y Congénita,  planificación familiar y lineamientos sobre Mortalidad Materna y perinatal, defectos congénitos , Interrupción Voluntaria del Embarazo de acuerdo a Sentencia C-355 2006 y otras sentencias complementarias, se realizó seguimiento a  las herramienta  Censo Materno, además implementamos  la ley 1751 año  2015 ,  la resolución 3280 año 2018, (MAITE) cumplimiento de las metas producto  relacionadas a continuación, atención y detección de Embarazadas en el Primer Trimestre de Gestación,  se vincularon 2.647  gestantes al programa  de control prenatal antes de la semana 12 de Gestación , Atención del parto institucional humanizado en 99% , Embarazo en Adolescente 14,8%, por debajo de la media nacional, Mortalidad Materna causa directa y temprana 0 % y mortalidad perinatal 13,8%,estaba en 14,5% año 2015, se ha gestionado con las  EPS , I.P.S intervenciones inter e intra  sectoriales, dado que es un problema complejo de salud pública,  la prevalencia de sífilis gestacional y sífilis congénita diagnosticada antes de la semana 17 ,prevalece 2,9% a 30 de junio 2019,  el Subcomité de Maternidad Segura realizo tres (3) capacitación , afianzando protocolos y Guías emanadas del Ministerio de Salud y Protección Social a todos los Actores del Sistema, impactando positivamente en la atención de nuestra población objeto, participamos con diferentes Comunidades y Colegios del Departamento del Quindío, dictando charlas sobre Proyectos de Vida basado en Planificación Familiar. Aumentamos la cobertura en planificación familiar femenina y masculina, métodos a largo plazos y definitivos. En cuantos las metas propuestas por el instituto  nacional de salud hemos realizados los informes, en forma oportuna y pertinente. Desde el grupo de maternidad segura se recomienda para la solución de estos problemas complejos de interés en salud pública, adoptar e implementar Políticas Públicas  de largo aliento (25 años) por el Ministerio de Salud y Protección Social, además mantener la estabilidad laboral, del personal contratado de apoyo para realizar actividad a nuestros programas, se realizaron 32 visitas de asistencia técnica a las I.P.S y EPS Publica y Privadas que realizan atención en salud en todo el Departamento del Quindío, haciendo énfasis en la Atención Humanizada, Eficaz, Efectiva y Oportuna de nuestras Embarazadas, para así impactar positivamente a los Eventos de Interés en Salud Pública, también se priorizo la importancia de implementar en todas las I.P.S, que están habilitada, el Parto Humanizado, la Consulta Preconcepciones, Interrupción Voluntaria del Embarazo, de acuerdo a la Sentencia c-355 año 2006 y otras sentencias complementarias, Planificación Familiar métodos a largo plazo y definitivo  se diagnosticó el 100% de los casos de Hipotiroidismo Congénito, Defectos Congénitos Estructurales y Sensitivos. Además se han realizado todas las actividades, acciones y procesos planeados en el poai y Plan de Acción junio 30 2019, y se ha ejecutó el 32%  del presupuesto del Plan de intervención colectivas de la Tebaida año 2019.
El equipo  de maternidad segura ha realizado visitas de asistencia técnica a 11 municipios del departamento del Quindío, se han inscrito 2.647 mujeres gestantes al programa, antes de las 12 semanas.</t>
  </si>
  <si>
    <t xml:space="preserve">A través de la puesta en marcha del Sistema de Salud Pública (SIVIGILA), se realiza el seguimiento a las Entidades Promotoras de Salud y los Entes Territoriales, sustentando la orientación, planificación, ejecución y evaluación de la Salud Pública en el departamento del Quindío, por lo que la meta se encuentra cumplida. </t>
  </si>
  <si>
    <t xml:space="preserve">Implementar la estrategia "Atención Integrada de Enfermedades Prevalentes de la Infancia". AIEPI a nivel departamental. </t>
  </si>
  <si>
    <t>12 Municipios del Departamento con capacidad instalada para la implementación, desarrollo y mantenimiento de la estrategia AIEPI.</t>
  </si>
  <si>
    <t>En cuanto al número de Municipios con estrategia AIEPI, (Atención Integral a las Enfermedades Prevalentes de la Infancia) esta implementada en todo el departamento. A la fecha se realiza fortalecimiento al desarrollo de la estrategia, incluyendo el componente de MATERNIDAD SEGURA. Al cierre  de este año los municipios intervenidos fueron: Circasia, Quimbaya, Salento, Montenegro y Calarcá.</t>
  </si>
  <si>
    <t>La estrategia AIEPI se encuentra implementada en los 12 municipios, se esta realizado mantenimiento de la estrategia en los 11 municipios de competencia del Dpto.</t>
  </si>
  <si>
    <t>Se realizaron visitas para la verificación del estado de implementación de la estrategia AIEPI en los prestadores de salud del departamento.
Revisión y seguimiento en la disminución de los indicadores de morbimortalidad de las enfermedades prevalentes en la primera infancia con el aprendizaje de las 18 practicas claves de la estrategia AIEPI.
Articulación con las EAPB, IPS, y Planes locales de salud para garantizar el cumplimiento en las coberturas de vacunación de  los 12 municipios.
Desarrollo de la estrategia AIEPI  en todos los municipios del  departamento del Quindío.
Fortalecimiento de las acciones de seguimiento a la aplicabilidad de las guías y protocolos en la prestación de los servicios, dentro del programa de Crecimiento y Desarrollo.</t>
  </si>
  <si>
    <t>Seguimiento a la gestión individual del riesgo en salud a través de la herramienta en Excel de verificación del programa de Crecimiento y Desarrollo.</t>
  </si>
  <si>
    <t>Se implementó un portafolio de servicio de salud pública, con la secretaría de Salud departamental y otras secretarías e instituciones descentralizadas, como educación, agricultura, Indeportes, plan departamental de aguas y CRQ, con actividades enfocadas a mejorar el entorno escolar, mediante capacitaciones, talleres y actividades de inspección, vigilancia y control, desde los programas de convivencia social y salud mental, maternidad segura, salud ambiental, seguridad alimentaria y nutricional, vida saludable y condiciones no trasmisibles, alimentos y bebidas, enfermedades transmisibles, sexualidad, derechos sexuales y reproductivos, de residuos sólidos , escuela de padres, proyectos ambientales PRAE, lombricultura y composteras, liderazgo y proyecto de vida, club defensores del agua. Con todo lo anterior contribuyendo al desarrollo humano de la comunidad educativa, proporcionando acciones integrales de promoción de la salud y de bienestar; caracterización de la institución de acuerdo a las instalaciones higiénico locativas inspección del restaurante escolar.
Realización, acompañamiento, asistencia técnica y supervisión de las cuatro (4) Jornadas Nacionales de Vacunación, realizadas en los meses de enero, abril, julio y octubre. 
Socialización del  Lineamientos para las  Jornadas de vacunación a IPS públicas y privadas, EAPB y planes locales. Solicitud, análisis y consolidación de los Planes de Acción para las mismas y asistencia técnica, verificación del programa, entrega de material educativo y acompañamiento  a los 12 municipios del departamento el  día central de las Jornadas.
 Visitas de abogacía del Programa Ampliado de Inmunizaciones a los 11 alcaldes y gerentes de las ESE de los municipios y al Secretario de Salud de Armenia y la Gerente de Redsalud. Seguimiento a las EAPB que hacen presencia en el departamento para evaluación del cumplimiento del Programa. Verificación del programa en todas las IPS públicas del departamento.
Asistencia técnica, seguimiento, consolidación, análisis y envío al MSPS de los Monitoreos de Coberturas de Vacunación realizados por los municipios en los meses de marzo y septiembre de 2018.
Realización, consolidación, análisis y envío de la información obtenida en la Encuesta de Coberturas de vacunación a cargo del departamento, durante el mes de agosto de 2018.
Evaluación de la capacidad técnica y operativa de las ESES de los 11 municipios para el cumplimiento de la Estrategia AIEPI.  
Mesas técnicas conformadas por el equipo de salud infantil, RIAS, AIEPI, IAMI y PAI.
Participación en el Comité departamental de Primera infancia, Infancia y Adolescencia.
Participación en el Consejo Departamental de Política Social.</t>
  </si>
  <si>
    <t>Socialización de Lineamientos para la realización de la Jornada de vacunación a IPS públicas y privadas, EAPB y PLS.
Realización, acompañamiento, asistencia técnica y supervisión de la segunda jornada Nacional de Vacunación, semana de vacunación de las Américas con el lema para las Américas,  "Protege tu comunidad, haz tu parte, #Vacúnate", y el lema nacional ¡Vacunas al día, te la ponemos fácil!, día central 27 de abril. 
Seguimiento al Riesgo Individual en Salud de la Población Infantil del Departamento a través de las herramientas de Cohorte de Nacidos Vivos y Matriz de Crecimiento y Desarrollo, durante el segundo trimestre del año 2019.
Implementación de la RPMS para el curso de vida de Primera Infancia a través de la herramienta de Análisis de Barreras y Facilitadores con los actores de SGSSS que hacen presencia en el departamento.
Mesas técnicas conformadas por el equipo de salud infantil, RIAS, AIEPI, y PAI.
Participación en el Comité departamental de Primera infancia, Infancia y Adolescencia.
Evaluación de la capacidad técnica y operativa de las ESES de los 11 municipios para el cumplimiento de la Estrategia AIEPI y del PAI.
Incluye desde la Meta 17 a la 22</t>
  </si>
  <si>
    <t>Fortalecer el esquema departamental de inmunización, a partir del diseño de estrategias integrales de cobertura en vacunación, que conllevan campañas y programas de sensibilización.</t>
  </si>
  <si>
    <t>Estrategia AIEPI implementada en los 12 municipios con Plan Integral de Cobertura y Programa de Sensibilización realizado por enfoque diferencial y en condición especial.</t>
  </si>
  <si>
    <t xml:space="preserve">la estargia AIEPI en su componente comunitario integra a los actores sociales municipales, donde se les socializan las 18 practicas clave, signos de alarma para llevar al niño a urgencias, se priorizan practicas clave con la comunidad como la vacunación a través del PAI programa ampliado de inmunización. </t>
  </si>
  <si>
    <t>Seguimiento a la gestión individual del riesgo en salud a través de la herramienta en Excel de verificación de la Cohorte de Nacidos Vivos para control del Programa de Vacunación.</t>
  </si>
  <si>
    <t xml:space="preserve">Crear e implementar una estrategia de información, educación ciudadana y comunicación educativa en los 12 municipios para la promoción de la salud a favor del proceso de crecimiento y desarrollo. </t>
  </si>
  <si>
    <t>Estrategia AIEPI implementada en los 12 municipios urbano y rural con campañas de información, educación y comunicación educativa para la promoción de la salud realizada en las Instituciones Educativas, Públicas y Privadas.</t>
  </si>
  <si>
    <t xml:space="preserve">la estrategia AIEPI se difunde por medio de la IPS, del Plan de Intervenciones colectivas y en el componente comunitario con todos los actores locales, icluido el respresentante de educacion, enfocado a la promoción de la salud favoreciendo lo relacionado con el proceso de crecimiento y desarrollo. </t>
  </si>
  <si>
    <t>Acompañamiento y verificación de las 5 Jornadas de vacunación realizadas durante el año 2017.</t>
  </si>
  <si>
    <t>Implementar una estrategia de promoción de prácticas de control prenatal, lactancia materna, autoexámenes periódicos, esquemas de vacunación y demás esquemas sanitarios, que prevengan el aborto, suicidio, embarazos prematuros y la drogadicción, entre otros.</t>
  </si>
  <si>
    <t>Estrategia AIEPI ejecutada en los (12) Municipios del Departamento del Quindío, con campañas de promoción, prevención y esquemas de vacunación implementados.</t>
  </si>
  <si>
    <t>En cuanto al número de Municipios con estrategia AIEPI, (Atención Integral a las Enfermedades Prevalentes de la Infancia) esta implementada en todo el departamento.</t>
  </si>
  <si>
    <t>La estrategia AIEPI integra al PAI programa ampliado de inmunizaciones dentro de las 18 practicas clave, el PAI se encuentra implementado y operando de manera permanente en todo el Departamento.</t>
  </si>
  <si>
    <t>Se brindó apoyo en la canalización y seguimiento de la atención en salud de niños y niñas menores de 5 años con desnutrición aguda moderada y severa.
Se realizó la visita domiciliaria a familias con casos de desnutrición aguda moderada y severa en menores de cinco años con el fin de establecer condiciones de SAN familiar y facilitar la canalización a programas de complementación.
Gestión con EAPB para recolección y consolidación de información antropométrica de niños, niñas, adolescentes, gestantes y adulto mayor. Participación en la socialización y asistencia técnica en eventos de vigilancia nutricional a EAPB, IPS.
Se realizó consolidación de información antropométrica de todos los niños y niñas indígenas valorados en los municipios de Córdoba, Buenavista, Quimbaya, Montenegro, La Tebaida, y Filandia.
Se realizó análisis de la situación nutricional de la población indígena.</t>
  </si>
  <si>
    <t>Desde el subprograma de maternidad segura se implementaron guías y protocolo de atención, emanadas por el ministerio de salud y protección social en programa de consulta preconcepciones, proyecto de vida con base a planificación familiar, control prenatal, interrupción voluntaria del embarazo con base a la sentencia C-355/2006, parto humanizado, y dar asistencia técnica a las EPS, IPS, personal médico, paramédico, estudiante y líderes comunales, a través del comité de maternidad segura.</t>
  </si>
  <si>
    <t>Implementar acciones que permitan la disminución de factores de riesgo existentes garantizando las condiciones esenciales para que los niños, niñas y adolescentes preserven su vida y salud, convirtiendo los entornos escolar, familiar y comunitario, en entornos protectores.</t>
  </si>
  <si>
    <t>Estrategia AIEPI ejecutada en los (12) Municipios del Departamento del Quindío, con campañas de reducción en factores de riesgo y promoción de los entornos protectores.</t>
  </si>
  <si>
    <t xml:space="preserve">La estrategia AIEPI promueve la reduccion de los factores de riesgo y promocion de entornos y habitos saludables en su componente comunitario, implementada en el departamento. </t>
  </si>
  <si>
    <t xml:space="preserve">Crear las condiciones, alianzas y redes necesarias para la implementación de la estrategia nacional de la primera infancia -PAIPI- en el Departamento del Quindío. </t>
  </si>
  <si>
    <t>12 Municipios del Departamento con capacidad instalada para la implementación, desarrollo y mantenimiento de la Estrategia AIEPI.</t>
  </si>
  <si>
    <t>La estrategia AIEPI está implementada en los 12 municipios, sin embargo la articulación con la estrategia de atención a la primera infancia -PAIPI- no se llevó a cabo en esta vigencia debido a falta de asistencia técnica del ministerio de Salud.</t>
  </si>
  <si>
    <t>La estrategia AIEPI está implementada en los 12 municipios, sin embargo la articulación con la estrategia de atención a la primera infancia -PAIPI- no se llevó a cabo en esta vigencia debido a falta de asistencia técnica del ministerio de Salud</t>
  </si>
  <si>
    <t xml:space="preserve">Teniendo en cuenta que el Plan de Atención Integral a la Primera Infancia (PAIPI), operó hasta la entrada en vigencia de la Ley 1804 de 2016 "Política de Estado de Cero a Siempre, la meta se encuentra cumplida. 
No obstante, la Administración Departamental realiza el proceso de ajuste, implementación, seguimiento y evaluación de la Ruta Integral de Atención a Primera Infancia, de acuerdo a los lineamientos del Sistema Nacional de Bienestar Familiar. </t>
  </si>
  <si>
    <t>Capacidades Institucionales ejecutadas para la implementación del Programa de Atención Integral a la Primera Infancia -PAIPI- en las modalidades de Entorno Familiar,  Entorno Comunitario y Entorno Institucional.</t>
  </si>
  <si>
    <t xml:space="preserve">Desde la Secretaría de Familia Departamental, en articulación con el Instituto Colombiano de Bienestar Familiar, se realizó proceso de asistencia técnica a las Entidades Territoriales Municipales, con la finalidad de identificar el nivel de avance, por medio de un instrumento de valoración, que permitió definir en porcentaje, el nivel de ejecución de la Política de Estado de Cero a Siempre, de acuerdo a las realizaciones y los entornos establecidos en la Ley 1804 de 2016. Lo anterior, teniendo en cuenta que la mayoría de los equipos técnicos son nuevos, debido al cambio de gobierno. </t>
  </si>
  <si>
    <t>La Jefatura de Familia con el fin de implementar y hacer seguimiento a las rutas integrales y lograr niños y niñas atendidos con servicios integrales y teniendo en cuenta el Plan de Trabajo diseñado de manera articulada con el Instituto Colombiano de Bienestar Familiar, que propende por el fortalecimiento de capacidades técnicas de los funcionarios de las Administraciones Municipales, para lograr la consolidación, implementación y seguimiento de las Rutas Integrales de Atención a la Primera Infancia, se brinda acompañamiento a las Entidades Territoriales Municipales en los municipios de La Tebaida, Génova, Montenegro, Córdoba, Circasia y Filandia.
Dicho proceso, inició el 22 de febrero, a través de la socialización del Plan de Acción Territorial del SNBF, de acuerdo a los lineamientos dados a nivel nacional, contando con la presencia de todos los enlaces de infancia y adolescencia de cada municipio.
En cuanto a la RIA a Primera Infancia Departamental, se estableció Plan de Trabajo en articulación con el ICBF, se avanza en el proceso de ajuste de la matriz territorial, de acuerdo a los lineamientos recibidos desde el SNBF y el Ministerio de Salud y Protección Social.
Los avances del proceso, fueron presentados en el marco del segundo Comité Departamental e Interinstitucional para la Primera Infancia, Infancia, Adolescencia y Familia del Quindío, además de quedar consignado su seguimiento ante dicha instancia.</t>
  </si>
  <si>
    <t xml:space="preserve">Ejecutar la política nacional de reducción de sustancias psicoactivas y su impacto, con enfoque prioritario en niños, niñas y adolescentes del departamento del Quindío. </t>
  </si>
  <si>
    <t>Programa de orientación preventiva implementado en los 12 municipios, para mejorar la percepción del riesgo y disminuir la actitud permisiva de la comunidad frente al consumo de sustancias licitas e ilícitas, operando en forma permanente y ajustado de acuerdo a los resultados de monitoreo y evaluación tras cada vigencia.</t>
  </si>
  <si>
    <t xml:space="preserve">PROGRAMA DE ORIENTACIÓN PREVENTIVA  DISEÑADO y en Proceso de Implementación, con la orientación técnica del Comité Interinstitucional para la reducción del consumo de sustancias psicoactivas en el departamento del Quindío. </t>
  </si>
  <si>
    <t>Implementación del  subprograma Familias Fuertes Amor y Limites, del eje de prevención: Programa de Orientación Preventiva, de la ordenanza 051 por medio de la cual se crea el Plan de Reducción de Consumo de Sustancias Psicoactivas. 648 familias beneficiadas en los 12 municipios del departamento del Quindio.</t>
  </si>
  <si>
    <t>Coordinación y organización de las mesas técnicas intersectoriales para los ajustes y adaptación del Plan Nacional Para la promoción de la salud, la prevención y atención del consumo de sustancias psicoactivas 2014 -2021.
Ajustes y adaptación del Plan Nacional Para la promoción de la salud, la prevención y atención del consumo de sustancias psicoactivas 2014 -2021.
En el marco del Plan para la Reducción  del consumo de sustancias psicoactivas del departamento del Quindío 2010-2020” y el comité de Reducción del Consumo de Sustancias Psicoactivas  y en conjunto con las Naciones Unidas Contra la Droga y el Delito, el  Ministerio de Salud y Protección Social se realizaron 2 asistencias técnicas: Formación en lineamientos para el abordaje integral a las personas afectadas por consumo de SPA, Socialización de acciones enmarcadas en el Eje de Mitigación la cuales están incluidas en plan nacional para promoción de la salud, la prevención y la atención del consumo de sustancias psicoactivas 2014- 2021.
Se desarrollaron acciones como parte activa de la instalación y reactivación del Comité departamental de Responsabilidad penal acusatoria para adolescente dada la alta incidencia en el departamento del Quindío.</t>
  </si>
  <si>
    <t>* Se llevaron a cabo capacitaciones en prevención del consumo de sustancias psicoactivas, habilidades para la vida, atención primaria en salud, pautas de crianza en las instituciones educativas de los municipios del Quindío, dicha capacitaciones se realizan a padres de familia, estudiantes y docentes.
*Se llevaron a cabo capacitación al personal de la universidad del Quindío que lidera las ZONAS DE ORIENTACIÓN UNIVERISTARIA - en los conceptos técnicos de ZOU y políticas, reducción de daños.
* Se realizó la actualización del directorio de Comité Departamental de Drogas con énfasis en  reducción del consumo de sustancias psicoactivas  a través de base de datos en Excel, identificando un total de 48 instituciones.
*Se llevaron a cabo capacitación a las instituciones educativas  de Montenegro,  circasia, Armenia a padres de familia, estudiantes de las instituciones educativas en prevención del consumo de spa, habilidades para la vida, proyecto de vida.</t>
  </si>
  <si>
    <t>Durante el último trimestre se realizó actualización de la herramienta web para la consolida del sistema de informa de los usuarios vinculados a los 3 programas de mantenimiento con metadona (PMM) de baja y mediana complejidad en el departamento del Quindío.
38 Seguimientos a la gestión del riesgo con las EAPB al evento 365, intoxicaciones por sustancias químicas por intencional psicoactivo reportados por el SIVIGILA 
Se realizó mesa técnica con los programas de mantenimiento con metadona, donde se hizo seguimiento a la implementación de la herramienta web y manual de convivencia.
Se realizó el 4 comité de drogas con énfasis en reducción de consumo de sustancias psicoactivas donde participaron alrededor de 32 instituciones que realizan acciones con competencia en el tema.</t>
  </si>
  <si>
    <t>En el marco del Plan Integral de Drogas (PIDD) 11 municipios han presentado Plan de Acción vigencia 2019 (Armenia, Calarcá, Circasia, Córdoba, Filandia, La Tebaida, Montenegro, Pijao, Quimbaya, Salento).
Se realizó el segundo Comité Departamental de Drogas con énfasis en Reducción del Consumo de Sustancias Psicoactivas en el cual se socializaron las actividades desarrolladas en los municipios e instituciones en el segundo trimestre en el marco del PDD.
Se realizó la segunda mesa de programas de mantenimiento con Metadona donde se hizo seguimiento a la Operativización de Plataforma Web como sistema de información de los usuarios vinculados a los tres programas.</t>
  </si>
  <si>
    <r>
      <t xml:space="preserve">Se determina que es una meta que se ejecuta anualmente, por lo que es necesario continuar con su proceso de implementación. 
</t>
    </r>
    <r>
      <rPr>
        <strike/>
        <sz val="11"/>
        <color rgb="FFFF0000"/>
        <rFont val="Arial"/>
        <family val="2"/>
      </rPr>
      <t xml:space="preserve">
</t>
    </r>
    <r>
      <rPr>
        <sz val="11"/>
        <color theme="1"/>
        <rFont val="Arial"/>
        <family val="2"/>
      </rPr>
      <t xml:space="preserve">La Secretaría de Familia, a través de la Dirección de Desarrollo Humano y Familia, realiza la implementación de la estrategia "Tú y yo unidos por la vida" en donde se incluye la línea de prevención del consumo de sustancias psicoactivas, la cual se ha venido implementando en diferentes municipios del departamento, durante el primer trimestre de la vigencia 2022. 
Se puede observar que de acuerdo con, los seguimientos realizados al indicador, esta meta se encuentra con un cumplimiento del 100% a la fecha; en la medida que se han reportado acciones durante la mayoría de vigencias.
Sin embargo, es importante mencionar que se debe de continuar con su implementación anual.                                                      
</t>
    </r>
    <r>
      <rPr>
        <strike/>
        <sz val="11"/>
        <color rgb="FFFF0000"/>
        <rFont val="Arial"/>
        <family val="2"/>
      </rPr>
      <t xml:space="preserve">
</t>
    </r>
    <r>
      <rPr>
        <sz val="11"/>
        <color rgb="FFFF0000"/>
        <rFont val="Arial"/>
        <family val="2"/>
      </rPr>
      <t xml:space="preserve">
</t>
    </r>
  </si>
  <si>
    <t>Familia</t>
  </si>
  <si>
    <t>El programa de Orientación Preventiva esta cursando la etapa de recolección de información, de acuerdo a los lineamientos que se establecieron previamente con el consejo encargado de ejecutarlo de manera conjunta como lo es la Red Interinstitucional para la prevención, mitigación, superación y capacidad de respuesta frente al consumo de SPA, se tiene la línea base del consumo e índice de pacientes institucionalizados, mapa de instituciones legalmente constituidas y operantes, el diagnóstico de los CAD y los insumos requeridos para la detección del riesgo en capacidad de respuesta. Se iniciarán en el mes de Julio las mesas intersectoriales para integrar todos los lineamientos y referentes necesarios para la construcción final del documento.</t>
  </si>
  <si>
    <t>Se ha avanzado en la estructuración del programa en un 60% el cual ya fue socializado ante el comité departamental de reducción del consumo de  SPA y donde la secretaría de FAMILIA  cumple un papel importante en el eje de prevención.</t>
  </si>
  <si>
    <t>Se realizó análisis exploratorio para la Estrategia de Prevención de Consumo de Sustancias Psicoactivas en seis (6) municipios: Quimbaya, Montenegro, Armenia, La Tebaida, Circasia y Calarcá.</t>
  </si>
  <si>
    <t>Se brindó apoyo en el proceso de implementación de un módulo educativo para la prevención del consumo de SPA en los municipios del departamento, mediante el cual se entrenaron en estrategias de prevención dirigidas a adolescentes y jóvenes a las instituciones: ICBF, Fiscalía, programa Generaciones con Bienestar, Universidad del Quindío.
Así mismo la  oficina de Juventud implementó la estrategia de Prevención de Consumo de SPA orientada a prevenir, intervenir y disminuir el consumo de sustancias psicoactivas, para ello se dictó el módulo educativo denominado “Competencias para la intervención comunitaria, detección, prevención y respuesta temprana al consumo de Sustancias Psicoactivas-SPA”, el cual tuvo como objetivo realizar procesos de enseñanza y aprendizaje dirigido a profesionales, técnicos y líderes comunitarios que tienen contacto directo con grupos de personas de los municipios, comunas y barrios del departamento del Quindío, para la construcción y fortalecimiento de competencias en prevención y respuesta temprana al consumo de SPA se intervinieron  10 barrios priorizados del departamento de instalando capacidad a los agentes sociales ante esta problemática.</t>
  </si>
  <si>
    <t xml:space="preserve">Se implementó una estrategia de prevención del consumo de SPA en el departamento del Quindío
Apoyó en temas de prevención del consumo de sustancias psicoactivas, a través de talleres de sensibilización.
Seguimiento a la implementación de la estrategia de prevención de consumo de SPA 
ADQUISICION DE BIENES Y SERVICIOS: Logística operativa,  refrigerios, sonido, ferretería, etc.
Volantes, pendones, afiches, manillas, etc. 
</t>
  </si>
  <si>
    <t xml:space="preserve">Se adjudicó proceso de mínima cuantía al operador Nukanti Fundación para la infancia, para implementar la estrategia de prevención del consumo de SPA, que se llevará a cabo por medio de un evento académico los días 3,4 y 5 de julio de 2019 </t>
  </si>
  <si>
    <t>Campañas de gestión del riesgo en temas de trastornos mentales implementadas en los doce municipios del Departamento: a) Vinculación al Programa de seguimiento judicial  al Tratamiento de drogas en el SRPA del Departamento del Quindío. b) campaña de mitigación del consumo de SPA , a través de talleres de ocupación del tiempo libre con jóvenes de sectores vulnerables, que conllevaran a disminuir las causas de algunos trastornos mentales por el consumo de SPA.</t>
  </si>
  <si>
    <t>La Secretaría de Familia, a través de la Dirección de Desarrollo Humano y Familia, realiza la implementación de la estrategia "Tu y yo unidos por la vida" en donde se incluye la línea de prevención del consumo de sustancias psicoactivas, la cual se ha venido implementando en diferentes municipios del departamento.</t>
  </si>
  <si>
    <t>La Secretaría de Familia,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t>
  </si>
  <si>
    <t>ICBF</t>
  </si>
  <si>
    <t>El Programa "Generaciones con Bienestar" llega a los doce municipios del Departamento. Contempla acciones preventivas, realizando talleres con los Niños participantes del Programa sobre Prevención del Consumo de alcohol y sustancias psicoactivas. Con las familias, la comunidad y las instituciones, se llevan a cabo acciones de prevención, con el fin de proteger a los Niños, las Niñas y los Adolescentes, de los riesgos existentes en el entorno.</t>
  </si>
  <si>
    <t>El ICBF a través del  Programa "Generaciones con Bienestar" realizó acciones preventivas, a través de  talleres de  prevención del consumo de alcohol y sustancias psicoactivas con los niños  y adolescentes del programa; así mismo, con las familias, la comunidad y las Instituciones Educativas, se llevan a cabo acciones de prevención, con el fin de proteger a los niños, niñas y adolescentes, de los riesgos existentes en el entorno. Durante la vigencia 2016 se atendieron un total  de 1250  cupos.</t>
  </si>
  <si>
    <t xml:space="preserve">No se reportó información durante la vigencia por parte de la entidad. </t>
  </si>
  <si>
    <t>El ICBF estableció para la presente vigencia el Programa Generaciones Con Bienestar con cobertura en los doce municipios del departamento del Quindío, se establecieron 3,950 cupos de atención de niños, niñas y adolescentes, atendiendo población del área urbana, rural y con enfoque diferencial tanto para indígenas, afro descendientes y población víctima del conflicto armado.</t>
  </si>
  <si>
    <t>Se dio inicio al Programa Generaciones Con Bienestar para lo cual se programó para la vigencia una atención mensual en cupos de 2050 y se han atendido al mes de junio 1529 cupos.</t>
  </si>
  <si>
    <t>Se desarrolló el  Programa Generaciones 2.0, Generaciones Étnicas Con Bienestar y Generaciones Rurales Con Bienestar, se realiza la atención programada de 3775 cupos, para una atención acumulada de usuarios al tercer trimestre de 3775  NNA.</t>
  </si>
  <si>
    <t xml:space="preserve">Durante el trimestre informado no se cuenta con reporte sobre el avance del programa. </t>
  </si>
  <si>
    <t xml:space="preserve">Implementar y hacer seguimiento al plan departamental de reducción del consumo de sustancias psicoactivas con el apoyo de la red interinstitucional para la prevención, mitigación, superación y capacidad de respuesta. </t>
  </si>
  <si>
    <t>Plan Departamental de reducción del consumo de PSA implementado en un 100% y operando en forma permanente con apoyo de la red interinstitucional para la prevención, mitigación, superación y capacidad de respuesta para la reducción del consumo de SPA.</t>
  </si>
  <si>
    <t>Como parte de la plementación del plan departamental de recucción de consumo de sustancias psicoactivas, se acompañó (Asesoría y asistencia técnica) a 5 instituciones debidamente habilitadas (Centro de Atención  a la drogadicción para volver a ser, IPS FENACORSOL, La PRIMAVERA, FARO, ESCUELA DE AMOR Y ESPERANZA) y 4   más: Hospital Mental de Filandia, Clínica el Prado, Fundación Huellas y la ESE Red Salud. Así mismo se brindó acompañamiento conjunto con el Ministerio de Salud y Protección Social y la Organización internacional MAYU para la definición del Plan departamental de Respuesta al consumo de heroína. Se realizó seguimiento a la ejecución del plan a través de la coordinación técnica del Comité interinstitucional de Reducción del Consumo de Sustancias Psicoactivas, así como seguimiento a las instituciones prestadores de servicios para la rehabilitación por parte de la secretaría de salud departamental. 
Coordinación técnica al Comité interinstitucional de Reducción del Consumo de Sustancias Psicoactivas, funcionamiento y ejecución del plan de acción  para la presente vigencia. 35 instituciones que hacen parte del  Comité interinstitucional de Reduccion del Consumo de Sustancias Psicoactivas.</t>
  </si>
  <si>
    <t>ICBF: *Mediante el enlace de ICBF para Políticas Publicas  se  participa en todos los comités de prevención del consumo de SPA planteados en el año 2015 y hacer seguimiento al mismo.
* Modalidad de proceso de restablecimiento de derechos EXTERNADO CONSUMO SPA con 27 cupos e INTERNADO ATENCION ESPECIALIZADA CONSUMO SPA con 47 cupos. En convenio estrategico con la Fundacion FFARO. 
SALUD: PREVENCION:  Implementación del  subprograma Familias Fuertes Amor y Limites, del EJE DE PREVENCION: Programa de Orientación Preventiva, de la ordenanza 051 por medio de la cual se crea el Plan de Reducción de Consumo de Sustancias Psicoactivas. 648 familias beneficiadas en los 12 municipios del departamento del Quindio
SUPERACION: Entrenamiento Treatnet  red global de centros de tratamiento y rehabilitación que busca mejorar el acceso a tratamiento de las personas afectadas por el consumo de sustancias psicoactivas de todos los grupos poblacionales.  50 Profesionales  con competenicia en diagnostico y definicion de planers der tratamiento de las diferentes instituciones que desarrollan acciones entorno a la reduccion del Consumo de Sustacias Psicoactivas en el departamento del Quindio.
SUPERACION: Entrenamiento en programas DIT (Detección, Intervención Breve y Referencia al Tratamiento).
25 Profesionales con competencia en la planificacion de estrateguias de Deteccion, Intervencion y Remicion a Tratamiento   de las diferentes instituciones que desarrollan acciones entorno a la reduccion del Consumo de Sustacias Psicoactivas en el departamento del Quindio.</t>
  </si>
  <si>
    <t xml:space="preserve">El Plan Departamental de Drogas está es proceso de adopción (Plan Nacional para la promoción de la salud, la prevención y la atención del consumo de sustancias psicoactivas, 2014 - 2021), se realizó la gestión integral en la coordinación, organización y operativizacion del comité departamental de reducción del consumo de sustancias psicoactivas y apoyo técnico a la secretaria del interior en el consejo sección de estupefacientes.
La Secretaría de Familia realizó el análisis exploratorio con jóvenes de las Instituciones Educativas de seis (6) municipios para la construcción de la estrategia de prevención. </t>
  </si>
  <si>
    <t>Durante la vigencia 2017 se llevó a cobo la coordinación, gestión y Operativización del comité departamental de Drogas  con énfasis en reducción del consumo de SPA y el seguimiento al plan de acción de esta vigencia para la Operativización y puesta en marcha de Plan Departamental de Drogas.
Así, desde diferentes instancias se articuló para lograr la implementación de una estrategia de prevención, mitigación, superación y capacidad de respuesta para la reducción del consumo de sustancias psicoactivas.
La Secretaría de Familia en articulación con la Secretaría del Interior, implementaron la estrategia de prevención de consumo de SPA en el departamento.</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</si>
  <si>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8 casos reportados por el SIVIGILA en el evento 365, intoxicaciones por sustancias químicas con intencional psicoactivo.</t>
  </si>
  <si>
    <t>Durante el trimestre informado no se realizaron acciones para esta estrategia propuesta.</t>
  </si>
  <si>
    <t xml:space="preserve">
La Secretaría de Familia,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
</t>
  </si>
  <si>
    <t>El  ICBF participó en todos los comités de prevención del consumo de SPA planteados en el año 2016 y  apoya la realización de las actividades allí planteadas.
Así mismo  mediante las Modalidades de  EXTERNADO CONSUMO SPA  atiende un total de  27 cupos  e INTERNADO ATENCION ESPECIALIZADA CONSUMO SPA atiende 52  cupos.</t>
  </si>
  <si>
    <t>El ICBF participó durante la vigencia 2018 del Comité Departamental de Drogas, el cual se encuentra activado y en operación, las actividades que se tienen en el Plan son de corresponsabilidad, así mismo asumió la secretaría técnica tripartita entre el ICBF-Secretaría de Salud Departamental-Secretaría de Familia.</t>
  </si>
  <si>
    <t>El ICBF participa del Comité Departamental de Drogas, el cual se encuentra activado y en operación, las actividades que se tienen en el Plan son de corresponsabilidad, así mismo asumió la secretaría técnica tripartita entre el ICBF-Secretaría de Salud Departamental-Secretaría de Familia.</t>
  </si>
  <si>
    <t>Capacidades Institucionales ejecutadas para el seguimiento y control del Plan Departamental de Reducción del Consumo de Sustancias Psicoactivas desde los ejes de prevención, mitigación, superación y capacidad de respuesta.</t>
  </si>
  <si>
    <t xml:space="preserve">Ejecución de  4 Convenios de la siguiente manera: El primero con la FUNDACIÓN APRENDIENDO A VIVIR, en el cual se logró la  intervención de 200 jóvenes y sus Familias, en el municipio de La Tebaida. El segundo fue con el "CENTRO DE INVESTIGACIÓN DEL MANEJO DE CONDUCTAS ADICTIVAS", (CIMCA), a si mismo con 2 convenios  con INDEPORTES  Quindio teniendo bajo la estrategia de campamentos juveniles. para la atencion y acompañamiento en prevencion a jovenes en riesgo con consumo de sustancias. </t>
  </si>
  <si>
    <t xml:space="preserve">Salud: Coordinación técnica al Comité interinstitucional de Reducción del Consumo de Sustancias Psicoactivas, funcionamiento y ejecución del plan de acción  para la presente vigencia. 35 instituciones que hacen parte del  Comité interinstitucional de Reduccion del Consumo de Sustancias Psicoactivas.
ICBF: Modalidad de proceso de restablecimiento de derechos EXTERNADO CONSUMO SPA con 27 cupos e INTERNADO ATENCION ESPECIALIZADA CONSUMO SPA con 47 cupos. En convenio estrategico con la Fundacion FFARO. </t>
  </si>
  <si>
    <t xml:space="preserve">Realización de 4 mesas técnicas con planes locales en intoxicaciones por Sustancias Químicas con énfasis con intencional psicoactivo en intoxicaciones con el fin de fortalecer el ajuste, mejoramiento de la calidad del dato y rutas de atención.
Por medio de la participación en los Comités de Prevención del Consumo de SPA se realizó el seguimiento. 
En las Instituciones Educativas del departamento de desarrollaron charlas de prevención de consumo de SPA.
</t>
  </si>
  <si>
    <t>Se realizó en alianza con el Ministerio de Salud y protección Social, Ministerio de Justicia PREDEM y UNODC la Primera Feria Andina de Buenas  Prácticas con el objetivo de dar conocer experiencias significativas en Prevención y Mitigación además de generar capacidad técnica a las instituciones  que desarrollan acciones de temas de Prevención, Mitigación, Capacidad de Respuesta y Tratamiento.
Se realizó la actualización de la base de datos de las instituciones y profesionales encargados del manejo de la plataforma SUICAD.
Se realizó apoyo a la gestión y desarrollo del entrenamiento TREANET volumen C, con el personal médico del departamento.
Se llevó a cabo asistencia técnica a dos instituciones y capacitación con los trabajadores sociales de los programas ambulatorios de sustitución con metadona.
Informe anual de análisis del SUICAD (Sistema Único de Indicadores de Centros de Atención a la Drogadicción).
Se llevó a cabo formación integral a las familias, usuarios de los programas de sustitución con metadona.</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</si>
  <si>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  Segundo Comité Departamental de Drogas con Énfasis en Reducción del Consumo de Sustancias Psicoactivas – seguimiento a los Programas de Mantenimiento con Metadona (E.S.E Red Salud- Clínica el Prado y HMF) y la Secretaria de Salud del Municipio de Armenia para la implementación de la Estrategia educativa Aguanta Cuidarse para la prevención de las infecciones transmitidas por vía sanguínea y otras infecciones de alta prevalencia en personas que se inyectan drogas (PID).</t>
  </si>
  <si>
    <t xml:space="preserve">La Secretaría de Familia, en su accionar de corresponsabilidad, ha asistido a los espacios que desde la Secretaría de Salud, se han liderado para la implementación del Plan Departamental de Reducción del Consumo de Sustancias Psicoactivas. Así mismo, desde la misionalidad de la entidad, durante la vigencia 2020, se desarrollaron jornadas de prevención del consumo de SPA en diferentes escenarios. </t>
  </si>
  <si>
    <t>A través de la participación del ICBF en los Comités de Prevención del Consumo de SPA se hizo seguimiento y acompañamiento al plan Departamental de Reducción del Consumo.</t>
  </si>
  <si>
    <t>El ICBF como institución corresponsable en el Comité Departamental hizo los reportes en el marco de la periodicidad que ha establecido la Secretaría de Salud Departamental, en la actualidad tiene acción en los componentes de: 1. Producción, tráfico, comercialización y distribución, 2. Cultura de la legalidad, 3. Desarrollo Humano, 4. Atención integral y diferencial.  Es importante informar que ser viene trabajando con la Secretaría de Salud en la reorganización de algunas acciones que se han asignado al ICBF y las cuales no son de competencia de la Entidad de acuerdo a la misionalidad que desde el Instituto se maneja para la garantía de derechos de los niños, niñas y adolescentes.</t>
  </si>
  <si>
    <t>Desarrollo</t>
  </si>
  <si>
    <t>Incrementar en 710 cupos para niños y niñas menores de 5 años vinculados a programas de Educación Inicial.</t>
  </si>
  <si>
    <t xml:space="preserve">Para  el cumplimiento de esta meta se garantizó el acceso a 1114 estudiantes menores de 5 años vinculados en programas de educación inicial así; 1034 están siendo atendidos  por los centros de atención integral del ICBF  y 80 vinculados en el sector educativo privado. De otro lado para las instituciones educativas oficiales adscritas a la Secretaría de Educación departamental del Quindío, se vienen atendiendo    2760 niños y niñas con edad hasta 5 años  en programas de educación inicial – preescolar - para lo cual y según las relaciones técnicas contenidas en el decreto 3020 de 2002, se requieren 27   docentes a razón de $3,028,760.oo  en promedio por docente,  para un total de  $981,318,240.oo. invertidos hasta el mes de Diciembre  de 2014.  El porcentaje superior al 100% de cumplimiento de esta  meta para el año 2014 corresponde a que se están atendiendo mas niños de los establecidos en al LINEA BASE que se contemplo en la formulación de esta meta de resultado. </t>
  </si>
  <si>
    <t>Se garantizó el acceso a 1,733 estudiantes menores de 5 años vinculados en PROGRAMAS DE EDUCACIÓN INICIAL así; 1,266 están siendo atendidos por los Centros De Atención Integral del ICBF  y 467 vinculados en el Sector Educativo Privado. De otro lado para las Instituciones Educativas Oficiales adscritas a la Secretaría de Educación Departamental del Quindío, se vienen atendiendo 2,616 niños y niñas con edad hasta 5 años  en Programas De Educación Inicial – PREESCOLAR -</t>
  </si>
  <si>
    <t>La Secretaria de Educación realizó los acercamientos con la Secretaría de Familia y el ICBF en cuanto a la capacitación de la Política de Estado de "Cero a Siempre".</t>
  </si>
  <si>
    <t>Durante la vigencia 2017 se atendieron en Instituciones Educativas del Sector Privado y Oficial 3,101 estudiantes. 
La Población Estudiantil del Sector Oficial fue atendida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</si>
  <si>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 xml:space="preserve">En la ejecución del PLAN DE LA RUTA DE TRÁNSITO ARMÓNICO  de la Secretaria de Educación junto con ICBF,  se identificaron 1.231 niños (as) a transitar de las modalidades de ICBF al sistema educativo al grado de transición de las 54 instituciones educativas del Departamento. </t>
  </si>
  <si>
    <t>La secretaría de Educación departamental se encuentra liderando el proceso de transiciones armónicas. 
Información extractada del seguimiento a metas de Plan de Desarrollo - segundo trimestre 2019.</t>
  </si>
  <si>
    <t>Se realizó un proceso de asistencia técnica con los agentes de IBCF, buscando estrategias que garantizaran el tránsito armónico de los niños y niñas que ingresarán al sistema educativo. Se tuvo una cobertura de 2600 (Fuente de información SIMAT - Dic 10/2020).</t>
  </si>
  <si>
    <t>Este indicador es competencia del Instituto Colombiano de Bienestar Familiar ICBF, ya que son los encargados de atender la población de niños y niñas menores de 5 años del Departamento del Quindío en los programas de Educación Inicial.
Sin embargo, desde la Secretaría de Educación Departamental, se viene realizando acompañamiento al proceso de tránsito armónico, de acuerdo a los lineamientos del Ministerio de Educación Nacional (MEN).</t>
  </si>
  <si>
    <t xml:space="preserve">El ICBF  mediante sus modalidades busca cualificar el servicio a los niños y niñas menores de 5 años propendiendo por la garantia de derechos y fortaleciendo la intersectorialidad. Atencion Integral  a la Primera Infancia a nivel Regional :                                         *Numero de cupos  CDI Institucional  1,266 en 16 unidades .                                                                           *Numero de cupos  CDI Familiar  2,643 en 16 unidades .                                                      *Numero de cupos Hogares Infantiles  2,413  en 19 unidades .                                                      *Numero de cupos Jardin Social 300 en 1 unidad. Atencion Tradicional a la primera infancia a Nivel Regional:                                                                      *Numero de cupos  HCB 6,168  en 514 unidades .*Numero de cupos  Hogares FAMI  2,436  en 203 unidades.                                                *Numero de cupos   Hogares Agrupados  1,079  en 83 unidades. </t>
  </si>
  <si>
    <t>Es importante aclarar que no es la competencia de la Regional Quindío,  incrementar la cobertura en primera Infancia, por cuanto estas son metas definidas por el nivel Nacional; no obstante, para la vigencia 2016 se atendieron un total de  15.788 niños, niñas, gestantes y lactantes  en el departamento del Quindío,  así mismo, el ICBF  mediante sus modalidades buscó cualificar el servicio a los niños y niñas menores de 5 años propendiendo por la garantía de derechos y fortaleciendo la intersectorialidad como lo establece la Política de Educación Inicial.</t>
  </si>
  <si>
    <t>El ICBF Regional Quindío al 31 de diciembre del 2018 realizó atención integral a 15,956 niños y niñas de la primera infancia del departamento del Quindío de una programación en cupos de 14,252,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 con una inversión de recursos de $ 31,074,343,655</t>
  </si>
  <si>
    <t>El ICBF Regional Quindío al 30 de junio del 2019 realizó atención integral a 12,598 niños y niñas de la primera infancia del departamento del Quindío de una programación en cupos de 12,724,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 con una inversión de recursos de $ 16,246,054,019.</t>
  </si>
  <si>
    <t>El ICBF Regional Quindío al 31 de octubre del 2020 realizó atención integral a 12613  niños y niñas de la primera infancia del departamento del Quindío de una programación en cupos de 12409,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t>
  </si>
  <si>
    <t xml:space="preserve">Ejecución del Plan Departamental de Fomarción y Capacitación Docente, Se capacitaron 206 ACTORES EDUCATIVOS, en dos ejes temáticos, NUEVAS TECNOLOGÍAS y BILINGÜISMO para Educación Inicial. De ellos 86 son Docentes vinculados a la Secretaría de Educación Departamental del Quindío en PREESCOLAR,  y 120 MADRES COMUNITARIAS pertenecientes a los CDI del ICBF. Para el cumplimiento de  esta meta se continúa con la ejecución del convenio MEN y FAN FUNDACIÓN POR LA NIÑEZ, con la inversión de los recursos correspondientes el proyecto MI MUNDO MIS JUEGOS Y MIS LETRAS, por un valor de $240.000.000   en el marco de los acuerdos por la prosperidad del año 2012, gestionados por la SECRETARIA DE EDUCACION DEPARTAMENTAL DEL QUINDIO. </t>
  </si>
  <si>
    <t>Ejecución del Plan Departamental de Fomarción y Capacitación Docente. Se han capacitado 145 ACTORES EDUCATIVOS, en dos ejes temáticos, NUEVAS TECNOLOGÍAS y BILINGÜISMO para Educación Inicial. De ellos 5 son Docentes vinculados a la Secretaría de Educación Departamental del Quindío en PREESCOLAR,  ubicados en la I.E. San Bernardo de Calarcá.</t>
  </si>
  <si>
    <t>Capacitación Docente en Uso y Apropiación de TIC (Tabletas y Tableros Electrónicos).
Se contrataron 2 profesionales para el Apoyo de la Enseñanza del Inglés desde Grado 0 en IE oficiales del Departamento.</t>
  </si>
  <si>
    <t>112 docentes en acompañamiento en el aula a docentes de preescolar y la básica primaria en términos lingüísticos, metodológicos y didácticos para la enseñanza del inglés.
Buenavista: Inst. Buenavista
Calarcá: General Santander, Inst. Tecnológico
Circasia: Libre
Filandia: San José Fachadas, Liceo Andino
Génova: Inst. Génova, San Vicente de Paul
La Tebaida: Luis Arango Cardona, Pedacito de Cielo 
Pijao: Santa Teresita, Inst. Pijao
Los recursos fueron trasladados para la meta 105, puesto que durante esta vigencia fue aprobado el proyecto "Quindío Bilingüismo", por medio del cual se cumplirán las metas producto relacionadas con bilingüismo.</t>
  </si>
  <si>
    <t>Dentro del proyecto Quindío Bilingüe y Competitivo, se capacitaron 750 docentes de preescolar y básica primaria, pertenecientes a las 54 instituciones educativas del departamento, en desarrollo de competencias comunicativas en inglés y metodologías para los procesos de enseñanza/aprendizaje de lengua extranjera. Se realizaron 14 encuentros de formación presencial en los municipios de Calarcá, Montenegro, Circasia, La Tebaida y el Corregimiento de Barcelona.</t>
  </si>
  <si>
    <t>Mediante el Proyecto Quindío Bilingüe y Competitivo, se efectúa acompañamiento y apoyo pedagógico, didáctico y lúdico a la totalidad de instituciones educativas oficiales de los 11 municipios del departamento a través del equipo académico del proyecto (profesionales de apoyo), en  los niños desde pre-escolar a quinto grado de primaria de las instituciones educativas de los municipios de Circasia, Montenegro, Calarcá y Pijao (con recursos del departamento).</t>
  </si>
  <si>
    <t>El servicio de atención integral para la primera infancia, se tiene implementado, a través del nivel preescolar, en las 54 instituciones educativas oficiales adscritas al departamento, brindándose acompañamiento técnico de manera virtual a 97 docentes del nivel de preescolar en bases curriculares para la educación inicial y preescolar y referentes técnicos pedagógicos.
Se realizaron 3 reuniones virtuales, fortaleciendo el proceso y se acompañaron los municipios de Montenegro, Filandia, Buenavista, Córdoba, Quimbaya, Génova y Pijao.
Así mismo, a través de este producto se participó en la adquisición de ayudas tecnológicas y realización de actividades en el marco de la implementación de ambientes tecnológicos integrales para la Sede Educativa Principal Ramón Messa Londoño - Municipio de Quimbaya.</t>
  </si>
  <si>
    <t xml:space="preserve">Se brinda capacitación y asistencia técnica a 94 docentes de preescolar - transición de las 54 instituciones educativas del departamento en temas de:
1. La educación inicial-preescolar desde la política pública para el desarrollo integral de la primera infancia y el Proyecto Educativo Institucional
2. Proyectos de aula o investigación
3. Ejes temáticos en la educación inicial: Ambientes pedagógicos, proyectos de aula.
4. Transiciones armónicas: seguimiento a la matrícula y búsqueda activa de los niños y las niñas para su ingreso oportuno al sistema educativo. 
Se continúa con el fortalecimiento de las acciones propuestas en el primer trimestre y segundo trimestre: 
1. Se hace énfasis a los docentes sobre la apuesta política y técnica de la educación inicial; Ley 1804 del 2016, política publica para el desarrollo integral de la primera infancia, la cual es enviada a sus correos.
2. Se brinda capacitación y asistencia técnica a los docentes de transición de las 54 instituciones educativas del departamento, compartiendo a sus correos el material pedagógico ya socializado sobre bases curriculares para la educación inicial y preescolar, los referentes técnicos pedagógicos (el Juego, la literatura, la exploración, los lenguajes artísticos), que brindan elementos al docente para el fortalecimiento de las propuestas pedagógicas y la intencionalidad de la misma. 
Se comparte el primer ciclo de conferencias en el marco de la educación inicial a cargo del Ministerio de Educación Nacional.
Se consolidad la base de datos de los prestadores privados con oferta de atención a niños y niñas menores de 3 años y se registra en el Sistema único de prestadores de la educación inicial SIPI-RUPEI.
No obstante, es una meta cumplida de Política Pública entre las vigencias 2014 - 2020, de acuerdo a los informes periódicos de seguimiento realizados. </t>
  </si>
  <si>
    <t xml:space="preserve">Garantizar el acceso a la educación de niños, niñas y adolescentes por enfoque diferencial y poblacional a través del programa de cobertura educativa con calidad en los 12 municipios del departamento del Quindío. </t>
  </si>
  <si>
    <t>3468 Estudiantes en el nivel de preescolar.</t>
  </si>
  <si>
    <t>Se garantizó el acceso de estudiantes en el SISTEMA EDUCATIVO PREESCOLAR tanto en las Instituciones Educativas Públicas como Privadas, con un número de niños y niñas de 2,867 matriculados en este nivel, de 3,207 que fue la meta programada, la cual tampoco se cumple.</t>
  </si>
  <si>
    <t>Para  el cumplimiento de esta meta se garantizó el acceso de  estudiantes en el SISTEMA EDUCATIVO PREESCOLAR tanto en las Instituciones Educativas Públicas como Privadas, con un número de niños y niñas de 2,827 matriculados en este nivel, de 3,234 que fue la meta programada.</t>
  </si>
  <si>
    <t>Para el Año 2016 se atendieron en el nivel de Preescolar 3.204  niños y niñas, según información consolidada por el Ministerio Educación Nacional.</t>
  </si>
  <si>
    <t>A la fecha se beneficiaron 3.138 estudiantes con el acompañamiento del programa PTA.
Los datos obtenidos y argumentados en la observación se debe a los promedios registrados en el aplicativo SIMAT, además se debe tener en cuenta que este proyecto depende de recursos ejecutados por el Ministerio de Educación Nacional, lo que puede generar aumento o disminución de los beneficiados, ya sea Instituciones, Docentes y número de alumnos.
Para esta meta no se asignaron recursos en la vigencia 2017. - Secretaría de Educación Departamental.</t>
  </si>
  <si>
    <t>Se beneficiaron 6.199  estudiantes con el  Programa Todos  a Aprender, matriculados en las siguientes instituciones educativas que tienen implementado el Programa Todos a Aprender con el acompañamiento de tutores seleccionados por el Ministerio de Educación Nacional y profesionales de apoyo de la Secretaría de Educación Departamental, en las siguientes instituciones educativas: Instituto Calarcá, General Santander, Antonio Nariño, Román María Valencia, Rafael Uribe , San José y San Rafael del municipio de Calarcá; Pedacito de Cielo, Luis Arango Cardona, Antonio Nariño, Gabriela Mistral e Instituto Tebaida del municipio de La Tebaida; José María Córdoba del municipio de Córdoba; Luis Eduardo Calvo Cano del municipio de Circasia; General Santander, Instituto Montenegro y Los Fundadores del municipio de Montenegro.</t>
  </si>
  <si>
    <t>En el grado de transición tenemos matriculados actualmente 2.561 niños niñas, en las 54 instituciones educativas del departamento</t>
  </si>
  <si>
    <t>Durante el año 2020, la Secretaría de Educación Departamental ejecuta acciones, buscando mejorar los índices de cobertura educativa en el Departamento del Quindío.
1. Se realiza la Proyección de Matrículas para la vigencia 2020, trabajo conjunto entre el Ministerio de Educación Nacional, El Equipo de Cobertura Educativa de la SEDQ y los 54 Rectores de las Instituciones Educativas Oficiales. (Preescolar: 2.428 - Básica Primaria: 15.496 - Básica Secundaria: 14.130 - Nivel de Media: 5.771).
2. Campaña Matricúlate Pues: Se realizaron jornadas de trabajo a nivel de los 11 municipios, invitando a padres de familia y comunidad en general a matricular a los niños, niñas, adolecentes, jóvenes y adultos al sistema educativo, publicitando los diferentes beneficios y la importancia de acceder, permanecer y culminar los estudios académicos en los niveles de la educación básica y media, así como fomentar el acceso y la permanencia a la educación superior.
3. Búsqueda Activa: Sumado a la Campaña Matricúlate Pues, se realizaron búsquedas activas en los diferentes barrios de los 11 municipios del Departamento de niños, niñas, adolescentes, jóvenes y adultos para que accedan y permanezcan en el sector educativo con el fin de culminar sus estudios académicos.
4. Campañas Publicitarias: Desde la Secretaría de Educación Departamental en cabeza de la Secretaria de Educación Departamental, se llevaron a cabo diferentes campañas publicitarias a través de redes sociales, sumado a las campañas publicitarias por radio y/o perifoneo realizado por las alcaldías municipales e Instituciones Educativas.
5. Seguimiento a la Deserción: Desde la Dirección de Cobertura Educativa, se realiza el direccionamiento y acompañamiento a las 54 Instituciones Educativas Oficiales para el uso y apropiación del Aplicativo SIMPADE, así como el acompañamiento a los comités de ausentismo conformados en cada una de las I.E.</t>
  </si>
  <si>
    <t>De acuerdo a la proyección de cupos realizada por las 54 instituciones educativas la Oficina de Cobertura realiza apoyo y seguimiento a estas para permitir la movilidad en la matricula del Departamento del Quindío, presentando una matrícula con corte a septiembre de Preescolar: 2.635.</t>
  </si>
  <si>
    <t>17000 Estudiantes con acceso a educación en el nivel de básica primaria.</t>
  </si>
  <si>
    <t>Garantizar Número de Docentes e Infraestructura Física para el Acceso de Estudiantes al Nivel de Básica Primaria en el Departamento del Quindío, Para  el cumplimiento de esta meta se garantizó el acceso de  estudiantes en el SISTEMA EDUCATIVO en el nivel de BÁSICA PRIMARIA tanto en las Instituciones Educativas Públicas como Privadas, con un porcentaje de cumplimiento  de solo el 84,65%.</t>
  </si>
  <si>
    <t>Para  el cumplimiento de esta meta se garantizó el acceso de  estudiantes en el SISTEMA EDUCATIVO en el nivel de BÁSICA PRIMARIA tanto en las Instituciones Educativas Públicas como Privadas, con un porcentaje de cumplimiento  de solo el 83%.</t>
  </si>
  <si>
    <t>19.263 estudiantes atendidos en el año 2016, según información consolidada por el Ministerio de Educación Nacional.</t>
  </si>
  <si>
    <t>En promedio se atendieron 16.506 NNA en el nivel de Básica Primaria. Es de aclarar que los valores programados + ejecutados + % cumplimiento hacen referencia a toda la población escolar atendida.</t>
  </si>
  <si>
    <t>Básica primaria                    15.891</t>
  </si>
  <si>
    <t>En el nivel de básica primaria tenemos matriculados actualmente 15.477 niños niñas, en las 54 instituciones educativas del departamento</t>
  </si>
  <si>
    <t xml:space="preserve">De acuerdo a la proyección de cupos realizada por las 54 instituciones educativas la Oficina de Cobertura realiza apoyo y seguimiento a estas para permitir la movilidad en la matricula del Departamento del Quindío, presentando una matrícula con corte a septiembre de Básica Primaria: 15.197. </t>
  </si>
  <si>
    <t>235 menos Analfabetas 15 a 24años en el Departamento del Quindío.</t>
  </si>
  <si>
    <t>De 113 ANALFABETAS en el rango de edad establecido, con el modelo A CRECER, se han alfabetizado 53 personas en el año 2014.</t>
  </si>
  <si>
    <t>Se adelantan acciones para la ejecución del Programa de Educación para Adultos en las 54 Instituciones en el Departamento del Quindío.</t>
  </si>
  <si>
    <t>Se implementó el programa de erradicación del analfabetismo en la vigencia 2016, la población beneficiada fueron 185 personas. Se realizó capacitación a docentes de Instituciones Educativas por parte de funcionario del Ministerio de Educación Nacional y se recibieron 800 módulos para facilitar el proceso.</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</si>
  <si>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
El Seguimiento a la Meta 65 Tenemos que: Para el IV Trimestre del año 2017 se han atendido en promedio 38.243  NNA en las Instituciones Educativas del Departamento.
Resultados Promedios:
Trimestre I: 39.219 Estudiantes
Trimestre II: 39.648 Estudiantes
Trimestre III: 39.040 Estudiantes
trimestre IV: 38.243 Estudiantes
Es de aclarar que para el I trimestre del Año 2018, el Ministerio de Educación Nacional entregará el Consolidado de Matricula de la vigencia 2017.</t>
  </si>
  <si>
    <t>Dentro de la implementación de la estrategia que permita disminuir la tasa de analfabetismo en los municipios del Departamento, la Secretaría de Educación Departamental continua con el propósito de Declarar el Quindío Libre de Analfabetismo, para lo cual viene trabajando conjunto a las Instituciones Educativas, en mejorar el acceso y la permanencia de la población Iletrada del Departamento.
Para la vigencia 2018 se graduaron bajo el programa de Quindío Libre de Analfabetismo 151 Adultos Mayores, este grupo se convierte en la segunda cohorte de beneficiados del programa bajo el gobierno "Quindío SI para TI"; puesto que el año 2017 se graduaron 135 estudiantes bajo el mismo programa.</t>
  </si>
  <si>
    <t xml:space="preserve">Se viene implementando la estrategia que ha permitido disminuir la tasa de analfabetismo en los municipios del Departamento, mediante la realización de actividades como:
 Consolidación de matrículas  y búsqueda de adultos
Continuidad   con los  programas  de educación de adultos articulada con las alcaldías e instituciones educativas para llegar al mayor número de población posible invitándolos a terminar sus ciclos de estudio.  
Continuidad  con el    seguimiento  a la deserción estudiantil  con el fin de que  los estudiantes regresen al aula.
Charlas de motivación con estudiantes de los programas de educación de adulto para disminuir la deserción. 
Fortalecimiento del programa de alfabetización mediante convenio con Comfenalco Quindío   en el apoyo lúdico pedagógico en el aula.
</t>
  </si>
  <si>
    <t>Como estrategia para contrarrestar el analfabetismo en el Departamento del Quindío, la Secretaría de Educación Departamental conjunto a las Instituciones Educativas ofertan el grado Ciclo 1 para los adolescentes, jóvenes y adultos que requieran aprender a leer y escribir.
Matrícula Año 2020** Ciclo 1 - Fuente de Información Anexo 6A SIMAT con corte a abril de 2020: 
* Calarcá: 17
* Génova: 7
* Pijao: 6
* Córdoba: 5 
* Quimbaya: 3 
* Salento: 14 
Total 52 estudiantes</t>
  </si>
  <si>
    <t xml:space="preserve">Se viene realizando el proceso de atención de la población joven y adulta que requieren ser alfabetizados a través de docentes en diferentes establecimientos educativos, con el fin de disminuir el número de personas analfabetas en el Departamento; así mismo se viene articulando el proceso para el desarrollo de un pilotaje por medio del modelo flexible TEJIENDO SABERES. 
QUIMBAYA: 12 
CÓRDOBA: 8 
PIJAO: 5 
GÉNOVA: 3 
LA TEBAIDA: 6 
MONTENEGRO: 22 
CALARCÁ: 49
Total 105 estudiantes matriculados en ciclo 1 "Alfabetización".
No obstante, es una meta cumplida de Política Pública entre las vigencias 2014 - 2020, de acuerdo a los informes periódicos de seguimiento realizados. </t>
  </si>
  <si>
    <t>15900 Estudiantes en el nivel de Educación Básica Secundaria.</t>
  </si>
  <si>
    <t>Garantizar Número de Docentes e Infraestructura Física para el Acceso de Estudiantes al Nivel de Básica Secundaria en el Departamento del Quindío. Para  el cumplimiento de esta meta se garantizó el acceso de  estudiantes en el SISTEMA EDUCATIVO en el nivel de BASICA SECUNDARIA tanto en las Instituciones Educativas Públicas como Privadas.</t>
  </si>
  <si>
    <t>Para  el cumplimiento de esta meta se garantizó el acceso de  16,420 estudiantes en el SISTEMA EDUCATIVO en el nivel de BASICA SECUNDARIA tanto en las Instituciones Educativas Públicas como Privadas, logrando un porcentaje de solo el 88%.</t>
  </si>
  <si>
    <t>18.600 estudiantes atendidos en el año 2016, según información consolidada por el Ministerio de Educación Nacional.</t>
  </si>
  <si>
    <t>En promedio atendieron 14.570 NNA en el nivel de Básica Secundaria. Es de aclarar que los valores programados + ejecutados + % cumplimiento hacen referencia a toda la población escolar atendida.</t>
  </si>
  <si>
    <t>Básica Secundaria           14.489</t>
  </si>
  <si>
    <t>En el nivel de básica secundaria tenemos matriculados actualmente 13.864 niños niñas, en las 54 instituciones educativas del departamento</t>
  </si>
  <si>
    <t xml:space="preserve">De acuerdo a la proyección de cupos realizada por las 54 instituciones educativas la Oficina de Cobertura realiza apoyo y seguimiento a estas para permitir la movilidad en la matricula del Departamento del Quindío, presentando una matrícula con corte a septiembre de Básica Secundaria: 13.033. </t>
  </si>
  <si>
    <t>5100 Estudiantes más con acceso al nivel de Educación Media.</t>
  </si>
  <si>
    <t xml:space="preserve">Garantizar Número de Docentes e Infraestructura Física para el Acceso de Estudiantes al Nivel de Educación Media en el Departamento del Quindío. Para  el cumplimiento de esta meta se garantizó el acceso de  estudiantes en el SISTEMA EDUCATIVO EN EDUCACION MEDIA tanto en las Instituciones Educativas Públicas como Privadas, con 5634 estudiantes  de 6,093 programados, quedando por debajo de la meta establecida. </t>
  </si>
  <si>
    <t xml:space="preserve">Para  el cumplimiento de esta meta se garantizó el acceso de  estudiantes en el SISTEMA EDUCATIVO EN EDUCACION MEDIA tanto en las Instituciones Educativas Públicas como Privadas, con 5,793 estudiantes  de 6,096 programados, quedando por debajo de la meta establecida. </t>
  </si>
  <si>
    <t>7.285 estudiantes atendidos en el Año 2016, según información consolidada por el Ministerio de Educación Nacional.</t>
  </si>
  <si>
    <t>En promedio se atendieron 5.327 NNA en el nivel de Media. Es de aclarar que los valores programados + ejecutados + % cumplimiento hacen referencia a toda la población escolar atendida.</t>
  </si>
  <si>
    <t>Media                                           5.316</t>
  </si>
  <si>
    <t>En el nivel de media tenemos matriculados actualmente 5.206 estudiantes , en las 54 instituciones educativas del departamento</t>
  </si>
  <si>
    <t>De acuerdo a la proyección de cupos realizada por las 54 instituciones educativas la Oficina de Cobertura realiza apoyo y seguimiento a estas para permitir la movilidad en la matricula del Departamento del Quindío, presentando una matrícula con corte a septiembre de Nivel de Media: 4.843.</t>
  </si>
  <si>
    <t>2697 Estudiantes beneficiarios del subsidio de Transporte Escolar.</t>
  </si>
  <si>
    <t>Garantizar la Ejecución del Programa de Transporte Escolar para Estudiantes desde la Zona Rural a la Zona Urbana en el Departamento del Quindío. Para la vigencia 2014, se vienen atendiendo 3.376 niños, con SUBSIDIO DE TRANSPORTE  ESCOLAR, superándose la meta propuesta por encima del 100%.</t>
  </si>
  <si>
    <t xml:space="preserve">Para la vigencia 2015, se vienen atendiendo 3.671 niños, con SUBSIDIO DE TRANSPORTE  ESCOLAR, superándose la meta propuesta por encima del 100%. </t>
  </si>
  <si>
    <t>En el Año 2016, se transfirieron a los 11 municipios del departamento del Quindío $994.920.199,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</si>
  <si>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En el Año 2017, se transfirieron a los 11 municipios del departamento del Quindío $1.050.600.000,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</si>
  <si>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Se implementó el programa de transporte escolar en el Departamento del Quindío,  para los estudiantes que residen en el sector rural y deben acudir a las cabeceras municipales a cursar el nivel de básica secundaria y media, como una de las estrategias para garantizar el acceso y la  permanencia  de los niños, niñas y jóvenes en el  sistema  educativo, el Departamento.  En la vigencia del año 2018 el Departamento del Quindío realizó  transferencia de recursos a los 11 municipios, beneficiando una población total de  3.013 estudiantes. 
La relación de  alumnos beneficiados por municipio es la siguiente:
Municipio Buenavista:        136 Alumnos
Municipio Calarcá:                373 Alumnos
Municipio Circasia:                239 Alumnos
Municipio Córdoba:               237 Alumnos
Municipio Filandia:                 430 Alumnos
Municipio Génova:                 230 Alumnos   
Municipio La Tebaida:         385 Alumnos
Municipio Montenegro:       294 Alumnos
Municipio de Pijao:                 147 Alumnos            
Municipio de Quimbaya:      384 Alumnos   
Municipio de Salento:           158 Alumnos</t>
  </si>
  <si>
    <t xml:space="preserve">Se viene implementando el programa de transporte escolar para los estudiantes que residen en la zona rural de los 11 municipios no certificados del departamento y que deben desplazarse a los centros educativos.
Se suscribieron  11 convenios interadministrativos beneficiado una población de 3000 estudiantes, se realiza la transferencia del recurso destinado así:
La Tebaida $103.551.320
Calarcá        $328.622.121
Buenavista  $  55.000.000
Córdoba       $ 49.932.528
Génova         $117.602.547
Filandia        $115.914.682
Quimbaya    $102.258.118
Montenegro $  70.000.000
Pijao              $  84.336.076
Salento         $  30.663.924
Circasia        $100.000.000 
Se viene implementando el programa de transporte escolar para los estudiantes que residen en la zona rural de los 11 municipios no certificados del departamento y que deben desplazarse a los centros educativos, mediante la suscripción de los respectivos convenios interadministrativos, beneficiando una población de 3000 estudiantes.   Se realiza la transferencia de los recursos para ser ejecutados por los entes territoriales.
</t>
  </si>
  <si>
    <t>Para el año 2020, la estrategia de Transporte Escolar no se ejecutó, debido al cierre total de las 54 Instituciones Educativas Oficiales y la no presencia de estudiantes, ante la declaratoria de emergencia sanitaria, los estudiantes desarrollaron su proceso educativo desde la casa por lo tanto la cobertura de subsidio de transporte no aplicó para el año 2020.</t>
  </si>
  <si>
    <t>De acuerdo a lineamiento “LINEAMIENTOS SOBRE LA RUTA GRADUAL Y PROGRESIVA A CLASES PRESENCIALES MEDIANTE EL PROCESO DE ALTERNANCIA ESCOLAR EN LAS INSTITUCIONES EDUCATIVAS DE PREESCOLAR, BASICA Y MEDIA ADSCRITAS A LA SECRETARIA DE EDUCACION DEPARTAMENTAL”, estableciendo en el Numeral sexto de dicho documento lo siguiente:
“(…) Durante el primer semestre del calendario académico 2021, y teniendo en cuenta las recomendaciones del Ministerio de Transporte ante las dificultades para prestar el servicio de movilidad acatando las medidas de bioseguridad, no se prestará el servicio de transporte escolar en los diferentes municipios no certificados del departamento. (…)”. emitido por la Secretaria de Educación Departamental en el primer semestre no se prestará la estrategia de transporte escolar en los 11 municipio no certificados en educación.</t>
  </si>
  <si>
    <t>2856 Niños, Niñas y Adolescentes desertores escolares menos.</t>
  </si>
  <si>
    <t>Ejecución del Plan de Alimentación Escolar y Programa de Transporte Escolar como Estrategia de Permanencia en el Sector Educativo en el Departamento del Quindío. De la meta programada para el año 2014, de 2.874 DESERTORES ESCOLARES, se reporta un número inferior representado en 1.402 estudiantes, al ser una meta de reducción se está superando en un alto porcentaje lo programada para el año 2104.</t>
  </si>
  <si>
    <t xml:space="preserve">Ejecución del Plan de Alimentación Escolar y Programa de Transporte Escolar como Estrategia de Permanencia en el Sector Educativo en el Departamento del Quindío además de: 1. Consolidar y hacerle seguimiento  a la matricula, tratando de lograr un equilibrio con relación a la matricula del año anterior ,identificando el momento de mayor porcentaje de matricula.  2. Iniciar seguimiento a los planes de sostenibilidad de la matricula en coordinación con permanencia. </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</si>
  <si>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</si>
  <si>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
El Seguimiento a la Meta 65 Tenemos que: Para el IV Trimestre del año 2017 se han atendido en promedio 38.243  NNA en las Instituciones Educativas del Departamento.
Resultados Promedios:
Trimestre I: 39.219 Estudiantes
Trimestre II: 39.648 Estudiantes
Trimestre III: 39.040 Estudiantes
trimestre IV: 38.243 Estudiantes
Es de aclarar que para el I trimestre del Año 2018, el Ministerio de Educación Nacional entregará el Consolidado de Matricula de la vigencia 2017.</t>
  </si>
  <si>
    <t>Las 54 instituciones educativas por solicitud de la Oficina de Cobertura Educativa crearon en 2018 un comité de ausentismo y deserción escolar, este comité a partir del mes junio se reunió una vez al mes para tratar los casos de los estudiantes reportados como posibles desertores, reporte que el MEN realiza de mayo a noviembre. Este comité también tiene la función de hacer seguimiento al ausentismo escolar.
OBSERVACIONES: La meta no se pretende  lograr puesto que su  formulación es lo contrario a lo que se espera  lograr  en el Sistema Educativo. Entre menor sea la  Deserción mayor es logro en educación.</t>
  </si>
  <si>
    <t xml:space="preserve">Los posibles estudiantes Desertores al segundo semestre de 2019 son 405.
Las cifras presupuestales fueron sacadas del POAI - segundo trimestre 2019. </t>
  </si>
  <si>
    <t>Para el año 2020**, la tasa de deserción preliminar es del 2,5% sobre el total de matrícula para el mismo año. Indicador que viene mejorando gracias a las diferentes estrategias ejecutadas desde las diferentes direcciones que componen la SEDQ, sumado al trabajo que se realiza en cada una de las 54 Instituciones Educativas Oficiales por parte de los docentes, directivos docentes, padres de familia, entre otros.
Año 2015: 3.063 Estudiantes Desertores.
Año 2016: 2.826 Estudiantes Desertores.
Año 2017: 2.175 Estudiantes Desertores.
Año 2018: 1.581 Estudiantes Desertores.
Año 2019: 1.292 Estudiantes Desertores.
Año 2020**: 910 Estudiantes Desertores.</t>
  </si>
  <si>
    <t xml:space="preserve">Reunión virtual con el comité de deserción y ausentismo de 4 instituciones que presentaron alto indicie de deserción en la vigencia 2020, con el fin de revisar las causas que se presentaron.  A la fecha el Ministerio no ha enviado el archivo de eficiencia interna, reporte que permite conocer cuál fue el número de desertores oficial para el Ministerio de Educación Nacional (MEN).
No obstante, es una meta cumplida de Política Pública entre las vigencias 2014 - 2020, de acuerdo a los informes periódicos de seguimiento realizados. </t>
  </si>
  <si>
    <t>4328 Niños, Niñas y Adolescentes reprobados escolares menos.</t>
  </si>
  <si>
    <t>Ejecución de las Estrategias de Mejoramiento de la Calidad Educativa en el Departamento del Quindío Tales como: Capacitación Docente, Dotación de Material Pedagogico, Dotación de Material Tecnologico y Contenidos Digitales.        De la meta programada para el año 2014, de 4.344 REPROBADOS ESCOLARES, se reporta un número inferior representado en  3.111  estudiantes que reprueban. Al ser una meta de reducción se está superando en un alto porcentaje lo programada para el año 2104.</t>
  </si>
  <si>
    <t xml:space="preserve">Ejecución de las Estrategias de Mejoramiento de la Calidad Educativa en el Departamento del Quindío Tales como: Capacitación Docente, Dotación de Material Pedagogico, Dotación de Material Tecnologico y Contenidos Digitales.                   Realizar seguimiento a la matricula e identificación de las instituciones con mayor índice de reprobación  año 2014 y se reportaran   a la Dirección de Calidad.  ( el porcentaje de reprobados 2015 se conoce una vez culmine  el año escolar).         </t>
  </si>
  <si>
    <t>La Secretaria de Educación no suministró descripción de esta meta para la vigencia 2016.</t>
  </si>
  <si>
    <t xml:space="preserve">A la fecha la secretaría de Educación departamental reportó 2,438 estudiantes. </t>
  </si>
  <si>
    <t>La información sobre los  reprobados la entrega el MEN en el transcurso de los tres primeros meses de la vigencia actual.</t>
  </si>
  <si>
    <t xml:space="preserve">La cifra reprobación 2018 estamos esperando los reportes del Ministerio de Educación Nacional  para este mes de julio. 
Las cifras presupuestales fueron sacadas del POAI - segundo trimestre 2019. </t>
  </si>
  <si>
    <t>2863 estudiantes reprobados para el año 2020.</t>
  </si>
  <si>
    <t xml:space="preserve">A la fecha no ha llegado el reporte oficial de reprobados por parte del Ministerio de Educación Nacional (MEN), por tanto, no puede suministrarse información.
No obstante, es una meta cumplida de Política Pública entre las vigencias 2014 - 2020, de acuerdo a los informes periódicos de seguimiento realizados. </t>
  </si>
  <si>
    <t>Un programa académico de Etno-Educación implementado en los doce (12) Municipios.</t>
  </si>
  <si>
    <t xml:space="preserve">Contratación de Docentes para los Diferentes Grupos Poblacionales, La meta de producto para la  vigencia 2014,  correspondiente al AUMENTO  DEL NÚMERO PROGRAMAS DE ETNO-EDUCACION IMPLEMENTADOS, se cumple con ejecución en la INSTITUCION EDUCATVA LAUREL del Municipio de Quimbaya un PROGRAMA DE ETNOEDUCACION,  con la población EMBERA CHAMI con 37 estudiantes atendidos. </t>
  </si>
  <si>
    <t xml:space="preserve"> La meta de producto para la  vigencia 2015,  correspondiente al aumento  del número de programas de etno-educacion implementados se cumple con la ejecución del programa en la INSTITUCION EDUCATIVA LAUREL del Municipio de Quimbaya  con la población EMBERA CHAMI con 37 estudiantes atendidos y en la SEDE EDUCATIVA LA ESPAÑOLA de la Institución Educativa El Laurel con 10 estudiantes atendidos de la población EMBERA CHAMI. Así mismo con Contratación de Docentes para los Diferentes Grupos Poblacionales.</t>
  </si>
  <si>
    <t>En el sistema educativo se atendieron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</si>
  <si>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En el sistema educativo se atendió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</si>
  <si>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La Secretaría de Educación Departamental, durante la vigencia 2018 atendió un promedio de 584 personas en el Sistema Educativo, pertenecientes a la población Étnica del Departamento  así:
- 277 Estudiantes Afros: siendo Calarcá, Montenegro y La Tebaida los Municipios que prestan una atención grupal del 71,48% a nivel del Departamento.
- 307 Estudiantes Indígenas: Siendo Buenavista, Calarcá, La Tebaida y Quimbaya los Municipios que prestan una atención grupal del 74,27% a nivel del Departamento.</t>
  </si>
  <si>
    <t>La Secretaría de Educación Departamental, ha atendido  609 personas en el Sistema Educativo, pertenecientes a la población Étnica (afrodescendientes e indígenas) del Departamento.  Información extraída del  Sistema de Información de Matriculas -SIMAT-</t>
  </si>
  <si>
    <t>La Secretaría de Educación Departamental a través del servicio educativo atiende a la comunidad étnica que demande el servicio, a través de un (1) programa de etno-educación con 4 etnoeducadores.
Durante el periodo de octubre a diciembre de 2020, se atendieron en promedio: 
Población Afrodescendiente o Negritudes:
* Julio de 2020: 339 estudiantes
* Agosto de 2020: 335 estudiantes
 * Septiembre de 2020: 332 estudiantes
* Octubre de 2020: 333 estudiantes
* Noviembre de 2020: 326 estudiantes
* Diciembre de 2020: 325 estudiantes
Población Indígena: 
* Julio de 2020: 294 estudiantes
* Agosto de 2020: 293 estudiantes
* Septiembre de 2020: 289 estudiantes
* Octubre de 2020: 291 estudiantes
* Noviembre de 2020: 289 estudiantes
* Diciembre de 2020: 287 estudiantes
Fuente de Información: Reporte SIMAT Anexo 6A - Sector Oficial - Año 2020.</t>
  </si>
  <si>
    <t>La Secretaría de Educación Departamental oferta el servicio educativo en 11 municipios no certificados en educación, y dentro de los cuales se atiende a la población afro e indígena que lo requiera, para el III trimestre del año 2021 se presenta un total de:
Población Afros: 312   
* Buenavista: 3   * Salento: 3   * Quimbaya: 34    * Córdoba: 2   * Pijao: 5   *Génova: 10    * Filandia: 16   * Circasia: 15   * La Tebaida: 147    * Montenegro: 52   * Calarcá: 25
Población indígena: 288   
 * Buenavista: 49   * Salento: 1   * Quimbaya: 18    * Córdoba: 36   * Pijao: 54   *Génova: 1    * Filandia: 9   * Circasia: 5    * La Tebaida: 43    * Montenegro: 7    * Calarcá: 65</t>
  </si>
  <si>
    <t xml:space="preserve">Construir e implementar un modelo de seguimiento a los Planes Educativos Institucionales -PEI-, a los currículos y planes de convivencia que permitan ser ajustados a los contextos de cada municipio, necesidades e intereses de formación de los niños, niñas y adolescentes. </t>
  </si>
  <si>
    <t>6 Redes de Aprendizaje fortalecidas e implementadas.</t>
  </si>
  <si>
    <t xml:space="preserve">La meta programada para el año 2014, relacionada con el FORTALECIMIENTO DE REDES ACADÉMICAS, se viene cumpliendo con las siguientes acciones:Contratación de Personal Docente, RED DE MATEMATICAS fortalecida con la ejecución del programa de OLIMPIADAS DE MATEMATICAS ejecutado en la 54 Instituciones Educativas del Departamento, en el cual se implementa un MODULO VIRTUAL en la plataforma MOODLE para la participación de los estudiantes; además se logra que el MEN autorice una planta de 2 docentes adicionales a la planta viabilizada para el desarrollo de competencias en MATEMTICAS en las instituciones educativas.  RED DE ESCUELA NUEVA, es fortalecida con asesoría a docentes en los microcentros de los municipios de: Calarcá: I.E San Rafael, con 34 Docentes; Buenavista: I.E Río Verde Bajo, con 17 Docentes; Córdoba: I.E Río Verde Alto,  con 20 Docentes;   Pijao: I.E La Mariela con 12 Docentes y la IE,  Luis Granada Mejía, con 7 Docentes. RED DE EDUCACION PARA LA SEXUALIDAD Y CONSTRUCCION DE CIUDADANIA, RED DE PREESCOLAR, RED DE BILINGUISMO y RED DE EDUCACION AMBIENTAL. </t>
  </si>
  <si>
    <t xml:space="preserve">La meta programada para el año 2015, relacionada con el FORTALECIMIENTO DE REDES ACADÉMICAS, se viene cumpliendo  con las siguientes acciones: RED DE MATEMATICAS, es fortalecida con la ejecución del programa de OLIMPIADAS DE MATEMATICAS ejecutado en la 54 Instituciones Educativas del Departamento, en el cual se implementa un MODULO VIRTUAL en la plataforma MOODLE para la participación de los estudiantes, para lo cual se realizó transferencia de recursos a la I.E Instituto Montenegro para fortalecer esta red en el proceso de olimpiadas. La RED DE PREESCOLAR realizó jornada pedagógica en la construcción del proyecto lúdico pedagógico en el marco de los referentes técnicos de educación inicial. La red de ESCUELA NUEVA realizó taller con docentes de la red para el estudio y adaptación de guías de aprendizaje Escuela Nueva. Continúan vigentes las redes de EDUCACION PARA LA SEXUALIDAD Y CONSTRUCCION DE CIUDADANIA, RED DE BILINGUISMO y RED DE EDUCACION AMBIENTAL. </t>
  </si>
  <si>
    <t>A continuación se enumeran las redes de aprendizaje que se fortalecieron en la Secretaria de Educación Departamental del Quindío.
1. Red de Coordinadores 
2. Red de Matemáticas
3. Red de Tecnología
4. Red de Preescolar
5. Red de Escuela Nueva
6. Se viene trabajando en la implementación de la Red de Convivencia y Paz</t>
  </si>
  <si>
    <t>A la fecha se fortalecieron 52 Comité de Convivencia Escolar, lo cual es certificado a través de los 4 profesionales  y su supervisora de contrato.
Lo anterior se resume en: 
Año 2016 4 Comité Fortalecidos + I trimestre Año 2017 8 Comité Fortalecido + II Trimestre Año 2017 18 Comité Fortalecido + III Trimestre Año 2017 22 Comité Fortalecidos: para un total de 52 Comité de Convivencia Escolar Fortalecidos.</t>
  </si>
  <si>
    <t>En el departamento se tienen implementadas la Red de matemáticas, Red de Escuela de escuela nueva, Red de Coordinadores y Red de educación Inicial, se inicia con el círculo pedagógico de educación inicial.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t>
  </si>
  <si>
    <t xml:space="preserve">En la Secretaría de Educación departamental se tienen implementadas la Red de matemáticas, Red de Escuela de nueva, Red de Coordinadores,  y Círculo pedagógico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Las cifras presupuestales fueron sacadas del POAI - segundo trimestre 2019. </t>
  </si>
  <si>
    <t>Para la vigencia 2020, se tienen implementadas, fortalecidas y reconocidas mediante acto administrativo dos (2) Redes de Aprendizaje para las 54 Instituciones Educativas Oficiales del Departamento.
* Red de Matemáticas.
* Red de Coordinadores.
Aclarando que, en el año 2021, se inicia con el proceso de implementar y reconocer mediante acto administrativo 4 nuevas redes de aprendizaje:
* Red de Escuela Nueva.
* Red de Preescolar.
* Red de Sociales.
* Red de Evaluación.</t>
  </si>
  <si>
    <t xml:space="preserve">Se realizó reconocimiento de la Red de Aprendizaje "Entre Todos Para Todos" mediante la resolución No. 1244 del 15/03/2021, mediante la cual busca fortalecer los procsos académicos y de investigación pedagógica.
Está en proceso de reconocimiento la red de docentes de Escuela nueva, docentes de PRAE y Preescolar.
No obstante, es una meta cumplida de Política Pública entre las vigencias 2014 - 2020, de acuerdo a los informes periódicos de seguimiento realizados. </t>
  </si>
  <si>
    <t xml:space="preserve">De acuerdo con lo reportado por la Secretaría de Educación, durante las diferentes vigencias, se observa que se fortalecieron más de seis redes de aprendizaje, entre las que se pueden mencionar: 
* Red de Matemáticas.
* Red de Coordinadores.
* "Entre Todos Para Todos" mediante la resolución No. 1244 del 15/03/2021.
* Red de Escuela Nueva. 
* Red de Coordinadores. 
* Red de Educación Inicial - Red de Preescolar.
* Red de Tecnología
* Red de Convivencia y Paz.
* Red de Bilingüismo. 
* Red para la Sexualidad y Construcción de Ciudadanía. 
* Red de Educación Ambiental.
De esta manera, la meta de Política Pública se encuentra cumplida.
Sin embargo, es necesario seguir fortaleciendo estas redes de aprendizajes. </t>
  </si>
  <si>
    <t>54 Instituciones Educativas con propuesta articuladora, elaborada e implementada “Desde la quindianidad al Paisaje Cultural Cafetero".</t>
  </si>
  <si>
    <t xml:space="preserve">Para el cumplimiento de la meta para el año 2014 Se inicia el proceso para la firma del convenio  con el aliado pedagógico  para la construcción de CONTENIDOS DIGITALES con la CUN CORPORACION UNIFICADA NACIONAL  y se continua con la ejecución del convenio interinstitucional con COMFENALCO Quindío,  en  cumplimiento del decreto ministerial 1729 de 2008,  para la articulación de  la QUINDIANIDAD y el PAISAJE CULTURAL CAFETERO, en  JORNADAS ESCOLARES COMPLEMENTARIAS (Rio Verde Alto, Francisco Miranda, San José de Filandia, San Vicente de Paul e Instituto Génova de Génova,  La Mariela,  Luis granada Mejía,  Boquia).  Desde la oficina de CALIDAD EDUCATIVA, de la Secretaría de Educación Departamental, se direccionó la incorporación  del proyecto pedagógico transversal PAISAJE CULTURAL CAFETERO, en cada una de las 54 Instituciones Educativas, siendo acatada la disposición por cada una de ellas.  </t>
  </si>
  <si>
    <t>Para el año 2015, continúa en convenio  con los aliados pedagógicos   CUN - CORPORACION UNIFICADA NACIONAL y la Universidad del Quindío, el desarrollo de 268 proyectos de investigación en el aula enfocados en competencias ciudadanas del Paisaje Cultural Cafetero, apoyada en TIC. Desde la oficina de CALIDAD EDUCATIVA, de la Secretaría de Educación Departamental, se direccionó la incorporación  del proyecto pedagógico transversal PAISAJE CULTURAL CAFETERO aprobado mediante la ordenanza No. 038 de 2012, en cada una de las 54 Instituciones Educativas.</t>
  </si>
  <si>
    <t>Desde las 54 Instituciones Educativas se trabaja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t>
  </si>
  <si>
    <t xml:space="preserve">Desde las 54 Instituciones Educativas se continúa trabajando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
No obstante, es una meta cumplida de Política Pública entre las vigencias 2014 - 2020, de acuerdo a los informes periódicos de seguimiento realizados. </t>
  </si>
  <si>
    <t xml:space="preserve">Cualificar la labor docente mediante procesos de formación, continúa en el marco del enfoque diferencial y la cultura que privilegie metodologías para el desarrollo integral. </t>
  </si>
  <si>
    <t>Plan de Formación y Capacitación Docente implementado en los 12 Municipios, en Competencias Básicas, Específicas y transversales.</t>
  </si>
  <si>
    <t>El PLAN DE CAPACITACIÓN Y FORMACIÓN DOCENTE para el año 2014,  s e lleva a cabo a través de los convenios -asistencia técnicas-  suscritos por  MEN con los distintos oferentes en convivencia escolar, modelos flexibles, articulación de la Media  con la Educación Técnica, Tecnología y Superior, para fortalecer las competencias básicas (comunicativas, científicas y lógicas) y las competencias  ciudadanas que son transversales a las  Básicas. Con recursos de regalías se celebró convenio de cooperación con la Universidad del Quindío, la Corporación Unificada nacional -CUN y la CRQ cuya duración es de dos años a partir de junio de 2014 para realizar diplomados en formación en competencias ciudadanas, TIC y elaboración de contenidos digitales.  Se subsidió la inscripción de 130 docentes para participar en el seminario internacional de investigación en educación realizado por la Universidad del Quindío en el mes de noviembre.</t>
  </si>
  <si>
    <t>El PLAN DE CAPACITACIÓN Y FORMACIÓN DOCENTE para el año 2015,  se lleva a cabo a través de acuerdo de cooperación con el Banco BBVA donde se están formando a 40 docentes y directivos docentes en Talleres de emprendimiento en educación financiera.</t>
  </si>
  <si>
    <t>Se realizó capacitación a docentes de Instituciones Educativas por parte de funcionario del Ministerio de Educación nacional y se recibieron 800 módulos para facilitar el proceso para llevar a cabo la implementación del programa de analfabetismo.
Se capacitaron 450 docentes en estrategias para el mejoramiento del ISCE, en: lectura, matemáticas, inglés, convivencia y PRAES, apoyo y desarrollo de capacitaciones y talleres como estrategias pedagógicas y artísticas para el mejoramiento continuo del ambiente escolar. Además se brindó acompañamiento técnico pedagógico a los procesos de educación ambiental, apoyo en la implementación de estrategias en lectoescritura a través del uso y aprobación de las tecnologías del aprendizaje. Se apoyaron 9 Instituciones Educativas participando en el programa todos a aprender, 9 tutores PTA, se entregaron textos y talleres para docentes.
Se brindó acompañamiento a 123 docentes con tutores Programa Todos a Aprender PTA, la población beneficiada fueron los docentes de básica primaria de la zona rural del Departamento.
Se apoyaron 97 docentes licenciados en lenguas modernas, se prestó apoyo profesional para la implementación del material de enseñanza English Please Fast Track para el fortalecimiento en los grados noveno, decimo, once de básica secundaria; implementación del material de enseñanza My ABC English Kit en los grados cuarto y quinto de básica primaria.
Formación de docentes a través de convenio con la Universidad la Gran Colombia,  y con la asistencia técnica ofrecida por tres profesionales vinculados a la Secretaria de Educación para fortalecimiento en el área.</t>
  </si>
  <si>
    <t>Durante lo corrido del año 2017 (III Trimestre), se capacitaron 724 docentes en estrategias para la enseñanza de las Áreas de Español y Matemáticas en Pro de las diferentes pruebas saber 3°, 5°, 9° y 11°, lo que contribuye a mejorar el resultado en el Índice Sintético de Calidad Educativa ISCE.
Durante el Cuarto Trimestre del Año 2017, a través de los puntos vive digital ubicados en las diferentes Instituciones Educativas (15) del Departamento, se capacitaron aproximadamente 113 docentes de las diferentes áreas como apoyo al mejoramiento continuo en resultados de ISCE.
Sumado lo anterior tenemos que hasta la vigencia 2017 se capacitaron aproximadamente 837 Docentes del Departamento.
NOTA: De los $ 183 millones de presupuesto inicial se redujeron $23.895.184 pesos.</t>
  </si>
  <si>
    <t>Se capacitaron 1.728 docentes de las 54 instituciones educativas del sector rural y urbano,  para el mejoramiento del índice sintético de calidad educativa (ISCE),  en estrategias para la enseñanza de las matemáticas  a través de microcentros (talleres), en lectoescritura, en fortalecimiento curricular y acompañamiento pedagógico para la construcción de planes de área y evaluación formativa.</t>
  </si>
  <si>
    <t xml:space="preserve">En el año 2019 se han capacitado 757 docentes en estrategias para el mejoramiento del ISCE, discriminadas así:   
105   en competencias matemáticas, realizadas por la red de matemáticas,  en Uso de materiales manipulables del laboratorio de matemáticas
204 a través de la realización de talleres  en lectoescritura
108  en educación Económica y Financiera
100 en acercamiento a la lectura en transición
70 en  Red de lengua castellana en literatura 
170  en estrategias de lectura, a través de alianza con la biblioteca Comfenalco.
</t>
  </si>
  <si>
    <t>Para el año 2020, a pesar de las múltiples dificultades que se presentaron debido a la pandemia por Covid-19, la Secretaría de Educación a través de sus funcionarios, contratistas y gestiones, se llevaron a cabo procesos de formación y/o capacitación docente de manera virtual, beneficiando a diferentes docentes de las 54 Instituciones Educativas Oficiales de los 11 Municipios no certificados en educación.
* Evaluación educativa en entornos digitales.
* Apropiación de los referentes técnicos, el arte, el juego, expresiones artísticas, literatura y la exploración del medio.
* Uso y apropiación de textos Come To Live. 
* Diplomado en Formación pedagógica a los docentes en capacidades y talentos excepcionales.
* Estrategia denominada Ruta STEM 2020 en ciencia, tecnología, ingeniería y matemáticas.
* Competencias TIC a través de la plataforma Integratic.
* Conversatorios sobre el componente pedagógico en alternancia "Gestión y Diseño Curricular, Ambientes de Aprendizaje y Evaluación Formativa".
* Ambientes tecnológicos integrales para el mejoramiento de los procesos de enseñanza - aprendizaje a través de la implementación de la estrategia "Aulas Amigas" para fortalecer el uso y apropiación de recursos TIC.
* Planes Escolares de Gestión del Riesgo y Desastres y Protocolo de Bioseguridad en la alternancia educativa.</t>
  </si>
  <si>
    <t>A la fecha se continúa y se reporta las capacitaciones y/o formaciones a docentes realizadas al III Trimestre del año:
A. Formación DIAN "Cultura de La Contribución en la Escuela- CCE"
En cumplimiento a la Resolución Nacional N° 00039 ( 30 de Abril de 2020 ), Por la cual se implementa y desarrolla el Programa “Cultura de la Contribución en la Escuela” en Instituciones Educativas (IE) de educación básica primaria, básica secundaria y educación media a Nivel Nacional,   y a través de la DIAN, se está implementando el programa desde el mes de abril en  22 instituciones educativas focalizadas, han participado en los procesos de formación 141 docentes y directivos docentes (distribuidos en 22 I.E).
B. DIPLOMADO EN CIBERNÉTICA NEUROSOCIAL
Con apoyo de la Asociación de egresados de la Universidad Tecnológica de Pereira-UTP se dio inicio al diplomado en referencia, donde se encuentran inscrito 18 orientadores de igual número de instituciones educativas.
C. Formación en Herramienta virtual interactiva Matific
Proporcionar a los docentes y estudiantes herramientas virtuales interactivas que faciliten sus prácticas de aula y mejoren los procesos de enseñanza y aprendizaje para el desarrollo de competencias lógicas en los estudiantes. En el taller participaron 295 docentes de transición, primaria y directivos docentes de las 54 IE oficiales del departamento.</t>
  </si>
  <si>
    <t>Plan de Apoyo a la Educación Rural fortalecido en los 12 municipios.</t>
  </si>
  <si>
    <t>Contratación de Personal Docente, y Dotación de Material Pedagogico de Escuela Nueva. con la ejecución de un PLAN DE APOYO A LA EDUCACION RURAL, con las siguientes actividades: a) Talleres sobre implementación del modelo ESCUELA NUEVA,  Realización de talleres con 40 Docentes  de la RED DEPARTAMENTAL de ESCUELA NUEVA. c) Se implementa la metodología de ESCUELA NUEVA, para 209 Sedes Educativas en año 2013, para la zona rural del Departamento y finalmente con la reactivación de los MICRO CENTROS RURALES. Para el mes de diciembre de 2014 se hace una contratación para adquirir 86 juegos de GUIAS DE APRENDIZAJE DE ESCUELA NUEVA para las sedes educativas rurales de los municipios de Génova y Pijao.</t>
  </si>
  <si>
    <t xml:space="preserve">En el 2015 se dotaron con 86 juegos de GUIAS DE APRENDIZAJE DE ESCUELA NUEVA a las sedes educativas rurales de los municipios de Génova y Pijao y se continua con el proceso de ESCUELA NUEVA implementada en las sedes rurales del departamento, igualmente contratación de personal Docente, y Dotación de Material Pedagogico Con Dotación de Material de Escuela Nueva. </t>
  </si>
  <si>
    <t>Se realizaron intervenciones de mejoramiento en infraestructura en las sedes rurales de los municipios de Génova, Córdoba y Filandia en el marco del programa " ESCUELA Y SU TERRITORIO".</t>
  </si>
  <si>
    <t>Durante el año 2017 se intervinieron  - Mejoramiento, Adecuación y Construcción - 117 sedes educativas oficiales del Departamento.
Lo anterior se realiza a través de la Secretaria de Aguas e infraestructura, la inversión a través de los Convites - QUINDÍO SI  - liderado y ejecutado por el Despacho del Señor Gobernador y las transferencias de recursos a las I.E. por parte de la Secretaría de Educación Departamental.</t>
  </si>
  <si>
    <t>Se continúa con el modelo ESCUELA NUEVA el cual se implementó en las sedes rurales del departamento.
Se ha realizado mantenimiento y/o adecuación de la infraestructura física en  51 sedes de las Instituciones Educativas de los siguientes Municipios del  Departamento del Quindío:
Montenegro: General Santander., Antonio Nariño, la Isabela
Calarcá: San Rafael, San José, Rafael Uribe Uribe, La Bella, Puerto Rico, Santa Teresa Galindo, Potosí, María Auxiliadora, San Rafael, Buenos Aires bajo, la Rochela, Quebradanegra.
Pijao: María Auxiliadora, la Cruz, Cañaveral, Sede Principal
Salento: Llano Grande, Palestina, la Nubia, Luis Menotty
Génova: Sede principal, El Cedral
Circasia: Barcelona Baja, Barcelona Alta, hojas anchas, la Cabaña
Buenavista Instituto Buenavista, el Placer
La Tebaida: Antonio
Córdoba: Guayaquil Alto
Quimbaya: General Santander</t>
  </si>
  <si>
    <t xml:space="preserve">Se continúa con el modelo ESCUELA NUEVA implementada en las sedes rurales de las instituciones educativas rurales de los 11 municipios del departamento y en el primer trimestre de 2019 se realizaron adecuaciones en el  restaurante escolar en el Instituto Génova del Municipio de Génova.
Las cifras presupuestales fueron sacadas del POAI - segundo trimestre 2019. </t>
  </si>
  <si>
    <t>Para la vigencia 2020, la Secretaría de Educación Departamental brindo acompañamiento y asistencia técnica a las 54 Instituciones Educativas Oficiales en los 11 municipios del Departamento de manera virtual y presencial en diferentes temas relacionados con el manejo de la pandemia causada por el covid-19, así como temas relacionados con la alternancia educativa acatando los diferentes lineamientos expedidos por el Ministerio de Educación Nacional.
Número de Instituciones Educativas de la Zona Rural y Urbana del Departamento del Quindío:
* 16 Instituciones Educativas Rurales.
* 38 Instituciones Educativas Urbanas.</t>
  </si>
  <si>
    <t>Se han realizado encuentros virtuales y presenciales con los docentes de las instituciones educativas rurales en la fundamentación conceptual en el modelo escuela nueva, la incorporación de las estrategias y los instrumentos del modelo en la ruta de mejoramiento institucional; además se han realizado talleres de sensibilización para la adopción del modelo escuela nueva de manera unificada en todas las IE rurales del departamento.
Para el III Trimestre se viene fortaleciendo procesos de las diferentes direcciones de la Secretaría de Educación Departamental y en conjunto con las Instituciones Educativas, para el regreso gradual y progresivo a la presencialidad de los estudiantes, docentes y directivos docentes. Así mismo se inicia desde la dirección de cobertura con la programación y posteriores transferencias de recursos a las alcaldías, destinados a concurrir en la financiación del servicio de transporte escolar para los estudiantes de las zonas rurales que lo requieran.</t>
  </si>
  <si>
    <t xml:space="preserve">En el PLAN DE FORMACION DOCENTE en servicio que tiene implementado la secretaría de educacion departamental del Quindio, se incorpora un COMPONENTE -programa- denominado INNOVACION EDUCATIVA CON EL USO DE LA TICS. </t>
  </si>
  <si>
    <t>En Plan de formación docente en servicio que tiene implementado la secretaría de educación departamental del Quindio, se incorpora un COMPONENTE -programa- denominado INNIOVACION EDUCATIVA CON EL USO DE LA TICS.</t>
  </si>
  <si>
    <t>Capacitación Docente en Uso y Apropiación de TIC (Tabletas y Tableros Electrónicos).
Diplomado DOCENTIC, dictados por Computadores para Educar.
Talleres TIC en Olimpiadas virtuales de Matemáticas.
Currículo exploratorio TIC Dictado por el Ministerio de Educación Nacional.</t>
  </si>
  <si>
    <t>Durante la Vigencia 2017 se realizaron 6 Talleres para docentes en el uso de las TIC. 
En el mes de marzo del año 2017, se realizan 3 talleres en Manejo de Herramientas TIC: establecidas así: Sábado 11 de Marzo - Inst. Educativa San José Municipio de Circasia, Sábado 18 de Marzo Inst. Educativa Pedacito de Cielo Municipio de La Tebaida, Sábado 25 de Marzo Inst. Educativa Segundo Henao Municipio de Calarcá. Como complemento a lo anterior en los puntos vive digital  del Municipio de Quimbaya  en la I.E. Instituto Quimbaya e I.E. Mercadotecnia María Inmaculada.
En el  II trimestre del año 2017, el día sábado 1 de abril, se dicta 1 taller para líderes de radio escolar, en la institución San José del Municipio de Circasia.
Durante el mes de Julio del año 2017, se cita mediante circular 120-141 a Orientadores, Docentes de Apoyo y gestores TIC de los Puntos Vive Digital, al taller-capacitación "INICIATIVA TIC y DISCAPACIDAD", el día 18 de julio de 2017 en la Institución Educativa San José del Municipio de Circasia.
Durante el mes de agosto del año 2017, se dicta 1 capacitación en la universidad del Quindío para los realizadores de contenidos en emisoras escolares, citando mediante circular 120-158 del 11 de agosto de 2017 a: 1 docentes y tres estudiantes de las siguientes I.E.:
I.E. La Mariela del Municipio de Pijao - Instituto Buenavista del Municipio de Buenavista - Instituto Calarcá, General Santander y I.E. San Bernardo del Municipio de Calarcá - I.E. Jesús Maestro del Municipio de Quimbaya.</t>
  </si>
  <si>
    <t>Se realizaron seis (6) talleres en radio educativa con el apoyo de la  Universidad del Quindío dirigidos a estudiantes y docentes de los municipios de la cordillera,   un (1) taller en la plataforma educativa integratic orientada a los docentes de las 27 IE  focalizadas y se apoyó un (1)  evento  realizado por el  Instituto Tecnológico del Municipio de Calarcá  "EXPERIENCIAS INSPIRADORAS Y BUENAS PRACTICAS DE AULA  SEMINARIO TALLER-INNOVACION Y TECNOLOGIA 2018.</t>
  </si>
  <si>
    <t xml:space="preserve">Se han desarrollado 5 talleres  en el uso de las TICS a docentes de los municipios de: Pijao, Quimbaya, Buenavista, Calarcá, la Tebaida, Circasia, Córdoba, Génova, Montenegro, Salento, Filandia.
Las cifras presupuestales fueron sacadas del POAI - segundo trimestre 2019. </t>
  </si>
  <si>
    <t>Para el año 2020, la formación y/o capacitación docente en competencias en el uso de nuevas tecnologías, se realiza a través:
*De la adquisición de ayudas tecnológicas y realización de actividades en el marco de la implementación de ambientes tecnológicos integrales "Aulas Amigas", capacitando a 17 docentes de 14 Instituciones Educativas de 10 municipios.
* Capacitación a 55 docentes en Competencias TIC, dictada por el personal del Calidad Educativa.
* Capacitación a 129 docentes en la estrategia denominada Ruta STEM 2020 en ciencia, tecnología, ingeniería y matemática, a través de la Universidad Tecnológica de Pereira y Computadores para Educar.</t>
  </si>
  <si>
    <t>Se realizó formación en Herramienta virtual interactiva Matific con el fin de Proporcionar a los docentes herramientas virtuales interactivas que faciliten sus prácticas de aula y mejoren los procesos de enseñanza y aprendizaje para el desarrollo de competencias lógicas en los estudiantes. En el taller participaron 40 docentes de transición, primaria y directivos docentes de las 54 IE oficiales del departamento.</t>
  </si>
  <si>
    <t>Plan de Formación y Capacitación Docente implementado en Competencias Comunicativas en Inglés, en los 12 Municipios.</t>
  </si>
  <si>
    <t>Desarrollo de Jornadas y Capacitación Docente, Para el año 2014 donde se  capacita   a 12 docentes en FRANCES y 152 en INGLES para un total a la fecha de 164  docentes nuevos capacitados.</t>
  </si>
  <si>
    <t xml:space="preserve">Se está tramitando convenio con la Universidad la Gran Colombia para formar a 150 docentes en idioma extranjero ingles y con la Alianza Colombo Francesa para el acompañamiento docente en las prácticas pedagógicas para la enseñanza de francés como lengua extranjera en los grados de transición, primero, segundo y tercero de la institución educativa Gabriela Mistral del municipio de la Tebaida. </t>
  </si>
  <si>
    <t>Gestión SED - MEN / Programa Colombia Bilingüe - INCENTIVOS PARA DOCENTES Y ESTUDIANTES.
Gestión SED - MEN / Programa Colombia Bilingüe - FORMACIÓN DOCENTES.</t>
  </si>
  <si>
    <t>Durante la vigencia 2017,  es aprobado el Proyecto de Quindío Bilingüe; proyecto que se ejecutará a través de recursos del Sistema General de Regalías, y que beneficiará a los estudiantes de los 11 Municipios del Departamento.</t>
  </si>
  <si>
    <t>Dentro del proyecto Quindío Bilingüe y Competitivo, se capacitaron 96 docentes de preescolar pertenecientes a las 54 instituciones educativas del departamento, en desarrollo de competencias comunicativas en inglés y metodologías para los procesos de enseñanza/aprendizaje de lengua extranjera. Se realizaron 14 encuentros de formación presencial en los municipios de Calarcá, Montenegro, Circasia, La Tebaida y el Corregimiento de Barcelona.</t>
  </si>
  <si>
    <t>Para el año 2020, la formación y/o capacitación docente en competencias comunicativas en inglés, se realizó de manera virtual, beneficiando a 71 docentes en el uso y apropiación del material pedagógico (Textos Guía Come to Live). 
71 Docentes Beneficiados de 9 Municipios del Departamento:
* Calarcá: 22.
* Circasia: 10.
* Córdoba: 1. 
* Filandia: 7.
* Génova: 3.
* la Tebaida: 8.
* Montenegro: 9.
* Pijao: 5. 
* Quimbaya: 6.</t>
  </si>
  <si>
    <t>En este periodo no se realizaron procesos de formación en competencias comunicativas en inglés.</t>
  </si>
  <si>
    <t>Implementar un sistema de información que permita determinar continuamente las potencialidades de los niños, niñas y adolescentes caracterizando sus talentos especiales.</t>
  </si>
  <si>
    <t>8 Proyectos Pedagógicos bajo modelos flexibles para atender población en situación de vulnerabilidad y NEE.</t>
  </si>
  <si>
    <t>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 y SANTANDER de Montenegro. OTRO MODELO  implementado para el año 2013 es CAMINAR EN SECUNDARIA, en las IE  I CALARCA, RAFEL URIBE, PEDACITO DE CIELO, INST MONTENEGRO, GENERAL SANTANDER MONTENEGRO E INSTITUTO QUIMBAYA  con un total de 8 aulas para nivelación de estudiantes de extra edad de secundaria. GRUPOS JUVENILES  CREATIVOS. En cumplimiento de esta meta se ha ejecutado el proyecto a través del cual  se contrata el personal docente que atiende la población con necesidades educativas especiales (NEE),  partiendo de un  modelo social que permite la inclusión educativa de la población con discapacidad sensorial, cognitivo y motor.(Modelos lingüísticos e intérpretes de señas). Finalmente  se implementa el modelo ACRECER  correspondiente a educación de adultos.</t>
  </si>
  <si>
    <t xml:space="preserve">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TEBAIDAy SANTANDER de Montenegro.  CAMINAR EN SECUNDARIA, en las IE  I CALARCA, RAFEL URIBE, PEDACITO DE CIELO, INST MONTENEGRO, GENERAL SANTANDER MONTENEGRO E INSTITUTO QUIMBAYA  con un total de 8 aulas para nivelación de estudiantes de extra edad de secundaria. </t>
  </si>
  <si>
    <t>Personas en riesgo social en conflicto con la ley penal, iletrados. Se atendieron a través de modelos flexibles como caminar en secundaria uno y dos o círculos juveniles creativos, algunos de estos  menores se encuentran internados en el Centro del menor infractor la primavera en el municipio de Montenegro o están vinculados a organizaciones no gubernamentales que los atienden en su proceso de resocialización.</t>
  </si>
  <si>
    <t>Que a la fecha se viene en un proceso de automatización y caracterización en el aplicativo SIMAT, para una mejor identificación de los estudiantes que se encuentran en el SRPA, iletrados, habitantes de frontera y/o menores trabajadores.
Dicha identificación se inicia en el CAE la Primavera del Municipio de Montenegro y la I.E. Antonio Nariño del Municipio de La Tebaida, así mismo se continuará con dicha identificación en el resto de sedes educativas oficiales del Departamento.</t>
  </si>
  <si>
    <t xml:space="preserve">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
Se  atendieron 645 personas en riesgo social en conflicto con la ley penal,  realizándose la evaluación de las actividades y de la prestación del servicio educativo con los jóvenes que se encuentran en el sistema de responsabilidad penal para adolescentes y los que se encuentran en riesgo sicosocial. </t>
  </si>
  <si>
    <t xml:space="preserve">Se ha venido implementando del Plan para la caracterización y atención de la población en condiciones especiales y excepcionales en el Departamento, mediante el apoyo en la asistencia técnica, seguimiento y control de los procesos desarrollados en la atención  de los estudiantes de los establecimientos Educativos  no certificados, que reportan  estudiantes con Discapacidad, con capacidades  o con talentos excepcionales.   Se ha realizado asesoría y asistencia técnica pedagógica a instituciones educativas que presentan estudiantes con discapacidad y donde se encuentran vinculados docentes de apoyo pedagógico; así mismo se ha realizado asesoría y orientaciones a docentes de aula frente a la actual norma 1421 y sus lineamientos, en estrategias del DUA (Diseño Universal del Aprendizaje) y en la ejecución del PIAR (Plan de Ajustes Razonables).
Se contrataron  31  profesionales de apoyo pedagógico para 27 instituciones educativas oficiales del departamento, 7 apoyos pedagógicos para estudiantes sordos de primaria con perfil de  modelos lingüísticos a 7 instituciones educativas, 6 apoyos pedagógicos para estudiantes sordos de secundaria con perfil de  intérpretes de LSC a 6 instituciones educativas,  1 un tiflólogo para el apoyo pedagógico de estudiantes con discapacidad visual, 1 un psicólogo itinerante para la identificación de posibles estudiantes con discapacidad, capacidades y talentos excepcionales, 2 docente bilingües biculturales para la enseñanza de las dos lenguas el castellano y la lengua de señas colombiana (LSC).
Se continúa con la implementación del Plan de caracterización, identificación y atención de la población educativa
</t>
  </si>
  <si>
    <t>Se realizó diplomado con la Universidad Remington de talentos y capacidades excepcionales, con el fin de fortalecer las competencias de los docentes y continuar con los procesos pedagógicos bajo modelos flexibles, que permitan determinar e identificar población en situación de vulnerabilidad y NEE.</t>
  </si>
  <si>
    <t xml:space="preserve">El profesional en psicología contratado, continúa en el desarrollo permanente de actividades para la detección de estudiantes con capacidades y/o talentos excepcionales con el objetivo de realizar inclusión a través de los ajustes razonables, adaptaciones curriculares en semilleros y así proyectarlos a su educación superior. Continúa el reporte de 114 estudiantes con capacidades y/o talentos, ubicados en 45 IE del departamento.
Durante el III trimestre,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</si>
  <si>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Incorporar procesos de formación inclusivos en la primera infancia, permitiendo el aprestamiento y adopción de las TICS y el bilingüismo para su desarrollo integral.</t>
  </si>
  <si>
    <t>12 Convenios Interinstitucionales suscritos para la atención integral de la primera infancia, incluyendo nuevas tecnologías y bilingüismo.</t>
  </si>
  <si>
    <t xml:space="preserve">8 CONVENIOS INTERADMINISTRATIVOS, para articular la EDUCACION INICIAL con el nivel de PREESCOLAR de las 54 Instituciones Educativas del Departamento. Para  cumplimiento de esta meta se registra el gasto de inversión  correspondiente a la  gestión de los Rectores de las Instituciones Educativas en un porcentaje aproximado del 5% del valor de la nómina anual de cada uno de ellos, para un total a registrar de $9.501.867. </t>
  </si>
  <si>
    <t xml:space="preserve">Para el año 2015, se está cumpliendo en un 67% la meta programada, al tenerse suscrito 8 CONVENIOS INTERADMINISTRATIVOS, para articular la EDUCACION INICIAL con el nivel de PREESCOLAR de las 54 Instituciones Educativas del Departamento. </t>
  </si>
  <si>
    <t>Durante la vigencia 2017 se atendieron en Instituciones Educativas del Sector Privado y Oficial 3,101 estudiantes. 
La Población Estudiantil del Sector Oficial son atendidos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</si>
  <si>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Se implementó el modelo de atención integral de la educación inicial en el Departamento del  Quindío, asumiendo las políticas y lineamientos brindados por el Ministerio de Educación Nacional, en el modelo de gestión de la educación inicial. Se realizó la socialización y entrega del material de referentes técnicos para la educación inicial, dirigida a docentes del sector privado y oficial del grado de transición y agentes educativos de ICBF. Se realizó el proceso de capacitación en tránsito armónico -(los niños y niñas que ingresan de las modalidades de ICBF a Sistema Educativo Grado de Transición)  dirigido a todos los docentes de transición de las 54 instituciones educativas en coordinación con los agentes educativos de ICBF, realizando su proyecto en cada institución educativa,  participando en este ejercicio las universidades del Quindío y San Buenaventura. Se construyó el estado del arte de la educación inicial en el departamento en articulación con instituciones comprometidas en el tema.
Se participó en la asistencia técnica dirigida por  Ministerio de Educación  en el tema de Transito Armónico (Trayectoria  pedagógicas). Se inicia el seguimiento al Plan Departamental de transito  armónico en la mesa Departamental con el fin de identificar los niños que ingresan al sistema  e identificando  los casos critico (No matriculados), transitando 1.420 niños de las modalidades de ICBF al grado de transición del sistema educativo.</t>
  </si>
  <si>
    <t>Se incrementó para la vigencia 2019 en 1231 niños que transitaron de las modalidades del ICBF al sistema educativo al grado de transición.
Información extractada del seguimiento a metas de Plan de Desarrollo - segundo trimestre 2019.</t>
  </si>
  <si>
    <t>Durante la vigencia 2020, no se suscribieron este tipo de convenios, sin embargo, se deja la claridad que a través de la estrategia VIVE DIGITAL FASE II, del año 2014, se realizó el fortalecimiento de la atención integral a la primera infancia incluyendo nuevas tecnologías y bilingüismo.</t>
  </si>
  <si>
    <t xml:space="preserve">Con la implementación de la Ley 1804 de 2016 “POR LA CUAL SE ESTABLECE LA POLÍTICA DE ESTADO PARA EL DESARROLLO INTEGRAL DE LA PRIMERA INFANCIA DE CERO A SIEMPRE Y SE DICTAN OTRAS DISPOSICIONES" se realiza el proyecto de transiciones armónicas en las 54 IE del departamento, en articulación con el ICBF y el Departamento de Prosperidad Social, con el propósito de garantizar el ingreso de los niños y las niñas al sistema educativo.
No obstante, fue una meta que se cumplió durante la vigencia 2015, en un convenio con la Universidad UTP de Pereira. </t>
  </si>
  <si>
    <t>120 Docentes de Preescolar y Madres Comunitarias capacitados en el uso de Nuevas Tecnologías y bilingüismo para la promoción de competencias en Educación Inicial.</t>
  </si>
  <si>
    <t xml:space="preserve">Se capacitaron 206 ACTORES EDUCATIVOS, en dos ejes temáticos, NUEVAS TECNOLOGÍAS y BILINGÜISMO para Educación Inicial. De ellos 86 son Docentes vinculados a la Secretaría de Educación Departamental del Quindío en PREESCOLAR,  y 120 MADRES COMUNITARIAS pertenecientes a los CDI del ICBF. Para el cumplimiento de  esta meta se continúa con la ejecución del convenio MEN y FAN FUNDACIÓN POR LA NIÑEZ, con la inversión de los recursos correspondientes el proyecto MI MUNDO MIS JUEGOS Y MIS LETRAS, por un valor de $240.000.000   en el marco de los acuerdos por la prosperidad del año 2012, gestionados por la SECRETARIA DE EDUCACION DEPARTAMENTAL DEL QUINDIO. </t>
  </si>
  <si>
    <t>Se han capacitado 145 ACTORES EDUCATIVOS, en dos ejes temáticos, NUEVAS TECNOLOGÍAS y BILINGÜISMO para Educación Inicial. De ellos 5 son Docentes vinculados a la Secretaría de Educación Departamental del Quindío en PREESCOLAR,  ubicados en la I.E. San Bernardo de Calarcá.</t>
  </si>
  <si>
    <t>Capacitación Docente en Uso y Apropiación de TIC (Tabletas y Tableros Electrónicos).
Contrato de 2 profesionales para el Apoyo de la Enseñanza del Inglés desde Grado 0 en IE oficiales del Departamento.</t>
  </si>
  <si>
    <t>A la fecha 125 docentes fueron acompañados con el programa PTA. El número de I.E no ha incrementado puesto que el Ministerio de Educación no a focalizado nuevas I.E. del Departamento</t>
  </si>
  <si>
    <t xml:space="preserve">La secretaría de Educación viene adelantando el proceso durante el primer semestre del año en curso. </t>
  </si>
  <si>
    <t>Durante la vigencia 2020 se realizó capacitación a 120 docentes de prescolar en bilingüismo.</t>
  </si>
  <si>
    <t xml:space="preserve">Se realizó formación en Herramienta virtual interactiva Matific con el fin de Proporcionar a los docentes herramientas virtuales interactivas que faciliten sus prácticas de aula y mejoren los procesos de enseñanza y aprendizaje para el desarrollo de competencias lógicas en los estudiantes. En el taller participaron 40 docentes de transición y directivos docentes de las 54 IE oficiales del departamento.
No obstante, es una meta cumplida de Política Pública entre las vigencias 2014 - 2020, de acuerdo a los informes periódicos de seguimiento realizados. </t>
  </si>
  <si>
    <t xml:space="preserve">Adecuación de los ambientes físicos de las instituciones educativas que permitan la potencialización de competencias cognitivas, recreativas, deportivas, artísticas y culturales que redunden en el desarrollo integral de los niños, niñas y adolescentes. </t>
  </si>
  <si>
    <t xml:space="preserve">113 Sedes beneficiadas con nuevos y mejores espacios mediante la construcción, ampliación, mejoramiento y dotación de infraestructura educativa </t>
  </si>
  <si>
    <t>Convenios Interinstitucionales con el Ministerio de Educación para la Ejecución de Recursos de Ley 21, Para  el cumplimiento de esta meta se realizaron CONSTRUCCIONES Y ADECUACIONES a 13 Sedes Educativas además de las mejoradas en el año 2013 para un total de 86 sedes.</t>
  </si>
  <si>
    <t>Convenios Interinstitucionales con el Ministerio de Educación para la Ejecución de Recursos de Ley 21, Para  el cumplimiento de esta meta se realizaron a la fecha la construcción y adecuación de 14 sedes educativas además de las Dotaciones de mobiliario.</t>
  </si>
  <si>
    <t>Se intervinieron 131 sedes educativas, a través de diferentes programas. Se realizó la transferencia a las instituciones educativas para acciones de mantenimiento en sus sedes.</t>
  </si>
  <si>
    <t>Se realizó la contratación para llevar a cabo el levantamiento de planos para las 37 Instituciones Educativas  urbanas para identificar las necesidades  de adecuación, mantenimiento e intervenciones de obra en las IE focalizadas, al igual se realizaron transferencias económicas para adecuaciones menores. a la fecha no se tiene el reporte de adecuaciones.</t>
  </si>
  <si>
    <t>Se realizó mantenimiento y/o adecuación de la infraestructura física en  51 sedes de las Instituciones Educativas de los siguientes Municipios del  Departamento del Quindío:
Montenegro: General Santander., Antonio Nariño, la Isabela
Calarcá: San Rafael, San José, Rafael Uribe Uribe, La Bella, Puerto Rico, Santa Teresa Galindo, Potosí, María Auxiliadora, San Rafael, Buenos Aires bajo, la Rochela, Quebradanegra.
Pijao: María Auxiliadora, la Cruz, Cañaveral, Sede Principal
Salento: Llano Grande, Palestina, la Nubia, Luis Menotty
Génova: Sede principal, El Cedral
Circasia: Barcelona Baja, Barcelona Alta, hojas anchas, la Cabaña
Buenavista Instituto Buenavista, el Placer
La Tebaida: Antonio
Córdoba: Guayaquil Alto
Quimbaya: General Santander</t>
  </si>
  <si>
    <t xml:space="preserve">En coordinación con  la Secretaria de Aguas e Infraestructura del Departamento, se ha realizado el mantenimiento y/o adecuación de la infraestructura física en  110  sedes de Instituciones Educativas así:
* Adecuaciones en el  restaurante escolar del Instituto Génova del Municipio de Génova.
* Municipio de Calarcá: I. E Baudilio Montoya Sede la Granja.
*Municipio de Pijao: I. E la Mariela Sede Espartillal
* Municipio de Montenegro: I.E el Caimo sede Etelvina López
* Municipio de Circasia: I. E Hojas Anchas  sede Rafael Uribe Uribe vereda Villarazo 
Limpieza y mantenimiento  de pozos sépticos  en  105 sedes educativas, de los 11 municipios no certificados.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 sedes El Jardín, Pueblo Rico, sede principal), I. E el Naranjal (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t>
  </si>
  <si>
    <t>1. Visitas técnicas a las instituciones educativas. 2. Ajustes de diseños cubiertas y estudios predios. 3. Presupuestos para el mantenimiento y, mejoramiento de las instituciones.</t>
  </si>
  <si>
    <t xml:space="preserve">Para el mantenimiento de las sedes de las Instituciones Educativas, se realizaron visitas técnicas, presupuestos. 
1- IE BOQUI SALENTO   2- JOSE EUSTACIO RIVERA  3- MARIA AUXILIADROA   4 - I.E Román María Valencia sede Granja 5-  I.E SAN BERNARDO    6- I.E SEDE BARRAGAN   7- I.E SEDE EL CAIRO  8- FUNDANZA  9- LA ISLA GENOVA  10- SAN JOSE FACHADAS   11- 2. INFORME DE VISITA TECNICA ESCUELA SAN RAFAEL  12-. REGISTRO DE VISITA TECNICA ESCUELA SAN RAFAEL  13-  INFORME DE VISITA TECNICA VIVERO SALENTO   14. PEQUEÑINES CORDOBA   15-  I.E MARIA AUXILIADORA   16- IE LA SOLEDAD.
No obstante, es una meta cumplida de Política Pública entre las vigencias 2014 - 2020, de acuerdo a los informes periódicos de seguimiento realizados. </t>
  </si>
  <si>
    <t>Infraestructura de Edificaciones educativas del Departamento del Quindío, mejoradas y rehabilitadas. Número de Sedes (21).</t>
  </si>
  <si>
    <t>Aguas e Infraestructura</t>
  </si>
  <si>
    <t>se   realizó  rehabilitacion y  mejoras   de  la infraestructura de  26  edificaciones educativas del Departamento del Quindío. Atravez   de  Convenio con la PROVIQUINDÍO (No. 007 de 2013)</t>
  </si>
  <si>
    <t>Se encuentra en proceso de contratación: Mejoramiento Y Mantenimiento De La Institución Educativa Baudilio Montoya E Institución Educativa El Robledo Del Municipio De Calarcá Del Departamento Del Quindío, Mejoramiento Y Mantenimiento De La Institución Educativa Rio Verde Alto Y Su Sede Los Alpes Del Municipio De Córdoba Del Departamento Del Quindío, Mejoramiento Y Mantenimiento De La Institución Educativa Marco Fidel Suarez Sede El Castillo Del Municipio De Montenegro Del Departamento Del Quindío, Mejoramiento Y Mantenimiento Institución Educativa Boquia Sedes Canahan Y La  Nubia Del Municipio De Salento Del Departamento Del Quindío</t>
  </si>
  <si>
    <t>En la vigencia 2016 no se destinaron recursos para el cumplimiento de esta meta.</t>
  </si>
  <si>
    <t>Se realizó el mantenimiento y mejoramiento del parque principal del Barrio Santander del municipio de Armenia. 
Se realizó la transferencia de  $ 314.000.000 para aunar esfuerzos en el convenio con FONTUR con fin de REALIZAR LA  CONSTRUCCION  DE LA TERCERA  ETAPA DEL  "ECOPARQUE MIRADOR COLINA ILUMINADA" EN EL MUNICIPIO DE FILANDIA,  QUINDÍO.</t>
  </si>
  <si>
    <t>Se intervinieron  (101) sedes educativas que corresponden a (28) Instituciones Educativas del Departamento; con actividades de mantenimiento, mejoramiento y estudios para construcción nueva, en los sgtes municipios:
Municipio de Calarcá: (4) sedes (Rafael Uribe Uribe)- (San José)- La Bella- Teresa Galindo (Baudilio Montoya) - Puerto Rico (Jesús Ma Morales).                 
Municipio de Génova: (2) sedes -(Instituto Génova)- Cedral (San Vicente de Paul) 
Municipio de Pijao (1) sede María Auxiliadora (instituto Pijao)
Municipio de Salento (1) sede (Boquia) Llanogrande- Palestina y la Nubia.
Ha contratado estudios para nueva obra: 
Municipios de Buenavista (1) sede Rio verde bajo (Jesús Ma Morales)
Municipio de Montenegro (3) sedes (Marco Fidel Suarez)- (Fundadores) y mantenimiento y rehabilitación (Gral. Santander) 
Municipio de Quimbaya (1) sede (instituto Quimbaya) 
Municipio de La Tebaida (1) sede  (Instituto Antonio Nariño)
Municipio de Circasia:(4) Sedes (Francisco Londoño)-Luis Edo Calvo y el Colegio Libre  - (Hojas Anchas)-  Rafael Uribe Uribe- (San José)-Adecuación Colegio San José convenio MinEducacion.                                                                                                                                                                                                                                      Se han Se han atendido (78) pozos sépticos con actividades de limpieza en las siguientes sedes educativas de los municipios de:                                                                                                               Buenavista: I. E Rio Verde Bajo ( sedes Palo Negro, El Oralito - Vereda La Granja)                                                                                                                                                                                                                   Calarcá:  I. E Baudilio Montoya ( sede Baudilio Montoya, la bella, la Albania, Potosí y Teresa Galindo) - I:E Jesús Ma Morales ( Sede Puerto Rico)- I. E San Rafael (sedes Buenos Aires, el Túnel, La Zulia, Planadas y Santo Domingo Alto).                                                                                                                                                                                                                                                                     Circasia: I. E Hojas Anchas ( sedes Llanadas, San José la Siria, Buenavista, la Pola, el Roble, la Cristalina, Olaya Herrera, Rafael Uribe Uribe, La Cabaña, la Pradera, la Concha, Barcelona Baja, Barcelona Alta, Membrillal, Santa Rita.                                                                                                                                                                                                                                                                                                                Filandia: I.E San José ( sedes la Cima, la paz, Mesa Alta, San Gabriel, San Pablo y Santa Teresita)                                                                                                                                                                                Córdoba: I. E  José Ma Córdoba ( sede Río Verde Alto.)                                                                                                                                                                                                                                                                           Génova: I.E Instituto Génova (sede el Cairo) - .E San Vicente Paul (sede la Mayoría).                                                                                                                                                                                           Montenegro: i. E Marco Fidel Suarez (sedes Policarpa Salavarrieta,  San José,  Manuela Beltrán, la Esperanza, Guatemala, Manuela Beltrán.                                                                       Luis Granada Mejía ( sedes Berlín, Río Lejos, la Moravita, los Balsos,  Luis Granada Mejía) - I.E la Mariela (sedes Hogar Espartillal, Francisco de Paula  Santander, Patio Bonito, siete de Agosto, las Pizarras, Juan XXIII).                                                                                                                                                                                                                                                                                                                  Quimbaya: I.E el Laurel ( sedes Camilo Torres, Palermo)- i. E el Naranjal ( sedes La Unión, Morelia Alta, Morelia Baja, Sagrada Familia)                                                                                                    Salento: I.E Boquia ( sedes la Nubia,  Llano Grande, Luis Menotti Pescarmona, Palestina, San Gabriel, San Juan de Carolina)                                                                                                                                            Se ha realizado intervenciones con cuadrillas y materiales  por  en  (10) municipios así:  
Armenia: Colegio INEM                                                                                 Circasia: I. E Hojas Anchas (sede  Nueva Barcelona Alta, Pradera, Buenavista, la Cabaña y Santa Rita)
Buenavista: I.E  Buenavista (sede instituto Buenavista), I. E Rio Verde Bajo ( sedes:  el placer, Oralito, La Granja y Palogrande)   Calarcá: I. E María Auxiliadora (sede Ma Auxiliadora)    - I.E Baudilio Montoya ( sede Potosí, la Bella-Teresa Galindo, la Albania, Baudilio Montoya, la Granja) - I. E San Rafael ( sede Buenos Aires Bajo, Quebrada Negra, San Rafael Sector la línea, Zulia, Santo Domingo, el túnel, Planadas) - I. E Jesús Ma Morales ( sede la Rochela, Puerto Rico)- I.E Jhon F Kennedy ( sede Jhon F Kennedy) , I.E San Bernardo (sede calle larga y Barragán)
Pijao: I.E Luis Granada Mejía (sedes la Cruz, Cañaveral, Sede principal)   I. E la Mariela (sede Espartillal)
Quimbaya: I.E Mercadotecnia María (Sede General Santander).
Salento: I.E Boquia (sede Llanogrande, Luis Menotti Pescarmona)
                                                                                                                                                                                                                                            Circasia: I. E Hojas Anchas (sede Pradera, La Cabaña, Nueva Barcelona Alta, Buenavista, Santa Rita)                                                   Córdoba: I. E Rio Verde Alto (sede Guayaquil Alto y Rio Verde Alto)                                                                                                                         Montenegro: I.E Marco Fidel Suarez (sede Antonio Nariño, la Isabela y Campohermoso)  
La Tebaida: I.E Antonio Nariño ( sede Antonio Nariño)                    Pijao: I.E Luis Granada Mejía (sede La Cruz, Cañaveral, Sede Principal)                                                                                                                                                                                                                          Quimbaya: I.E Mercadotecnia ( sede General Santander)                                                                                                                                                                                                                                                Salento: I. E Boquia (Sede Luis Menotti Pescarmona), I.E Antonio Nariño (sede Antonio Nariño, Barrio Cantarito)</t>
  </si>
  <si>
    <t xml:space="preserve">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(sedes El Jardín, Pueblo Rico, sede principal), I. E el Naranjal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
</t>
  </si>
  <si>
    <t xml:space="preserve">La Secretaría de Aguas e Infraestructura no reportó acciones desarrolladas durante el segundo trimestre de la vigencia 2021. Sin embargo, la meta ya se encuentra cumplida. 
No obstante, es una meta cumplida de Política Pública entre las vigencias 2014 - 2020, de acuerdo a los informes periódicos de seguimiento realizados. </t>
  </si>
  <si>
    <t>Posterior al análisis de la acción estratégica y la meta propuesta, así como el reporte periódico de las acciones desarrolladas durante las diferentes vigencias, se observa que se dio cumplimiento al mejoramiento y rehabilitación de sedes en infraestructura educativa en el departamento.
Igualmente, la administración departamental continúa trabajando en el mejoramiento y rehabilitación de sedes educativas.
Sin embargo, la meta No. 44 está orientada al mejoramiento y rehabilitación de sedes educativas.</t>
  </si>
  <si>
    <t xml:space="preserve">Adecuación física y tecnológica de las bibliotecas de las instituciones educativas, bibliotecas públicas y diferentes espacios de encuentro (Casas de la Cultura, Casas de la Juventud) para el desarrollo integral de niños, niñas, adolescentes y jóvenes en los 12 municipios. </t>
  </si>
  <si>
    <t>107 Edificaciones Educativas mejoradas y rehabilitadas en el Departamento del Quindío.</t>
  </si>
  <si>
    <t>Se logró el mejoramiento y la rehabilitación de 45 Instituciones Educativas en 10 de los 12 municipios del Departamento (Calarcá, Circasia, Córdoba, Filandia, Génova, La Tebaida, Montenegro, Pijao, Quimbaya y Salento).   Obteniendo mejorar la calidad del aprendizaje y bienestar de los estudiantes.</t>
  </si>
  <si>
    <t>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departamento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</si>
  <si>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Café mujer de Buenavista, Circasia, Filandia, Salento y construcción en el corregimiento de Barcelona en Calarcá.</t>
  </si>
  <si>
    <t xml:space="preserve">Realización de visitas técnicas y presupuestos a infraestructura cultural:                          
1- Casa de la Cultura Circasia 2 - Casa de la Cultura Génova 3- Casa de la Cultura Pijao.    4- Casa de la Cultura Córdoba    5- Casa de la Cultura La Tebaida.    6- Casa de la Cultura Calarcá     7- Buenavista.
No obstante, es una meta cumplida de Política Pública entre las vigencias 2014 - 2020, de acuerdo a los informes periódicos de seguimiento realizados. </t>
  </si>
  <si>
    <t>7 Sedes Educativas construidas, en correspondencia a la demanda poblacional y proyección de coberturas en cada uno de los 12 municipios.</t>
  </si>
  <si>
    <t>Se encuentra en ejecución la Construcción de la Institución Educativa La Isabela en el Municipio de Montenegro. Así mismo se encuentra en la etapa precontractual la Construcción y demolición de la Institución Educativa San José, vereda Fachadas del municipio de Filandia, departamento del Quindío.</t>
  </si>
  <si>
    <t>En la vigencia 2016 se realizaron los primeros acercamientos con los equipos técnicos de los municipios de Salento y Filandia.</t>
  </si>
  <si>
    <t>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</si>
  <si>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 xml:space="preserve">Durante la vigencia 2020, no se priorizaron acciones para el desarrollo de la meta propuesta. </t>
  </si>
  <si>
    <t xml:space="preserve">La Secretaría de Aguas e Infraestructura no reportó acciones desarrolladas durante el segundo trimestre de la vigencia 2021. </t>
  </si>
  <si>
    <t>11 Equipamientos y/o Espacios para el desarrollo turístico y cultural en el Departamento del Quindío, mejorados y habilitados.</t>
  </si>
  <si>
    <t>Por medio  del  proyecto estratégico municipal de impacto regional apoyado, mediante la contratación de 142 personas para el “MANTENIMIENTO, CONSERVACIÓN, RESGUARDO Y EMBELLECIMIENTO DE LOS EQUIPAMIENTOS COLECTIVOS” QUE LIDERA LA SECRETARÍA DE AGUAS E INFRAESTRUCTURA DEL DEPARTAMENTO DEL QUINDÍO".  Se  logro  rehabilitar y mejorar  27 espacios turisticos en los   diferentes Municipios.</t>
  </si>
  <si>
    <t>Mejoramiento de 3 salones sociales comunales en la ciudad de armenia: barrio berlín, barrio las américas y barrio bosques de pinares y con convenio de promotora los siguientes (mejoramiento y mantenimiento de la caseta comunal del barrio guaduales del eden de la comuna 1 del municipio de armenia del departamento del quindio, mejoramiento y mantenimiento de la caseta comunal del barrio manuela beltran de la comuna 3 del municipio de armenia , mejoramiento y mantenimiento de la caseta – zonas comunes del barrio villa carolina etapa i de la comuna 6 del municipio de armenia del departamento del quindio, mejoramiento y mantenimiento de la caseta comunal del barrio corbones y construcción de la caseta comunal del barrio paraíso de la comuna 8 del municipio de armenia del departamento del quindío, mejoramiento y mantenimiento de la caseta comunal del barrio san juan de la comuna 10 del municipio de armenia del departamento del quindio, mejoramiento y mantenimiento de la casa de la mujer del municipio de calarca del departamento del quindio,mejoramiento y mantenimiento del hogar de paso para la primera infancia y poblacion en situacion de disapcidad del municipio de genova del departamento del quindio,embellecimiento de fachadas como fortalecimiento cultual y turístico del municipio de buenavista del departamento del quindío, mejoramiento y mantenimiento de la plaza del café del municipio de buenavista del departamento del quindío,mejoramiento y mantenimiento de equipamiento para la atención a madres cabezas de hogar del municipio de pijao del departamento del quindio,construcción de la caseta comunal del barrio fundaciones del municipio de la tebaida del Departamento del Quindío.</t>
  </si>
  <si>
    <t>En cuanto a la adecuación física y tecnológica para el desarrollo turístico y cultural en el Departamento del Quindío en marco de las Semanas de Gobierno se llegaron a acuerdos de estudio para evaluar la posibilidad de realizar mejoramientos que propendan por el bienestar de la comunidad.</t>
  </si>
  <si>
    <t>Se realizó el mantenimiento y mejoramiento del parque principal del Barrio Santander del municipio de Armenia - Se realizó la transferencia de  $ 314.000.000 para aunar esfuerzos en el convenio con FONTUR con fin de REALIZAR LA  CONSTRUCCION  DE LA TERCERA  ETAPA DEL  "ECOPARQUE MIRADOR COLINA ILUMINADA" EN EL MUNICIPIO DE FILANDIA,  QUINDIO.</t>
  </si>
  <si>
    <t xml:space="preserve">La Secretaría de Aguas e Infraestructura no reportó acciones desarrolladas durante el segundo trimestre de la vigencia 2021. 
No obstante, es una meta cumplida de Política Pública entre las vigencias 2014 - 2020, de acuerdo a los informes periódicos de seguimiento realizados. </t>
  </si>
  <si>
    <t xml:space="preserve">De acuerdo con lo reportado en las diferentes vigencias por la Secretaría de Aguas e Infraestructura y posterior al análisis de la acción estratégica y la meta propuesta, se observa que se realizó el mejoramiento y habilitación de un mayor número de equipamientos y/o espacios para el desarrollo turístico y cultural, constituyéndose como una meta cumplida. </t>
  </si>
  <si>
    <t xml:space="preserve">Implementar la estrategia nacional "Leer es mi cuento" del plan nacional de lectura y escritura por enfoque diferencial en cada uno de los 12 municipios, fomentando la lectura y escritura en los niños más vulnerables de los municipios del departamento del Quindío. </t>
  </si>
  <si>
    <t>Plan de Lectura y Escritura implementado en los 12 Municipios del Departamento del Quindío.</t>
  </si>
  <si>
    <t>Cultura</t>
  </si>
  <si>
    <t xml:space="preserve">Se realizo taller con la  red departamental de bibliotecas públicas los días 25 y 26 de Noviembre con la delegada del Ministerio de Cultura dra. Gladys Lopera, para la recoleccion de insumos para la construcción de la política publica de lectura y bibliotecas departamental. * Fueron entregadas para revisión a la Secretaría de Planeación y planificación 3 políticas: Concertación de proyectos artísticos y culturales, Estímulos al arte y la cultura y el Plan Departamental de Música. </t>
  </si>
  <si>
    <t>Promoción a la lectura, talleres literarios, préstamo externo. * 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t>
  </si>
  <si>
    <t>Se apoyó un proceso de emprendimiento cultural y de desarrollo de industrias creativas.</t>
  </si>
  <si>
    <t>* 13 bibliotecas beneficiadas con el proyecto ""Ruta Literaria"" con el cual se logró la  exaltación de escritores mediante la elaboración de murales y avisos en las Bibliotecas Públicas del Departamento para la promoción de lectura.   
* 1080 personas beneficiadas con el proyecto “Picnic Literario” con el cual se llevó la lectura a las calles de los municipios quindianos con el objetivo de poner al transeúnte y especialmente a los niños en contacto con los libros mientras son guiados por expertos en el tema. 
*  Organización y catalogación del material bibliográfico de las 11 bibliotecas Municipales del Departamento.  
* Apoyo en el encuentro nacional de escritores Luis Vidales en el que participaron 29 escritores, 1.960 estudiantes vinculados al ciclo pedagógico, 32 eventos públicos y 5.200 personas beneficiadas.                                        * 300 personas beneficiadas de manera directa con el proyecto “Los escritores visitan las bibliotecas”, del cual participaron 15 escritores de la región.
* Proyecto “Mi Vereda Cuenta”, promoción de lectura en el sector rural de los municipios cordilleranos, Buenavista, Córdoba, Génova y Pijao, 48 talleres con las instituciones educativas rurales beneficiando a 58 niños y jóvenes, además de 29 personas adultas de los predios que participaron de los talleres de promoción de lectura.
* Edición y publicación de 4 libros de la Biblioteca de Autores Quindianos. 
* 4 seminarios de formación para escritores en cuento, novela, Crónica literaria y derechos de autor
* Realización de 10 encuentros de la Red de Bibliotecas del Quindío. 
* Proyecto Mi Vereda Cuenta de promoción de lectura en el sector rural de los municipios cordilleranos.</t>
  </si>
  <si>
    <t>El Departamento del Quindío cuenta con el Plan Departamental de Lectura, Escritura y Bibliotecas 2015-2023, cuyos lineamientos definen las acciones de trabajo en los 12 municipios del Quindío que desarrolla durante cada vigencia la Secretaría de Cultura en esa área. Para la puesta en marcha y ejecución del plan y todas las acciones propias del programa de bibliotecas, se presupuestó para la vigencia 2018, un presupuesto de $198.380.733
Durante la vigencia 2018 se trabajó en la articulación de la Red Departamental de Bibliotecas Públicas del Quindío y al término de la vigencia se cuenta con la plena articulación de 13 bibliotecas públicas en todo el territorio quindiano.    
ES IMPORTANTE QUE PODAMOS CONVERSAR SOBRE LA MEDICION DE ESTA INFORMACIÓN PARA QUE TANTO UDS COMO NOSOTROS HABLEMOS EL MISMO IDIOMA CON RELACION A LA MANERA EN QUE ESTAMOS CONTANDO CUMPLIMIENTOS PARA TODOS LOS ITEMS.</t>
  </si>
  <si>
    <t xml:space="preserve">Con el Proyecto: Fortalecimiento al plan departamental de lectura, escritura y bibliotecas en el departamento del Quindío,  La Secretaría de Cultura  implementa  diferentes actividades en las  bibliotecas de los  12 municipios más  el corregimiento de Barcelona. Además se están apoyando actividades en bibliotecas privadas como Universidad del Quindío, Hospital de zona y Sociedad de Mejoras públicas, con actividades estratégicas de formación bibliotecaria, campañas de lectura, difusión literaria y acompañamiento en general. </t>
  </si>
  <si>
    <t>* Se realizaron lecturas de cuentos virtuales, con el apoyo de los bibliotecarios de algunos municipios  como 
https://www.facebook.com/biblioteca.filandia.3/videos/1072587783142353</t>
  </si>
  <si>
    <t>*Se continúa realizando el programa de "Picnic al Parque" en los   municipios de Montenegro, Génova, Calarcá, Pijao, Barcelona, la Virginia, Filandia, Buenavista y Córdoba  
*Se realizó el lanzamiento de 'Quindío un corazón para leer', el proyecto de la Gobernación del Quindío, la Secretaría Departamental de Cultura y la Red Departamental de Bibliotecas públicas del Quindío, ganador de la Convocatoria 2020 del Programa Nacional de Concertación de Ministerio de Cultura para la promoción de la lectura, la escritura y la oralidad
*Se realizó animación a la lectura en acompañamiento a la Gestora social del departamento, bajo su programa de regreso a la presencialidad en la institución educativa Instituto Génova, con 21 niños beneficiados.
*Se realizó animación a la lectura en acompañamiento a la Gestora social del departamento con el programa de regreso a la presencialidad en la Institución Educativa General Santander del municipio de Montenegro con 14 niños beneficiados
*Se realizó taller de promoción de lectura sobre el patrimonio arqueológico del Quindío con los estudiantes del grado 4 y 5 de la Institución Educativa San José Fachadas del municipio de Filandia, en la institución educativa Marco Fidel Suarez, sede rural El Castillo del municipio de Montenegro, en la Institución Educativa San Rafael, sede rural Quebrada Negra del municipio de Calarcá, en la Institución Educativa José María Córdoba municipio de Córdoba., en la institución educativa Luis Carlos Galán del municipio de Armenia,  en la Institución educativa Boquía del municipio de Salento con 97 niños atendidos.</t>
  </si>
  <si>
    <t>20 Bibliotecas y Ludotecas del Departamento del Quindío de la Red Apoyadas y Articuladas.</t>
  </si>
  <si>
    <t>Acompañamiento a las reuniones de la Red Departamental de Bibliotecas Públicas. * Apoyo al proyecto Formación de Lectores desde la Biblioteca Pública. * Apoyo al proyecto Centro Literario Renata en la Red de Bibliotecas. * Apoyo al proyecto "En mi vereda leo y para mi vereda escribo y pinto" en el municipio de Génova. *Apoyo al 2° Encuentro Internacional de Mujeres Poetas "América en mi Piel". *Apoyo al 7° Encuentro Nacional de Escritores Luis Vidales". * Realización de 6 procesos de capacitación que fortalecen el plan de lectura y bibliotecas y demás jornadas que convoque la Secretaría de Cultura.*Se apoyo la feria del libro de Circasia el día 20 de Noviembre, con un Stan con los 16 titulos publicados que conforman la biblioteca de autores quindianos.</t>
  </si>
  <si>
    <t>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  . Consulta, referencia, formación de usuarios, programación cultural, extensión a la comunidad, acceso a internet, alfabetización digital, promoción a la lectura, talleres literarios, préstamo externo, animación.</t>
  </si>
  <si>
    <t>Se apoyaron 6 proyectos y/o actividades en investigación, capacitación y difusión de la lectura y escritura para fortalecer la Red Departamental de Bibliotecas.</t>
  </si>
  <si>
    <t>* Se realizó actividad de tu y yo somos cultura, estimulando la creatividad en los niños del Departamento 
https://www.facebook.com/190623821396990/videos/2589945571292941</t>
  </si>
  <si>
    <t xml:space="preserve">*Se realizó taller de promoción de lectura sobre el patrimonio arqueológico del Quindío, en la biblioteca Pública de Pijao. El taller fue una estrategia de apoyo a las actividades propuestas por la red bibliotecas. 
*Se realizó animación a la lectura en acompañamiento a la Gestora social del departamento, bajo su programa de regreso a la presencialidad en la institución educativa Instituto Génova. 
*Se realizó animación a la lectura en acompañamiento a la Gestora social del departamento con el programa de regreso a la presencialidad en la Institución Educativa General Santander del municipio de Montenegro.
No obstante, es una meta cumplida de Política Pública entre las vigencias 2014 - 2020, de acuerdo a los informes periódicos de seguimiento realizados. </t>
  </si>
  <si>
    <t xml:space="preserve">Teniendo en cuenta el comportamiento de la meta entre las vigencias 2014 y 2022, se observa que se fortalecen las bibliotecas municipales de acuerdo con la Red de Bibliotecas Departamental y la misionalidad de la Secretaría de Cultura. 
Así mismo, se considera una meta cumplida, sin embargo, es necesario continuar con el fortalecimiento de la meta de la Política Pública. </t>
  </si>
  <si>
    <t xml:space="preserve">Desarrollar acciones constructivas y positivas en las que los adultos y/o cuidadores se relacionan con los niños, niñas y adolescentes durante los procesos de crianza, cuidado y educación, de ideas y sentimientos que tienen sobre sí mismos, mediante la aplicación del enfoque sistémico. </t>
  </si>
  <si>
    <t>Programa de apoyo, acompañamiento y fortalecimiento a las familias quindianas del Departamento del Quindío, bajo el Enfoque Sistémico.</t>
  </si>
  <si>
    <t xml:space="preserve">Durante la vigencia 2014 se dío cumplimiento al apoyo del componente Ninguno Sin Familia, contemplado en el Código de Infancia y Adolescencia, proceso realizado a través del acompañamiento familiar realizado en el desarrollo de cada uno de los programas contemplados en la estrategía CAFI, beneficiando con asistencia, capacitación, sensibilización y prevención a las familias vulnerables del departamento del Quindío. Dentro de las actividades de capacitación, asesoría y direccionamiento a 997 personas, dentro del desarrollo de la Política Ninguno Sin Familia. A través de la Estrategía CAFI, se consolidaron los siguientes programas para la Vigencia 2014: * "FAMILIAS FIRMES". * "FAMILIAS QUINDIANAS EN CARNAVAL UNA RAZÓN PARA SOÑAR". * "CUANDO GRANDE QUIERO SER". * "VOLVAMOS AL CAMPO EN FAMILIA". * "ECOMUNDO FAMILIAR". * "FAMILIAS SANAS". </t>
  </si>
  <si>
    <t xml:space="preserve">A través del  NINGUNO SIN FAMILIA, contemplado en el Código de Infancia y Adolescencia, proceso realizado a través del acompañamiento familiar, realizado en el desarrollo de cada uno de los programas contemplados en la estrategia CAFI, beneficiando con capacitación, sensibilización en el fortalecimiento de la familia y la prevención de la violencia intrafamiliar. De igual manera se realiza entrega de dotación en elemento de aseo y prendas de vestir para el cuidado del recién nacido a 800 mujeres en estado de embarazo dentro del desarrollo de la Política Ninguno Sin Familia.  Se ha realizado a la fecha 39 jornadas CAFI en los doce (12) municipios del departamento del Quindío, contando con la participación de 12.595 personas, beneficiadas con los taller de sensibilización y prevención enfocado al fortalecimiento familiar, además de asesorías jurídicas, psicológicas y pedagógicas.    Se ha realizado  celebración de actividades para la unión y rescate de las familias tales como el día de la madre con las madres comunitarias del departamento y  mes de la niñez en el marco del programa "Familias Quindianas en Carnaval, Una Razón Para Soñar".  También se han realizado la celebración del mes del niño donde se realizaron ferias lúdicas, recreativas y artísticas en los once municipios, el corregimiento de Barcelona y el Municipio de Armenia se realizará en cada una de las diez comunas. </t>
  </si>
  <si>
    <t>Se realizó pilotaje del programa semillas infantiles, atención integral para la primera infancia en el departamento del Quindío para niños y niñas que hayan sido detectados a través de los servicios de salud pública en estado de grave vulnerabilidad por desnutrición, condiciones de pobreza extrema, entornos inadecuados o cualquier otra circunstancia que los ponga en grave riesgo y requieran de un intervención integral inmediata en los municipios de Circasia, Salento, Calarcá, Armenia, Quimbaya, Pijao y Córdoba.</t>
  </si>
  <si>
    <t xml:space="preserve">A través del Contrato de Prestación de Servicios No. 1320 del 29 de agosto de 2017 se celebró con la Corporación Sembrar Una Esperanza (SEMBRANZA) la operación del modelo de atención intersectorial con una atención integral a 105 beneficiarios en los siguientes municipios: Calarcá (30), Circasia (10), Córdoba (10), La Tebaida (13), Montenegro (18) y Quimbaya (21), focalizados a través de las bases de datos suministradas por el SIVIGILA de la Secretaría de Salud departamental, contando con una intervención bajo cuatro (4) componentes: 
1. Crecimiento y desarrollo saludable: se realizaron tomas mensuales de talla, peso y perímetro craneal; seguimiento a vacunación y salud bucal; valoración general del desarrollo; entrega de canasta alimentaria diseñada de acuerdo a un enfoque diferencial;  talleres de atención a alertas del desarrollo; talleres de educación alimentaria; educación en estilos y hábitos de vida saludables; taller especializado de parto y lactancia; entrega de kit de bienvenida a cada uno de los beneficiarios del programa.
2. Educación inicial: encuentro pedagógico domiciliario mensual con cada familia; taller grupal mensual sobre desarrollo infantil; entrega de material pedagógico para trabajar en domicilio con los niños; construcción y seguimiento de la agenda familiar a cada uno de los beneficiarios del programa:
3. Crianza amorosa: taller mensual sobre desarrollo emocional, pautas de crianza y prevención de la violencia intrafamiliar; elaboración y socialización de rutas de reacción y respuesta institucional adecuadas a los entornos de desarrollo del programa.
4. Entornos protectores: taller para el establecimiento de pautas de crianza con cuidadores; taller con agentes comunitarios donde se desarrolla el niño; actividad de mejoramiento del espacio público donde se desarrolla el niño; celebración de festividades decembrinas con los beneficiarios del programa. </t>
  </si>
  <si>
    <t xml:space="preserve">En el proceso de implementación del modelo de atención integral a la primera infancia, se desarrollaron las siguientes acciones:
a) Implementación de la estrategia “Semillas Infantiles” a través de los componentes de 1. Crecimiento y desarrollo saludable, 2. Educación inicial, 3. Crianza amorosa y 4. Entornos protectores, beneficiando 20 niños en situación de vulnerabilidad y 15 niños en condición de discapacidad con sus familias, con una población beneficiaria aproximadamente de 162 personas en los municipios de Calarcá, Circasia, La Tebaida, Montenegro y Quimbaya.
b) Jornadas de prevención de VIF, pautas de crianza, resolución de conflictos, derechos y deberes, vínculos afectivos y fortalecimiento familiar a padres de familia, en los municipios de Armenia y Calarcá atendiendo 633 personas aproximadamente. 
c) Celebración del mes del niño en los municipios de Armenia, Calarcá, Circasia, Córdoba, La Tebaida, Montenegro y Quimbaya, atendiendo 1.385 niños y niñas, como parte del fortalecimiento del entorno donde se desenvuelven los mismos.  
Total de personas beneficiadas: 2.180
</t>
  </si>
  <si>
    <t xml:space="preserve">En el proceso de implementación del modelo intersectorial de atención integral se han desarrollado encuentros pedagógicos sobre derechos de los niños, pautas de crianza y estilos de vida saludables con niños y adultos en los hogares infantiles Santander, Salvador Allende, La Adiela, La Unión, Versalles, Los Angelitos y el Centro de Atención Ambulatorio del Sur en el municipio de Armenia y en el hogar infantil Personitas de Pijao, como parte del fortalecimiento del entorno protector del menor, beneficiando a 562 personas.   
También, se adjudicó el modelo de atención integral a primera infancia con el objeto: “Prestar servicios a la secretaría de Familia en la ejecución de un modelo de atención integral “Semillas Infantiles” a niños y niñas en su primera infancia en situación de vulnerabilidad y en condición de discapacidad en los municipios de Calarcá, Circasia, La Tebaida, Montenegro y Quimbaya, promoviendo el desarrollo de entornos protectores”. 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En articulación con el Instituto Colombiano de Bienestar Familiar se construyó plan de trabajo para los municipios que cuentan con la Ruta Integral de Atención a Primera Infancia creada y que requieren proceso de ajuste, realizando visitas a los municipios de Circasia, La Tebaida, Pijao y Quimbaya. Para los municipios que han creado la RIA en el presente periodo, se realizaron mesas técnicas con los municipios de Calarcá, Filandia, Génova y Salento, quienes realizaron la solicitud de clave para el inicio del cargue de la información en la plataforma de Cero a Siempre. En cuanto a la mesa departamental, se han realizado encuentros de actualización de las realizaciones por entornos con las secretarías de Educación, Interior y, Turismo, Industria y Comercio, con una población atendida de 67 personas. 
</t>
  </si>
  <si>
    <t xml:space="preserve">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t>
  </si>
  <si>
    <t xml:space="preserve">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</si>
  <si>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Teniendo en cuenta el comportamiento de la meta entre las vigencias 2014 y 2022, se observa que es de mantenimiento, siendo necesario continuar con el fortalecimiento de un programa de apoyo, acompañamiento y fortalecimiento a las familias del departamento.  
Así mismo, se considera una meta cumplida a la fecha, sin embargo, es necesario continuar con el fortalecimiento de la meta de la Política Pública.</t>
  </si>
  <si>
    <t xml:space="preserve">Implementar procesos de formación con las familias en los 12 municipios sobre pautas de crianza basadas en el afecto, la confianza, la asertividad y el buen trato, y reprobar las prácticas asociadas a la agresividad y el uso del castigo físico y psicológico. </t>
  </si>
  <si>
    <t>Programa de apoyo, acompañamiento y fortalecimiento a las familias quindianas del Departamento del Quindío, con líneas de acción sobre pautas de crianza.</t>
  </si>
  <si>
    <t xml:space="preserve">Respecto a la implementación de un programa comunitario para la prevención de los derechos de niños, niñas y adolescentes y su desarrollo integral “Tu y yo comprometidos con los sueños”,  se  realizaron  jornadas de sensibilización en supermercados, gremio de taxistas, conductores intermunicipales, barrios priorizados y sector comercio de los 12 municipios del departamento. </t>
  </si>
  <si>
    <t>Ya se reportó el presupuesto.</t>
  </si>
  <si>
    <t xml:space="preserve">Durante el segundo trimestre de la actual vigencia, en articulación con la Corporación Juego y Niñez, se está realizando proceso de formación a profesionales en la estrategia "Crianza Amorosa" de la nación, con la finalidad de ser multiplicadores de la información en el territorio. 
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</si>
  <si>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Posterior al análisis de la acción estratégica y la meta propuesta, así como el reporte periódico de las acciones desarrolladas entre las vigencias 2014 y 2022, se observa que se ha implementado un programa de apoyo, acompañamiento y fortalecimiento a las familias en líneas de acción sobre pautas de crianza. 
Así mismo, se considera una meta cumplida a la fecha, sin embargo, es necesario continuar con el fortalecimiento de la meta de la Política Pública.</t>
  </si>
  <si>
    <t xml:space="preserve">Crear oportunidades en las familias de las minorías étnicas y por enfoque diferencial para el aprestamiento y la generación de capacidades en la protección y desarrollo pleno de los niños, niñas y adolescentes. </t>
  </si>
  <si>
    <t xml:space="preserve">Se desarrolló proceso de sensibilización y concertación para la conformación de redes de apoyo étnicos con las comunidades que tienen presencia en el territorio quindiano, realizando proceso de socialización de la Política Pública Departamental de Primera Infancia, Infancia y Adolescencia, así como las acciones de fortalecimiento en pautas de crianza que se pueden abordar, respetando las cosmovisiones de estos grupos. </t>
  </si>
  <si>
    <t xml:space="preserve">Una vez verificada la matriz estratégica anexa a la Ordenanza No. 005 de 2014, por medio de la cual se adoptó la Política Pública Departamental de Primera Infancia, Infancia y Adolescencia, se determinó que esta meta no se encuentra relacionada en este anexo. 
Igualmente, posterior al análisis de la acción estratégica y la meta propuesta, así como el reporte periódico de las acciones desarrolladas entre las vigencias 2014 y 2022, se observa que se ha implementado un programa de apoyo, acompañamiento y fortalecimiento a las familias en líneas de acción sobre pautas de crianza. 
Así mismo, se considera una meta cumplida a la fecha, sin embargo, es necesario continuar con el fortalecimiento de la meta de la Política Pública.
Sin embargo, la meta presenta duplicidad con el indicador No. 52, ya que están formuladas de la misma manera.
</t>
  </si>
  <si>
    <t>Implementar y hacer seguimiento en los doce municipios de la ruta departamental de prevención del abuso y maltrato infantil en los ambientes familiares, escolares, sociales e institucionales que conduzcan a la masificación de factores protectores e identificación de factores de riesgo de maltrato en niños, niñas y adolescentes.</t>
  </si>
  <si>
    <t>Disminución del 3,5%&lt; en casos de Maltrato en Niños, Niñas y Adolescentes entre 0 y 17 años.</t>
  </si>
  <si>
    <t xml:space="preserve">Asistencia técnica a los 12 municipios del departamento del Quindío a través de los consejos municipales de política social y los subcomités de infancia y adolescencia, en los que se asesoraron acciones encaminadas a la prevención del matrato infantil, abuso sexual infantil, así como la construcción de las políticas públicas de infancia y adolescencia municipales y la ejecución de su plan de acción. </t>
  </si>
  <si>
    <t xml:space="preserve">Se ha realizado articulación institucional a través de los  Comités Departamental de Seguimiento e Implementación de la Ley 109/8 del 2006 y el Comité Departamental de Violencia, donde se trabajan todas las acciones conducientes a la prevención, protección y restablecimiento de derechos de niños, niñas y adolescentes que se encuentren vulnerados. Asistencia técnica a los 12 municipios del departamento del Quindío a través de los consejos municipales de política social y los subcomités de infancia y adolescencia, en los que se asesoraron acciones encaminadas a la prevención del matrato infantil, abuso sexual infantil, así como la construcción de las políticas públicas de infancia y adolescencia municipales y la ejecución de su plan de acción. </t>
  </si>
  <si>
    <t xml:space="preserve">Desde el Comité de Primera Infancia, Infancia, Adolescencia y Familia y la adopción del Plan de Acción para la vigencia 2016 se realizó el seguimiento a las acciones que desde los diferentes municipios se desarrollaron para la disminución de los casos de abuso y maltrato infantil. 
Se implementó el programa "País de los niños" en alianza con la Secretaría del Interior con el fin de empoderar a los niños, niñas y adolescentes sobre sus derechos y deberes, como alternativa de prevención de las diferentes problemáticas que se presentan en el departamento del Quindío.
En articulación con el grupo EMPI se desarrollaron actividades de prevención en las Instituciones Educativas del departamento. </t>
  </si>
  <si>
    <t>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 Conformación de ocho (8) grupos de niños, niñas y adolescentes, 3 padres de familia o cuidadores y 1 agente comunitario.
•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t>
  </si>
  <si>
    <t>Para la implementación de la estrategia de prevención y atención de la erradicación del abuso, se llevaron a cabo las siguientes acciones:
a) Implementación de la estrategia Derechos y Deberes” desarrollando los componentes de derechos y deberes, participación y liderazgo y conformación de las redes multinivel en los barrios en los municipios de Calarcá (barrio Llanitos Piloto), corregimiento de Barcelona (barrio San Felipe), Circasia (barrio La Esmeralda y La Española), Filandia (barrio El Recreo), La Tebaida (barrio Nueva Tebaida I y II), Montenegro (barrio Ciudad Alegría) y Quimbaya (barrio Villas del Prado), beneficiando aproximadamente 225 personas. 
b) Acompañamiento en la marcha de la Policía Nacional "Silvatón, juntos por los niños contra el maltrato y la violencia sexual", en el municipio de Calarcá.
c) Conmemoración del día mundial contra el trabajo infantil denominada "#QuindíoLibredeTrabajoInfantil", llevada a cabo en las instalaciones de la Central Mayorista de Armenia MERCAR, en articulación con el Ministerio del Trabajo, el ICBF, la Policía de Infancia y Adolescencia y, la Alcaldía de Armenia con una asistencia de 130 personas.
d) Acompañamiento en tres (3) Comités Interinstitucionales de Erradicación del Trabajo Infantil CIETI departamental y en los municipios de acuerdo a solicitudes recibidas. 
e) Apoyo en la jornada de capacitación para el levantamiento de la línea base del menor trabajador a través de la plataforma SIRITI a los municipios de Armenia, Buenavista, Calarcá, Córdoba, Filandia, La Tebaida, Pijao, Quimbaya y Salento; además de brindar capacitación personalizada al municipio de Circasia por solicitud del mismo. 
Total de personas beneficiadas: 599</t>
  </si>
  <si>
    <t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t>
  </si>
  <si>
    <t xml:space="preserve">En lo corrido de la vigencia 2021, se realizaron 14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  </t>
  </si>
  <si>
    <t xml:space="preserve">De acuerdo al documento técnico no se cuenta con una línea base para medir Disminución del 3,5%&lt; en casos de Maltrato en Niños, Niñas y Adolescentes entre 0 y 17 años. por tal razón de acuerdo al plan de acción, se viene evaluando el indicador por medio de una estrategia y/o proyecto de intervención de dicha población. De acuerdo al informe del Instituto Nacional de Medicina Legal "Forenses", la tasa de Violencia contra Niños, Niñas y Adolescentes, tuvo el siguiente comportamiento entre las vigencias 2017 a 2019: 
- 2017: 75.95
- 2018: 71.93
- 2019: 91.83
En este orden de ideas, hubo un periodo en el cual disminuyó la tasa en 4.02 (Entre las vigencias 2017 a 2018), dándose cumplimiento a la meta de la Política Pública.  </t>
  </si>
  <si>
    <t>Disminución del 3,5%&lt; en casos por Abuso Sexual en Niños, Niñas y Adolescentes entre 0 y 17 años.</t>
  </si>
  <si>
    <t xml:space="preserve">Crear lineamientos técnicos y adoptar una guía metodológica que oriente a las instituciones educativas en el uso de estrategias de comunicación educativa donde se vincule la familia como sistema protector por excelencia para el desarrollo social y cultural de los niños, niñas y adolescentes. </t>
  </si>
  <si>
    <t xml:space="preserve">Jornadas de atención a población en situación vulnerable, realizadas a través del CAFI, en diferentes sectores de los 12 municipios del departamento del Quindío, coordinadas a través de las instituciones educativas del departamento y la capital, con el fin de integrar acciones desde la comunidad educativa apoyando los modelos pedagógicos para fortalecer acciones encaminadas al desarrollo social y cultural de los niños, niñas y adolescentes. </t>
  </si>
  <si>
    <t>Desde la Secretaría de Educación departamental se elaboró la caracterización para la población con NEE y excepcionales.</t>
  </si>
  <si>
    <t>Se realizó el ajuste al plan de acción, el cual contempla la caracterización y la atención de la población con necesidades educativas especiales (NEE) del departamento del Quindío; teniendo en cuenta las atribuciones constitucionales de la Ley 115 de 1994 y en el artículo 11 de la Ley Estatutaria 1618 de 2013, y los Decretos 366 de 9 de Febrero del 2009, 1075 del 26 de Mayo del 2015 y el actual decreto 1421 de 29 de Agosto del 2017, en los cuales se reglamenta una Educación Inclusiva, con los apoyos y atenciones educativas específicas derivadas a la población con discapacidad; así mismo, incidirá, directa o indirectamente en toda la comunidad educativa (estudiantes, familias, docentes, entre otros). Con el objetivo estratégico de garantizar el acceso y la permanencia en el sistema escolar y las distintas transiciones que cada estudiante experimenta en el sistema educativo, priorizando la atención de los estudiantes con NEE. Con la ejecución y seguimiento del plan de acción se ha fortalecido la atención de aproximadamente 2.869 estudiantes con Necesidades Educativas Especiales, en las 54 instituciones educativas del departamento del Quindío. El profesional encargado para dar apoyo al proceso de Necesidades educativa Especiales ha realizado visitas técnico pedagógicas con el objetivo de brindar asesoría, acompañamiento y seguimiento, a las funciones que desde el plan de acción se tienen como ruta de implementación y las gestiones estratégicas para estudiantes con discapacidad. Además, por medio de la contratación del operador Fundación Progresa se han fortalecido los procesos de formación dirigidos a directivos docentes y docentes de aula, en temas de educación inclusiva planteadas en el nuevo decreto 1421 del 2017 y estratégicas pedagógicas para estudiantes con NEE en el aula.</t>
  </si>
  <si>
    <t>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
Se  atendieron 645 personas en riesgo social en conflicto con la ley penal,  realizándose la evaluación de las actividades y de la prestación del servicio educativo con los jóvenes que se encuentran en el sistema de responsabilidad penal para adolescentes y los que se encuentran en riesgo sicosocial.</t>
  </si>
  <si>
    <t>REPETIDAS
Se ha venido implementando del Plan para la caracterización y atención de la población en condiciones especiales y excepcionales en el Departamento, mediante el apoyo en la asistencia técnica, seguimiento y control de los procesos desarrollados en la atención  de los estudiantes de los establecimientos Educativos  no certificados, que reportan  estudiantes con Discapacidad, con capacidades  o con talentos excepcionales.   Se ha realizado asesoría y asistencia técnica pedagógica a instituciones educativas que presentan estudiantes con discapacidad y donde se encuentran vinculados docentes de apoyo pedagógico; así mismo se ha realizado asesoría y orientaciones a docentes de aula frente a la actual norma 1421 y sus lineamientos, en estrategias del DUA (Diseño Universal del Aprendizaje) y en la ejecución del PIAR (Plan de Ajustes Razonables).
Se contrataron  31  profesionales de apoyo pedagógico para 27 instituciones educativas oficiales del departamento, 7 apoyos pedagógicos para estudiantes sordos de primaria con perfil de  modelos lingüísticos a 7 instituciones educativas, 6 apoyos pedagógicos para estudiantes sordos de secundaria con perfil de  intérpretes de LSC a 6 instituciones educativas,  1 un tiflólogo para el apoyo pedagógico de estudiantes con discapacidad visual, 1 un psicólogo itinerante para la identificación de posibles estudiantes con discapacidad, capacidades y talentos excepcionales, 2 docente bilingües biculturales para la enseñanza de las dos lenguas el castellano y la lengua de señas colombiana (LSC).
Se continúa con la implementación del Plan de caracterización, identificación y atención de la población educativa
Información extractada del seguimiento a metas de Plan de Desarrollo - segundo trimestre 2019.</t>
  </si>
  <si>
    <t xml:space="preserve">Las IE del departamento, continúan en la atención de población vulnerable y en condición de discapacidad bajo modelos flexibles: Aceleración del aprendizaje, pensar, escuela nueva, cuentan con varios componentes para su atención como son: Canastas educativas, sistema de evaluación pertinente y estrategias metodológicas y didácticas, para así responder a las expectativas e intereses de cada estudiante.
Durante el III trimestre,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</si>
  <si>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 xml:space="preserve">Posterior al análisis de la acción estratégica y la meta propuesta, así como el reporte periódico de las acciones desarrolladas entre las vigencias 2014 y 2022, se observa que se han implementado los Proyectos Pedagógicos Flexibles para atender población en situación de vulnerabilidad y Necesidades Educativas Especiales, siendo una meta cumplida en la Política Pública. 
Así mismo, se evidencia que es una meta duplicada, situada en el numeral 41 de la matriz estratégica inicial. </t>
  </si>
  <si>
    <t xml:space="preserve">Crear e impulsar las organizaciones de padres y madres que promuevan el desarrollo de estrategias para la convivencia familiar, la educación sexual, el uso adecuado del tiempo libre, el uso responsables de las TICS, el uso responsable de los medios de comunicación, la promoción de la tolerancia y el respeto por el otro. </t>
  </si>
  <si>
    <t>54 Gobiernos Escolares de las Instituciones Educativas, con campañas de promoción en la Comunidad Educativa, trazados por la Estrategia.</t>
  </si>
  <si>
    <t>Cumplimiento con esta meta, se logró la promoción y reactivación de los 54 GOBIERNOS ESCOLARES, en todas las Instituciones Educativas, 144 Niños, Niñas y Adolescentes de los GOBIERNOS, participaron activamente en la formulación de la Política Pública de INFANCIA Y ADOLESCENCIA  del Departamento del Quindío.</t>
  </si>
  <si>
    <t>Durante el primer cuatrimestre las instituciones educativas se encuentran en el proceso de conformación de los Gobiernos Escolares, por lo que se iniciará proceso de recolección de la información correspondiente a los  11 Municipios del Dpto, es así como desde la secretaría de familia se apoya la conformación y ejecución de los gobiernos escolares de la instituciones educativas del departamento del Quindío.</t>
  </si>
  <si>
    <t xml:space="preserve">Se realizó el fortalecimiento de cuatro comités de convivencia escolar de las Instituciones Educativas durante la vigencia 2016. </t>
  </si>
  <si>
    <t>Se fortalecieron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Se acompañó el diseño e implementación de la estrategia "escuela de padres" en la 54 instituciones educativas, a través de la intervención de  los profesionales de apoyo del proyecto de convivencia y paz, y la asistencia técnica a los orientadores escolares.</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</si>
  <si>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t>
  </si>
  <si>
    <t>Se cuenta con 54 gobiernos escolares operando en las instituciones educativas del departamento.</t>
  </si>
  <si>
    <t xml:space="preserve">Se cuenta con 54 gobiernos escolares operando en las instituciones educativas del departamento.
Así mismo, se realizan escuelas de padres en las Instituciones Educativas Oficiales de los municipios no certificados en educación del departamento del Quindío. </t>
  </si>
  <si>
    <t>Capacidades Institucionales ejecutadas para el desarrollo de la Estrategia en Padres y Madres que incluya la Convivencia Familiar, la Educación Sexual, el uso adecuado del Tiempo Libre, el uso responsable de las TICs, el uso responsable de los Medios de Comunicación, la promoción de la Tolerancia y el respeto por el otro.</t>
  </si>
  <si>
    <t>Se desarrolla la estrategia CAFI a través de jornadas de atención a población vulnerable en el que se brinda orientación psicológica, jurídica, pedagógica relacionada con todos los temas de la familia, la infancia y la adolescencia, tal como el ejercicio adecuado de los derechos sexuales y reproductivos de los y las adolescentes, en el marco de la construcción de un proyecto de vida.</t>
  </si>
  <si>
    <t>*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</si>
  <si>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Posterior al análisis de la acción estratégica y la meta propuesta, así como el reporte periódico de las acciones desarrolladas entre las vigencias 2014 y 2022, se observa que se ha implementado el programa de Escuelas de Padres en las 54 Instituciones Educativas oficiales de los 11 municipios no certificados en educación del departamento del Quindío.
Así mismo, se considera una meta cumplida a la fecha, sin embargo, es necesario continuar con el fortalecimiento de la meta de la Política Pública.</t>
  </si>
  <si>
    <t xml:space="preserve">Promover acciones de formación y movilización en organismos comunales, ediles, asociaciones civiles, madres comunitarios, entre otras, para el agenciamiento social en la promoción y defensa de los derechos de los niños, niñas y adolescentes. </t>
  </si>
  <si>
    <t>Dignatarios Comunales, Padres y Jóvenes, con fortalecimiento Cultural, Educativo, Deportivo, y con campañas y/o programas preventivos enfocados principalmente hacia las Familias en condición vulnerable.</t>
  </si>
  <si>
    <t>Interior</t>
  </si>
  <si>
    <t>Capacitación en funciones de 298 dignatarios, dirigidos a: J.A.C  Calle Larga, La Playita y Fundadores, J.A.C Boquia, J.A.C Obrero, Dorado y  Potosí, ASOCOMUNAL, Barrio Villa Nohemí, Barrio El Recreo, Vereda Boquia, ADECO, Dignatarios de Espacios Ambientales para la Paz. Lo anterior en los municipios de: Pijao, Salento, Buenavista, Circasia, Filandia, Armenia.</t>
  </si>
  <si>
    <t>Ciento cincuenta (150) dignatarios capacitados en funciones  y temas normativos relacionados Además de dos capacitaciones especializadas realizadas por la DIAN  referentes al régimen tributario de las juntas de acción comunal, dichas actividades fueron realizadas en los municipios de  Armenia y Quimbaya.  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</si>
  <si>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El Equipo de Seguridad Humana de la Secretaria del Interior en el año 2016, realizó la caracterización y diagnóstico social de los usuarios del Programa FAMI de  ICBF  del municipio de Montenegro, identificando las necesidades y vulnerabilidades de cada usuaria; así mismo, realizó el Primer Encuentro Multicolor Clubes por la Vida dirigido a 180 madres gestantes y lactantes usuarias del FAMI así como se brindó las herramientas a 15 Madres Comunitarias en aspectos como estimulación temprana, identificación de factores vulnerables y protectores.</t>
  </si>
  <si>
    <t>Con el Banco de Iniciativas de Participación Ciudadana de Quindío BIP-Q, se logró la inscripción de cuarenta y cuatro (44) organizaciones sociales, comunales comunitarias, de las cuales fueron premiadas nueve (9) iniciativas que beneficiaron a cerca de quinientos setentas (570) niños, niñas, jóvenes y adolescentes en las categorías de  Participación Ciudadana  (Corporación Siglo XXI de Circasia, Asociación Profesionales de Quimbaya, JCI Quindío del municipio de Armenia, Corporación Centro de Estudios para el Desarrollo  Diálogo democrático del municipio de Armenia, Corporación Pro acción Colombia municipio de Armenia. En la  categoría inclusión social: Fundación cine gratis con crispetas de Circasia. En la categoría construcción de paz: Fundación los incorruptibles del municipio de Armenia, Asociación Cristiana de Jóvenes del Quindío del municipio de Armenia y Asociación Red Ambiente de Salento.
Cada una de estas nueve (9) iniciativas tuvieron un aporte de 4 millones de pesos.</t>
  </si>
  <si>
    <t>Se realizó intervención en los 4 Centros de Desarrollo Infantil (CDI) y 9 Hogares Comunitarios FAMI (Familia, mujer, infancia) con la participación de cerca de 290 mujeres y niños,  a través de los clubes de progenitores con el fin de afianzar el lazo emocional entre la diada madre e hijo, así mismo, se brindaron herramientas para la revisión de sistemas de crianzas e intervención psicosocial en casos específicos.
Se realizaron 3 semilleros deportivos con 98 participantes y 9 semilleros culturales con 135 participantes donde se promovió el adecuado uso del tiempo libre y se mitigo el acceso a conductas delictivas, así como la identificación de talentos individuales.</t>
  </si>
  <si>
    <t>Para el primer semestre de la vigencia 2019, se realizaron diversos talleres en diferentes  instancias en seis (06) municipios (Circasia, Montenegro, Calarcá, Pijao, Córdoba, Buenavista), dando  conocer  la importancia de los mecanismos de participación y su puesta en marcha dentro de la sociedad y la  democracia de un país.     Impactando a más de cuatrocientas treinta  430 personas</t>
  </si>
  <si>
    <t>Se brindó Asistencia a las Instituciones del orden municipal, como Inspecciones Municipales y comisarías de Familia (Operadores de Servicios de Justicia), en total fueron ocho (08) Municipios asistidos (Calarcá, Quimbaya, Filandia, Tebaida, Génova, Pijao, Córdoba y Buenavista).</t>
  </si>
  <si>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No obstante, es una meta cumplida de Política Pública entre las vigencias 2014 - 2020, de acuerdo a los informes periódicos de seguimiento realizados. </t>
  </si>
  <si>
    <t>Jóvenes de los 12 Municipios de Departamento del Quindío, participando activamente en las Juntas de Acción Comunal, a través de programas de capacitación presencial  y  virtual.</t>
  </si>
  <si>
    <t xml:space="preserve">Ejecución de los talleres para jóvenes y padres en el marco de la  estrategias  "familias comunitarias" en cinco (5) municipios: Buenavista, Pijao, Salento, Filandia  en su segunda fase terminada y en  el  municipio de Quimbaya, socialización y ejecución de la primera fase de la estrategia ya mencionada.    </t>
  </si>
  <si>
    <t>Brindar Capacitación en temas comunales y/o participación ciudadana   a los niños,niñas y adolesecentes del programa Comunalitos del municipio de Quimbaya. 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</si>
  <si>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 Se realizó capacitación en 8 municipios dando a conocer el cronograma y proceso electoral de los organismos comunales.
*  Se entregó a los asistentes cartillas sobre legislación comunal, y agendas con separadores informativos.
* Se diseñaron siete (7) formatos necesarios para surtir el proceso electoral de acción comunal.
*  Con representante del Ministerio del Interior, se realizó capacitación a miembros de la Federación Departamental de Acción Comunal, presidentes Asocomunales, enlaces municipales y otros dignatarios JAC; respecto a la segunda convocatoria del Banco de Acciones Comunales, como fortalecimiento de sus capacidades organizativas.
*Se emitieron certificados solicitados por los organismos comunales y así mismo se emitieron resoluciones de reconocimiento de dignatarios y otros trámites de carácter organizativo.</t>
  </si>
  <si>
    <t xml:space="preserve">*Se realizaron Encuentros comunales - jornadas de capacitación sobre Banco de Acciones Comunales (BAC) y Registro Único Comunal (RUC) en los municipios de Córdoba, Buenavista; Montenegro, Circasia, Génova, Calarcá, Quimbaya y Pijao logrando gestionar 37 registros.  
*  Se promovió con los Asocomuanles y Enlaces municipales, la asistencia a "Socialización Programa #unarbolpara@ccionComunal" ofrecido por Mininterior" 
* Se digitalizaron y consolidaron Personerías jurídicas de los municipios Quimbaya, Salento La Tebaida.
* Se llevó a cabo la socialización de programas de restauración ecológica (CRQ) y Generación Explora (ICBF)
* Con el apoyo de Indeportes se realizó socialización de los Juegos Comunales a realizarse durante la vigencia. 
No obstante, es una meta cumplida de Política Pública entre las vigencias 2014 - 2020, de acuerdo a los informes periódicos de seguimiento realizados.  </t>
  </si>
  <si>
    <t>Posterior al análisis de la acción estratégica y la meta propuesta, así como el reporte periódico de las acciones desarrolladas entre las vigencias 2014 y 2022, se observa que se han realizado en los 12 municipios del departamento del Quindío, programas de capacitación presenciales y virtuales para la promoción y prevención de los derechos de los niños, niñas y adolescentes con jóvenes, constituyéndose en una meta cumplida, sin embargo, es necesario continuar con el fortalecimiento de la meta de la Política Pública.</t>
  </si>
  <si>
    <t xml:space="preserve">Recuperación, dotación y mantenimiento de parques, plazas, escenarios deportivos, recreativos y espacios culturales de los 12 municipios para los niños, niñas y adolescentes. </t>
  </si>
  <si>
    <t>92 Escenarios Deportivos, Recreativos y Culturales mejorados y rehabilitados en el Departamento del Quindío.</t>
  </si>
  <si>
    <t>Se  realizaron  28   obras  de  rehabilitacion  y mejora de  escenarios deportivos del Departamento del Quindio .</t>
  </si>
  <si>
    <t>Mantenimiento y mejoramiento de los escenarios deportivos en los barrios la Isabela y simón bolívar y construcción del parque biofísico del barrio portal del edén de la comuna 1 del municipio de armenia, mantenimiento y mejoramiento de los escenarios deportivos en los barrios Antonio Nariño, manantiales iii y barrios Jesús maría Ocampo de la comuna 2 del municipio de armenia, mantenimiento y mejoramiento de los escenarios deportivos  en los barrios Alfonso López y arcoíris de la comuna 3 del municipio de armenia, mantenimiento y mejoramiento de los escenarios deportivos en los barrios gaitán y parques de los barrios villa juliana y brasilia primera etapa de la comuna 4 del municipio de armenia, mantenimiento y mejoramiento del escenario deportivo del el silencio y parques en los barrios: monteprado y nueva libertad de la comuna 5 del municipio de armenia, mantenimiento y mejoramiento de parques en los barrios: antigua patria, villa andrea y la montana de la comuna 6 del municipio de armenia, mantenimiento y mejoramiento del escenario deportivo del barrio el paraiso y parques en los barrios terranova y jubileo de la comuna 8 del municipio de armenia, mantenimiento y mejoramiento del escenario deportivo del barrio fundadores bajo de la comuna 10 del municipio de armenia,mantenimiento y mejoramiento de la cancha multiple en el barrio gaitan del corregimiento de barcelona en el  municipio de calarca del departamento del quindío,  mantenimiento y mejoramiento de la cancha de la vereda villarazo y parque del barrio fundadores del municipio de circasia del departamento del quindío,mejoramiento y mantenimeitno del escenario deportivo del barrio pisamos, parque del barrio anapima y parque tematico de transito del municipio de la tebaida del departamento del quindío, mantenimiento y mejoramiento de los escenarios deportivos: barrio alaska y cancha municipal del municipio de montenegro del departamento del quindío,construccion del skate park y obras complentaria en el municipio de quimbaya del Departamento del Quindío.</t>
  </si>
  <si>
    <t>Se logró realizar el mantenimiento y mejoramiento de 10 espacios deportivos en el mismo número de municipios del Departamento. De esta manera se abren espacios de prácticas de deporte y otras actividades alejando a la juventud del problema de la drogadicción.</t>
  </si>
  <si>
    <t>A través de la  Secretaría de Aguas e Infraestructura  se celebró convenio con el municipio de La Tebaida para la terminación de la construcción del  Centro de Integración Ciudadana del municipio de La Tebaida y se realizó el  mantenimiento y  mejoramiento de Doce (12) escenarios deportivos en los municipios de Montenegro ( Escenario deportivo barrio Alegría), Génova (Escenario Deportivo barrio Olaya Herrera y barrio Nueva Esperanza), Quimbaya (Escenario deportivo Focafé, Planbitec, Alfer y Siglo XX), Armenia (Escenario deportivo Barrio Las Colinas), Filandia (escenario deportivo barrio el Recreo, Los Andes, y El Cacique) y Calarcá (barrio Lincoln).</t>
  </si>
  <si>
    <t>Se realizó  la construcción, mejoramiento y/o  rehabilitación de la infraestructura deportiva en los municipios de:  
                                                                                                                                                                              Armenia: Barrio Tigreros - Barrio Guaduales del Edén en el Sector Génesis - Mantenimiento del Escenario Deportivo Coliseo de Gimnasia.                                                                                                                             Circasia: Barrio la Esmeralda                                                                                                                               Filandia: Vereda la Castalia                                                                                                                              Calarcá: Vereda la María - Adecuación y mantenimiento del Escenario Deportivo Coliseo de Barcelona         Quimbaya: Villa del Prado
                                                                                                                                                                              Construcción de Gimnasios Biosaludables en los municipios de: 
Circasia: Barrio la Esmeralda
Montenegro: Parque Infantil Barrio la Isabela - Barrio Comuneros
Armenia: Barrio las Colinas - Parque de la Vida.
Córdoba: Barrio San Diego.
Calarcá: Ciudadela Playa Rica (corregimiento Barcelona) - Barrio San Felipe (corregimiento de Barcelona)
La Tebaida: Barrio Nueva Tebaida. 
Quimbaya: Sector Villa del Prado. 
Con el contrato de materiales y cuadrillas adscritas a la Secretaria, se realizó el mantenimiento del aula de gimnasia del Coliseo del Café, con reparación de humedades y pintura general.</t>
  </si>
  <si>
    <t xml:space="preserve">Se atendieron (4) escenarios deportivos con actividades de mantenimiento, mejoramiento y/o rehabilitación así:
Con contrato de obra pública:
* Municipio de Calarcá: Adecuación y mantenimiento del Coliseo de Barcelona.
*Municipio de Quimbaya: Construcción y adecuación del polideportivo en el sector de Naranjal
Con el contrato de materiales y cuadrillas adscritas a la Secretaria se intervinieron los siguientes escenarios deportivos:
*Municipio de Calarcá: Cancha de Futbol del corregimiento de la Virginia con actividades de desagüe a través del suministro de tubería.
*Municipio de Armenia: se realizó rocería y limpieza al polideportivo la Patria y del Parque de Recreación, y el canal de concreto en la cancha de futbol del barrio Tigreros  con actividades de excavación de tierra, demolición y construcción de canal en concreto para la conducción de aguas lluvias.
</t>
  </si>
  <si>
    <t>DPS $608.055.642
SGR $552.646.236
R.P $17.766.665</t>
  </si>
  <si>
    <t>Construcción cancha sintética Naranjal, mantenimiento coliseo barrio La Patria, escenarios deportivos de la universidad del Quindío.</t>
  </si>
  <si>
    <t>Se revisaron y ajustaron los estudios previos para el mantenimiento, mejoramiento y/o rehabilitación de obras físicas de infraestructura deportiva y recreativa de 4 escenarios deportivos del municipio de Armenia. 
1. 7 de Agosto
2. Villa del Café
3. Arco Iris
4. Quintas de La Marina   
1- Se encuentra proceso contractual de observaciones al proceso construcción suministro e instalación de aparatos de gimnasia biosaludables y juegos infantiles en diferentes municipios del departamento.                 2- Vista técnica polideportivo Filandia.</t>
  </si>
  <si>
    <t>En atención al reporte entre las vigencias 2014 y 2022 en el proceso de implementación de la Política Pública, de acuerdo a los reportes periódicos, se observa que se han mejorado y rehabilitado 95 escenarios deportivos, recreativos y culturales, por lo que se constituye una meta cumplida. Se realizó mantenimiento a la infraestructura deportiva en el departamento del Quindío así:
1. En el estadio del municipio de Córdoba se realizó resane de paredes, estuco y pintura de fachada frontal y lateral, pintura de pasamanos.
Además se realizaron las siguientes labores menores con personal y recursos de la secretaría de Aguas e Infraestructura:
• Limpieza y rocería de terreno parque Infantil  en el barrio Uribe Armenia  donde se ubican los juegos infantiles,  se hace escalera en concreto dando acceso al área de juegos. Para realizar la escalera se realizó limpieza del área, excavación, viga de cimentación, muro, nivelación de terreno, lleno compactado y fundición de escalera en concreto e instalación de pasamanos.
• Limpieza y rocería del área de cancha de futbol en la vereda La Cristalina municipio de Circasia, se cambió puerta de acceso a la cancha. Se repara tramos de malla en mal estado y se pinta.
• Se realiza rocería y limpieza de las zonas verdes, cerramiento cancha futbol  del barrio la Cecilia Armenia.
Se les realiza mantenimiento a:
• Rocería y limpieza de canaletas concreto de las zonas verdes  en el Polideportivo y coliseo La Patria Armenia.
• Rocería y limpieza de las zonas verdes, en la pista de motocrós Armenia.
El proceso para la intervención de los siguientes escenarios deportivos en el municipio de Armenia está en revisión jurídica:
- Villa del Café 
- Arco Iris 
-  La Cecilia 
Además los biosaludables y parques infantiles procesos en revisión.
 -  Escenario deportivo las Garzas en Pijao proceso en revisión.</t>
  </si>
  <si>
    <t>11 Equipamientos para el desarrollo turístico y cultural en el departamento del Quindío, mejorados y habilitados.</t>
  </si>
  <si>
    <t xml:space="preserve">En la vigencia 2016 no se ejecutó presupuesto para el cumplimiento de la meta. Sin embargo, se realizaron mantenimientos en marco de las Semanas de Gobierno adelantadas por la Administración Departamental, en aras de mejorar los escenarios de bienestar social de la comunidad. </t>
  </si>
  <si>
    <t>Se realizó el mantenimiento y mejoramiento del parque principal del Barrio Santander del municipio de Armenia - Se realizó la transferencia de  $ 314.000.000 para aunar esfuerzos en el convenio con FONTUR con fin de REALIZAR LA  CONSTRUCCION  DE LA TERCERA  ETAPA DEL  "ECOPARQUE MIRADOR COLINA ILUMINADA" EN EL MUNICIPIO DE FILANDIA,  QUINDÍO.</t>
  </si>
  <si>
    <t>Actividades en (6) obras físicas de infraestructura Social y/o de Justicia mediante:
La Construcción del Proyecto productivo Paisaje, Café y Mujer en los municipios de Filandia, Buenavista, Circasia, Montenegro y Génova.
intervención en el mantenimiento del Centro de Atención Especializado - CAE LA PRIMAVERA del municipio de Montenegro.</t>
  </si>
  <si>
    <t>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(sedes El Jardín, Pueblo Rico, sede principal), I. E el Naranjal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t>
  </si>
  <si>
    <t xml:space="preserve">Promover, afianzar y estimular el desarrollo de capacidades y destrezas deportivas, artísticas y culturales como alternativa en el uso del tiempo libre, reconociendo el enfoque diferencial, poblacional y por ciclo vital, de los niños, niñas y adolescentes. </t>
  </si>
  <si>
    <t>92 Escuelas de Formación Deportiva fomentadas y apoyadas en los 12 Municipios con proyección de la reserva deportiva del Departamento del Quindío.</t>
  </si>
  <si>
    <t>INDEPORTES</t>
  </si>
  <si>
    <t>Se han apoyado a la fecha 36  ESCUELAS DEPORTIVAS del Departamento del Quindío, así: * FUTBOL DE SALON: En Armenia, 76 Deportistas, en Calarcá  39 y en Quimbaya 82. * NATACION: En Calarcá 52 deportistas y en Armenia 38. * NATACION DISCAPACIDAD: En Quimbaya 35 deportistas y  MONTENEGRO 25 deportistas. * ATLETISMO DISCAPACIDAD: en Quimbaya 28 deportistas. * FUTBOL: En Armenia 1.050 deportistas, en Calarcá 150, en Quimbaya 150, en Montenegro 160, en Circasia 150 y en La Tebaida 150 deportistas. * LUCHA: En Armenia 72 deportistas. * AJEDREZ: En Armenia 70 Deportistas. FUTBOL FEMENINO: Buena vista 12 deportistas, Pijao 22 deportistas, Calarcá 32 deportistas, Circasia 18 deportistas, Barcelona 17 deportistas y Armenia 91 deportistas  En total los DEPORTISTAS beneficiada por Municipios fueron los siguientes: *  ARMENIA 1.397; CALARCA 273; QUIMBAYA 295; MONTENEGRO 185; CIRCASIA 168, Buena vista 12, Pijao 22  y LA TEBAIDA 150, para un total de  2.519 Deportistas Beneficiados, de los cuales 1.336 se encuentran en edades entre  6 y 12 años y 1183 entre 13 y 17, de los que 413 son Mujeres y 2102 Hombres.</t>
  </si>
  <si>
    <t>36  ESCUELAS DEPORTIVAS del Departamento del Quindío, así: * FUTBOL DE SALON: En Armenia, 76 Deportistas, en Calarcá  39 y en Quimbaya 82. * NATACION: En Calarcá 52 deportistas y en Armenia 38. * NATACION DISCAPACIDAD: En Quimbaya 35 deportistas y  MONTENEGRO 25 deportistas. * ATLETISMO DISCAPACIDAD: en Quimbaya 28 deportistas. * FUTBOL: En Armenia 1.050 deportistas, en Calarcá 150, en Quimbaya 150, en Montenegro 160, en Circasia 150 y en La Tebaida 150 deportistas. * LUCHA: En Armenia 72 deportistas. * AJEDREZ: En Armenia 70 Deportistas. FUTBOL FEMENINO: Buena vista 12 deportistas, Pijao 22 deportistas, Calarcá 32 deportistas, Circasia 18 deportistas, Barcelona 17 deportistas y Armenia 91 deportistas  En total los DEPORTISTAS beneficiada por Municipios fueron los siguientes: *  ARMENIA 1.397; CALARCA 273; QUIMBAYA 295; MONTENEGRO 185; CIRCASIA 168, Buena vista 12, Pijao 22  y LA TEBAIDA 150, para un total de  2.519 Deportistas Beneficiados, de los cuales 1.336 se encuentran en edades entre  6 y 12 años y 1183 entre 13 y 17, de los que 413 son Mujeres y 2102 Hombres.</t>
  </si>
  <si>
    <t>Estrategia Departamental de Recreación Campamentos Juveniles, generando espacios y estrategias que permitan fomentar el desarrollo social, educativo y ambiental, a través de la recreación con programas estructurados y atención en recreación, los cuales son orientados por Coldeportes Nacional e Indeportes Quindío, creando estrategias dirigidas a diferentes comunidades. Esta estrategia se dirige a los Coordinadores de Deportes, secretarias de Desarrollo social de los doce Municipios.</t>
  </si>
  <si>
    <t>Se apoyaron las ligas deportivas del departamento del Quindío tanto en el área administrativa como deportiva; a través de convenios para garantizar la participación en los diferentes eventos de carácter federado; con la contratación de técnicos y monitores según sea el caso, con asistencia jurídica y administrativa para la realización de las asambleas y actualización de reconocimientos deportivos, con implementación específica y dotación deportiva, con apoyo de equipo biomédico que consta de, médico deportólogo, nutricionista, psicólogo, fisioterapeuta, con metodólogo que efectúa seguimiento y asesoría a los planes de entrenamiento de cada disciplina deportiva, hidratación, acompañamiento en eventos que se realizan en el departamento del Quindío con asistencia médica (ambulancia y paramédicos). El nivel de cumplimiento de la meta es del 100%.</t>
  </si>
  <si>
    <t>1. Atletismo, Balonmano, Bowling, Ciclismo (bmx), Futbol de salón, Gimnasia (rítmica) Hapkido, Judo, Karate, Levantamiento de pesas, Limitados auditivos (Bowling) Limitados cognitivos ( Natación), Limitados físicos (tenis silla de rueda), Lucha, Patinaje, Taekwondo, Tejo, Tenis de mesa, Triatlón. Se contó con la contratación de un EQUIPO BIOMEDICO: médico deportólogo, un fisioterapeuta y un pasante de psicología que atendieron a los deportistas de diferentes ligas deportivas así: Se realizaron  intervenciones psicológica grupal 47 e individual a 91  a los deportistas de las ligas de  Patinaje, BMX 1, Judo, gimnasia, Hapkido, Karate, Levantamiento de pesas, Atletismo, Balonmano. Se realizaron 110 Atenciones Médicas a los deportistas de las Ligas de Ajedrez, Atletismo, Bádminton, Balonmano, Bolo, Ciclismo, Powerlifting, Futbol de salón Gimnasia, hapkido, Judo, Levantamiento de pesas, Limitados físicos, Natación, Patinaje, Taekwondo, Triatlón. Se realizaron 117 atenciones  de Fisioterapia a los deportistas de las Ligas de  atletismo, Bádminton, Balonmano, Bolo, Futbol de Salón, Hapkido, Judo, Levantamiento de Pesas, Taekwondo, Triatlón. APOYO TECNICO  Se realizó apoyo  a las diferentes ligas deportivas del departamento, se brindó apoyo a través del pago de entrenador o monitor deportivo para el desarrollo de las actividades técnicas y metodológicas necesarias para el deporte de iniciación, formación y especialización con miras al alto rendimiento. A las Ligas de Atletismo, Baloncesto, Balonmano, Bádminton, Bowling,  Ciclismo (B.M.X),  Futbol de salón, Futbol, Gimnasia (rítmica), Hapkido Judo, Karate,  Levantamiento de pesas Limitados cognitivos, Limitados físicos,  Lucha, Patinaje, Taekwondo, Tejo, Tenis de mesa, Triatlón.</t>
  </si>
  <si>
    <t>Durante el primer semestre se contó con la conformación con recursos propios de 11  escuelas de formación Deportiva desarrolladas  en 9 municipios y 34 creadas con recursos transferidos del impuesto a cigarrillo a los municipios (se reporta la meta pero no el presupuesto),  como estrategia para el fortalecimiento de la reserva deportiva del Departamento del Quindío. Además se estableció como parte de la estrategia las escuelas de padres, los festivales deportivos, recreativos y de actividad física para fortalecer el proceso deportivo.  Además  se realiza Asesoría a los doce (12) municipios del departamento del Quindío asesorados mediante solicitudes de carácter técnico, administrativo y financiero para las escuelas deportivas, según los requerimientos.</t>
  </si>
  <si>
    <t xml:space="preserve">Durante la vigencia 2020, desde INDEPORTES, se prestó el servicio de promoción de la actividad física, la recreación y el deporte en el departamento del Quindío. </t>
  </si>
  <si>
    <t xml:space="preserve">Durante el tercer trimestre del año se han beneficiado 200 niños y niñas de deporte asociado 582 niños y niñas en hábitos y estilos de vida saludables. En el tercer trimestre Indeportes Quindío beneficio 1916 niños y niñas de las diferentes Instituciones educativas del Departamento Del Quindío, en los festivales escolares correspondientes al programa Juegos Intercolegiados 2021.
No obstante, es una meta cumplida de Política Pública entre las vigencias 2014 - 2020, de acuerdo a los informes periódicos de seguimiento realizados. </t>
  </si>
  <si>
    <t>17 Juegos Inter-Colegiados en sus diferentes fases apoyados en los eventos deportivos.</t>
  </si>
  <si>
    <t>Reunion con la Gobernación, rectores, coordinadores de deporte de los municipios secretaria de educación Departamental para presentar el proyecto designar responsabilidades y definir presupuestos.                                       Realizacion  de los Congresos tecnicos  o reuniones informativas. Apoyo de las diferentes fases en el proceso de inscripcion.                
Realizacion de la fase municicpal y departamnetal.  Se realizaron las fases intramural, municipal, regional, departamental y final departamental en los deportes de ajedrez, atletismo, baloncesto, balonmano, fútbol, fútbol sala, fútbol de salón, natación, tenis de mesa, tenis de campo, patinaje y voleibol beneficiando total de inscritos de 9.319 de los municipios de Calarcá, Circasia, Salento, Pijao, Filandia, La Tebaida, Montenegro, Quimbaya, Génova, Córdoba y Buenavista, superando la meta d inscripción que era de 5.500 deportistas. Se realizó la fase intramural y municipal. Igualmente se realizó el evento de AFROTALENTOS en la ciudad de armenia estadio centenario, torneo interdependencias Gobernación del Quindío (Fútbol de Salón y Voleibol).
Acercamientos con los coordinadores deportivos de los diferentes municipios para promocionar y realizar eventos de deportes no tradicionales, Se han llevado a cabo 4 eventos de deportes no tradicionales HOCHEY SOBRE   EL PISO, FUTBOL TENIS, VOLEYFUTBOL y BIG BALL  en los municipios de Calarcá, Armenia, Buenavista, Montenegro, Pijao, Circasia, Quimbaya, La Tebaida.</t>
  </si>
  <si>
    <t>INTERCOLEGIADOS: Se realizaron las fases intramural, municipal, regional, departamental y final departamental en los deportes de ajedrez, atletismo, baloncesto, balonmano, fútbol, fútbol sala, fútbol de salón, natación, tenis de mesa, tenis de campo, patinaje y voleibol beneficiando total de inscritos de 9.319 de los municipios de Calarcá, Circasia, Salento, Pijao, Filandia, La Tebaida, Montenegro, Quimbaya, Génova, Córdoba y Buenavista, superando la meta d inscripción que era de 5.500 deportistas. Se realizó la fase intramural y municipal. Igualmente se realizó el evento de AFROTALENTOS en la ciudad de armenia estadio centenario, torneo interdependencias Gobernación del Quindío (Fútbol de Salón y Voleibol).
JUEGOS NO TRADICIONALES: Se han llevado a cabo 4 eventos de deportes no tradicionales HOCHEY SOBRE   EL PISO, FUTBOL TENIS, VOLEYFUTBOL y BIG BALL  en los municipios de Calarcá, Armenia, Buenavista, Montenegro, Pijao, Circasia, Quimbaya, La Tebaida.</t>
  </si>
  <si>
    <t>Durante la vigencia 2016 se realizó un evento deportivo de juegos Inter-Colegiados.</t>
  </si>
  <si>
    <t>En la vigencia 2017 Coldeportes nacional otorga al departamento del Quindío la sede de la fase regional con la participación de 4 departamentos (Antioquia, Caldas, Risaralda y Quindío), donde se realizó el apoyo para el desarrollo de las justas deportivas contando con la participación de más de 1.300 participantes.
Para la vigencia 2017 el número de inscritos por municipio en el programa “Supérate intercolegiados 2017”, ascendió a 9.347 deportistas y técnicos, sin incluir la ciudad capital que por norma va aparte; se han realizado los festivales deportivos en cada uno de los municipios del departamento según la inscripción previa realizada.</t>
  </si>
  <si>
    <t xml:space="preserve">Departamental o en ceremonia oficial, por resolución del Ente, Secretaria, Distrito o Departamento según modelo de insignias dadas por Coldeportes. 2. Nacional; para Hoja, Flor y Fruto. Este reconocimiento se hará en un Campamento Nacional o en ceremonia oficial, por resolución de Coldeportes.
CAMPAMENTOS JUVENILES VIGENCIA 2018  Dentro del desarrollo del Proyecto Campamentos Juveniles se realizan diferentes actividades con los niños, adolescentes, jóvenes  de los municipios como son: capacitaciones, talleres, encuentros municipales y departamentales. Estas actividades permiten que el campista cumpla con su proceso formativo para lograr obtener el reconocimiento que le  permitirá vivir la gran experiencia en  el campamento Departamental. En fase Departamental el campista tiene la oportunidad de compartir con todos los campistas del Departamento y vivir una experiencia única de dos días con la Naturaleza. El campista  tiene la oportunidad de compartir y dar a conocer  todo  el conocimiento aprendido en la fase Municipal, el cual es evaluado otorgándole su asenso según el nivel de formación. DESARROLLO DE TALLERES CAMPAMENTILES con la participación de 462 campistas de los diferentes municipios, DESARROLLO FASES MUNICIPALES Los campamentos municipales se desarrollaron en el Primer Semestre del 2018 donde los jóvenes y adolescentes buscan una alternativa de sano esparcimiento  a través de actividades ambientales , donde se fortalecen valores, convivencia , cuidado por el medio ambiente y la importancia del servicio. Es el lugar propicio donde el campista practica todo lo aprendido en los talleres recibidos y se prepara para participar en el Campamento Departamental y lograr su ascenso. Con la participación de 316 campistas-- FASE DEPARTAMENTAL DE CAMPAMENTOS JUVENILES  La fase Departamental de Campamentos juveniles se llevó a cabo el 26 Y 27 de octubre en el Municipio de Córdoba en el Parque Agua y Guadua con la participación de 130 campistas, donde INDEPORTES Quindío y COLDEPORTES brindaron las condiciones técnicas, logísticas (transporte, alimentación, implementación, adecuación de terrenos entre otros), para el desarrollo del evento. Se apoyaron y fortalecieron las 23 Ligas de Departamento, de la siguiente forma. 
•• APOYO ECONÓMICO EVENTOS FEDERATIVOS :de acuerdo a los calendarios federativos se realizó apoyo económico para que los deportistas o equipos deportivos pudieran asistir a eventos competitivos de carácter nacional e internacional Ajedrez, Atletismo ,Bádminton, Bowling Caciques, – futbol de salón, Cafeteros, – Baloncesto, Ciclismo, (federación colombiana, B.M.X, Down Hill y Ruta) Futbol, Futbol de salón, Gimnasia, Hapkido, Karate ,Levantamiento de pesas Limitados físicos, Limitados visuales,  Lucha, Natación ,discapacidad cognitiva, Patinaje, Tejo, Tenis de campo ,Tenis de mesa ,Tigres del Quindío – Futbol sala, Triatlón. ORGANIZACIONES CON APOYO LOGÍSTICO PARA EL DESARROLLO DE SUS ACTIVIDADES (implementaciones, premiación, ambulancia, alquiler de pistas para bowling, Ajedrez, Gimnasia, Levantamiento de pesas, Bowling, Hapkido, Judo, Limitados cognitivos, Limitados físicos, Patinaje, Tejo, Tenis de mesa, Bádminton, futbol ,futbol de salón, motociclismo, fisiculturismo. APOYO BIOMEDICO  se apoyaron los  deportistas con equipo biomédico es decir medico deportólogo, fisioterapeuta, psicólogo, charlas de coaching motivacional, además de capacitaciones tanto a técnicos, dirigentes y deportistas en diferentes temas relacionados al deporte. APOYO METODOLOGICO • Equipo metodológico: durante al año 2018 se contrataron dos metodólogos licenciados en educación física, quienes realizaron asesoría en los procesos relacionados con la elaboración de planes de entrenamiento, diseño y ejecución de test, visitas metodológicas a las sesiones de entrenamiento, apoyo en el seguimiento de los logros alcanzados.
Se suscribió el convenio con Coldeportes Nacional, el Instituto realiza el proceso de apoyo en la  inscripción de los diferentes deportistas del departamento, en la plataforma supérate, el acompañamiento en el desarrollo de la fase municipal, y la organización y ejecución de la fase departamental.  Donde garantiza la logística para el evento, disposición de escenarios deportivos en óptimas condiciones, juzgamiento en todas las disciplinas deportivas, hidratación, refrigerios, almuerzos, transporte, premiación deportiva, y dotación y uniformes deportivos a la delegación que nos representa en las fases regionales y nacionales. Para la vigencia 2018 el número de  inscritos por municipio en el programa Supérate Intercolegiados ascendió a 15,809 deportistas y técnicos, incluyendo la ciudad capital; Se han realizado los festivales deportivos en cada uno de los municipios del Departamento según la inscripción previa realizada.                                                                                                    CALARCÁ: 1.748
BUENAVISTA: 148
CÓRDOBA: 255
SALENTO: 611
MONTENEGRO: 1.835
GÉNOVA: 381
CIRCASIA: 893
LA TEBAIDA: 1.462
PIJAO: 369
FILANDIA: 622 QUIMBAYA: 1.213
TECNICOS: 182
ARMENIA: 6.272
Se desarrolló con éxito la fase Departamental El total de deportistas  participantes  fue en: Deportes de conjunto: 1279 deportistas, 93 entrenadores y asistentes, en deportes como futbol de salón, futbol sala, futbol, baloncesto, voleibol y balonmano en las ramas masculino y femenino, en la categorías pre juvenil y juvenil. Deportes individuales: 831 deportistas  y 60 entrenadores, en los deportes como levantamiento de pesas, lucha, natación, taekwondo, ciclismo, ciclismo bmx, atletismo, triatlón, tenis de mesa, tenis de campo, patinaje carreras, gimnasia artística, ajedrez, tejo. A todos los ganadores de la fase departamental de los deportes de conjunto fueron premiados con  trofeo, medallas y su respectivo uniforme de competencia y presentación. De igual manera los ganadores de esta fase en deportes individuales también recibieron medallas, uniforme de presentación  y de competencia. FASE REGIONAL Departamento del Quindío participo con los deportistas clasificados de la Fase Departamental en deportes de conjunto, en las categorías  pre juvenil y juvenil, ramas femenino y masculino, el total de deportistas fue de 108 en la categoría  pre juvenil, y 108 en la categoría juvenil, más 3 oficiales de misión que apoyaron durante el evento a la delegación del Quindío, las disciplinas deportivas que tuvieron presencia en esta fase de los juegos supérate fueron: Baloncesto, voleibol, fútbol, fútbol sala y fútbol de salón, los deportistas de la categoría pre juvenil estaban entre los 13 y 14 años, y los deportistas de la categoría juvenil estaban entre los 15 y 17 años. FASE FINAL NACIONAL: Evento que se realizó en la ciudad de barranquilla  del 15 de noviembre al 04 de diciembre   del año 2018 y en el cual el  departamento del Quindío participo con los deportistas clasificados de la fase departamental en deportes individuales y balonmano, en las categorías  pre juvenil y juvenil, ramas femenino y masculino, también participo el equipo de futbol del Colegio Comfenalco  que gano este derecho por ser el campeón regional en la categoría juvenil. El total de deportistas fue de 29  en la categoría  pre juvenil, y 64 en la categoría juvenil, más 15 entrenadores y 2 oficiales de misión que apoyaron durante el evento a la delegación del Quindío. Las Disciplinas Deportivas Que Tuvieron Presencia En Esta Fase De Los Juegos Supérate Intercolegiados Fueron: Ajedrez, Atletismo , Balonmano, Ciclismo, Ciclismo Bmx ,Futbol , Gimnasia, Levantamiento De Pesas , Lucha, Natación, Para Atletismo, Patinaje , Tejo,  Tenis De Campo , Tenis De Mesa Y Triatlón. Los Deportistas De La Categoría Pre Juvenil Estaban Entre Los 12 Y 14 Años, Y Los Deportistas De La Categoría Juvenil Estaban Entre Los 15 Y 17 Años. La Fase Final Nacional De Los Juegos Supérate 2018 Conto Con La Participación De Los 32 Departamentos De Colombia. Los Deportes Que Más Aportaron Medallas Para La Delegación Del Departamento Del Quindío Fueron Los Deportes De Atletismo En Las Categorías Pre Juvenil- Juvenil Con 6 Medallas  Y El Levantamiento De Pesas Con 3 Medallas  En La Categoría Juvenil, La Única Medalla De Oro Obtenida Por La Delegación Del Quindío Fue Obtenida En Tenis De Campo  En La Modalidad Dobles Mixto Con Los Deportistas Juan José Varón Del Colegio Gimnasio Santo Rey Y Sofía Guerrero Del Colegio San Luis Rey.
</t>
  </si>
  <si>
    <t>ES DE ACLARAR QUE LOS JUEGOS INTERCOLEGIADOS SON DESARROLLADOS BAJO LOS LINEAMIENTOS DE COLDEPORTES. POR LO ANTERIOR  SE REALIZAN DE FORMA ANUAL EN SUS CUATRO FASES  MUNICIPAL, DEPARTAMENTAL, REGIONAL Y NACIONAL , POR LO TANTO LA META PROYECTADA NO CORRESPONDE A LOS LINEAMIENTOS DE ORFEN NACIONAL Y DEPARTAMENTAL .Se suscribió el convenio con Coldeportes Nacional  No 407 de 2019  y  se dio inicio con la socialización de estos juegos a los coordinadores de deporte Municipal y los docentes de educación física de las instituciones educativas de los 12 Municipios del Departamento, donde se les explicó el proceso de inscripción en la plataforma del programa www.superateintercolegiados.gov.co, los promotores  contratados por Indeportes Quindío, apoyaron los docentes  inscribiendo los deportistas en cada uno de los deportes de  conjunto (baloncesto, voleibol, fútbol, fútbol de salón  fútbol sala y balonmano) y los deportes individuales (Ajedrez, atletismo, ciclismo, ciclismo BMX, gimnasia, levantamiento de pesas, lucha, natación, para, natación, para atletismo, patinaje, tejo, tenis de campo, tenis de mesa y triatlón), igualmente festivales escolares,  categorías infantil pre juvenil y juvenil, ramas femenino y masculino. Buenavista 27 inscritos, Calarcá 1299, circasia 584, Córdoba 255, Filandia 353, Génova 353, la tebaida 1207, Montenegro, Pijao 322, Quimbaya 1378, Salento 584, armenia 4.448.</t>
  </si>
  <si>
    <t>En el tercer trimestre Indeportes Quindío contrato a 6 personas para la ejecución de la fase departamental de los juegos intercolegiados, donde se inscribieron a este programa más de 4.433 niños, niñas y adolescentes en todos los municipios a excepción de Armenia que hace su propia inscripción.</t>
  </si>
  <si>
    <t>Posterior al análisis de la acción estratégica y la meta propuesta, así como el reporte periódico de las acciones desarrolladas entre las vigencias 2014 y 2022, se observa que se han apoyado el 100% de los juegos inter-colegiados en el departamento del Quindío, constituyéndose una meta cumplida de la Política Pública. 
No obstante, desde INDEPORTES se realiza el apoyo de forma anual, de acuerdo a los lineamientos nacionales de COLDEPORTES.                                                                                                                 
Así mismo, se considera una meta cumplida a la fecha, sin embargo, es necesario continuar con el fortalecimiento de la meta de la Política Pública.</t>
  </si>
  <si>
    <t>50 Ligas Deportivas que cumplen parámetros de cobertura y resultados federativos hacia los altos logros.</t>
  </si>
  <si>
    <t xml:space="preserve">Acompañamiento y asesoramiento permanente a las ligas brindando la oportunidad de mejorar procesos deportivos, Se viene dando cumplimiento a la meta  al 30 de diciembre apoyando a 20 LIGAS  con una cobertura de 2989 deportistas , LIGAS DEPORTIVAS QUE CUMPLEN PARÁMETROS DE COBERTURA Y CON RESULTADOS HACIA ALTOS LOGROS, así: Liga  de FUTBOL del Quindío; Liga de KARATE DO, JUDO,  LEVANTAMIENTO DE PESAS ; Liga Quindiana de FUTBOL DE SALÓN; Liga de BADMINTON ; Liga Quindiana de BOLO ; Liga de CICLISMO,BMX, DOWHILL Y RUTA  del Quindío,   Liga de AJEDREZ del Quindío, Liga de ATLETISMO del Quindío; Liga de PATINAJE del Quindío  ; Liga de NATACIÓN del Quindío,  Liga Quindiana de BALONCESTO, Liga de TAEKWONDO,  Liga Quindiana de LUCHA,  Liga  Quindiana de JUDO,  Liga de GIMNASIA liga de BALONMANO apoyo evento clasificatorio en la ciudad  de armenia    apoyo con contratación de técnicos y salidas a eventos federativos con convenio de vigencias futuras;  Liga de HAPKIDO del Quindío, con apoyo para salidas a eventos.  Las LIGAS referidas beneficiaron los Municipios de ARMENIA con  2,817, CIRCASIA  con 47, MONTENEGRO con 2 y FILANDIA con 1;  se tienen preseleccionados a JUEGOS NACIONALES 2015  158 deportistas  discriminados así 52 mujeres y 106 hombres.  </t>
  </si>
  <si>
    <t xml:space="preserve">Apoyo a 20 LIGAS  con una cobertura de 2989 deportistas , LIGAS DEPORTIVAS QUE CUMPLEN PARÁMETROS DE COBERTURA Y CON RESULTADOS HACIA ALTOS LOGROS, así: Liga  de FUTBOL del Quindío; Liga de KARATE DO, JUDO,  LEVANTAMIENTO DE PESAS ; Liga Quindiana de FUTBOL DE SALÓN; Liga de BADMINTON ; Liga Quindiana de BOLO ; Liga de CICLISMO,BMX, DOWHILL Y RUTA  del Quindío,   Liga de AJEDREZ del Quindío, Liga de ATLETISMO del Quindío; Liga de PATINAJE del Quindío  ; Liga de NATACIÓN del Quindío,  Liga Quindiana de BALONCESTO, Liga de TAEKWONDO,  Liga Quindiana de LUCHA,  Liga  Quindiana de JUDO,  Liga de GIMNASIA liga de BALONMANO apoyo evento clasificatorio en la ciudad  de armenia    apoyo con contratación de técnicos y salidas a eventos federativos con convenio de vigencias futuras;  Liga de HAPKIDO del Quindío, con apoyo para salidas a eventos.  Las LIGAS referidas beneficiaron los Municipios de ARMENIA con  2,817, CIRCASIA  con 47, MONTENEGRO con 2 y FILANDIA con 1;  se tienen preseleccionados a JUEGOS NACIONALES 2015  158 deportistas  discriminados así 52 mujeres y 106 hombres. </t>
  </si>
  <si>
    <t xml:space="preserve">Con el fin de aumentar la utilización de escenarios deportivos como coliseos y canchas de futbol, se apoyaron 13 ligas deportivas en del departamento durante la vigencia 2016. </t>
  </si>
  <si>
    <t>Se han apoyado las ligas deportivas del departamento del Quindío tanto en el área administrativa como deportiva; a través de convenios para garantizar la participación en los diferentes eventos de carácter federado; con la contratación de técnicos y monitores según sea el caso, con asistencia jurídica y administrativa para la realización de las asambleas y actualización de reconocimientos deportivos, con implementación específica y dotación deportiva, con apoyo de equipo biomédico que consta de, médico deportólogo, nutricionista, psicólogo, fisioterapeuta, con metodólogo que efectúa seguimiento y asesoría a los planes de entrenamiento de cada disciplina deportiva, hidratación, acompañamiento en eventos que se realizan en el departamento del Quindío con asistencia médica (ambulancia y paramédicos). El nivel de cumplimiento de la meta es del 100%.</t>
  </si>
  <si>
    <t>El Departamento del Quindío apoyó la participación en eventos federados de 13 ligas como lo establece la meta garantizando acompañamiento técnico y apoyo para los desplazamientos tales como alojamiento, alimentación, transporte, entre otros y así  hizo presencia con deportistas en eventos nacionales como: Liga de Bolo torneos nacionales realizados en Medellín Bogotá y Cali y en eventos internacionales como suramericanos y panamericanos, Liga de Bádminton torneo nacional en Cundinamarca Uvate, Liga de atletismo torneo nacional realizado en Bogotá, Medellín, Cali y suramericano juvenil,  Liga de  pesas torneo nacional de pesas en Cali Cartago y suramericano, Liga de ciclismo torneo nacional en Bogotá, Medellín, Barrancabermeja, Manizales y campeonato mundial de bmx, Liga de patinaje torneo nacional en Medellín, Tunja y Cali, Liga de futbol torneo nacional zonal en Florencia y Nariño, Liga de ajedrez torneo nacional en Medellín, Tunja y Dosquebradas Risaralda, Liga de karate do torneo nacional de karate do en Bogotá, Liga de discapacidad física torneo internacional Europa. Las ligas de hapkido torneos nacionales, balonmano, tenis de mesa y Triathlón.</t>
  </si>
  <si>
    <t>ES DE ACLARAR QUE EL DEPARTAMENTO CUENTA CON   20 LIGAS CONVENCIONALES  Y   4 LIGAS   NO CONVENCIONALES   de las cuales se  han apoyado en total 23 ligas deportivas así: con contratación de técnico departamental 1, Taekwondo, 2. Patinaje, 3.Levantamiento de pesas, 4.Fútbol de salón masculino, 5, Limitados cognitivos (Para natación) 6, Judo, 7, limitados físicos (Tenis silla de ruedas) 8, Karate do,9  Triatlón, 10, Hapkido 11.Atletismo 12,ciclismo 13.Voleibol, 14.futbol ; además ligas apoyadas  con monitores  deportivos en las siguientes disciplinas: Levantamiento de pesas, parapowerlifting, futbol sala, 15. Limitados Visuales (judo) futbol de salón femenino 16.Gimnasia, 17.Bolos, 18.ajedrez, 19.balonmano 20, tenis de mesa.  Adicionalmente  se apoyaron ligas con convenios interadministrativos y  se brindó apoyo   profesional en procesos de planeación, jurídicos, técnicos, logísticos y de gestión documental del área técnica a 21,Tenis de campo, 22,Tejo y apoyo biomédico a 23.badminton.se  han apoyado 9 ligas deportivas para garantizar la participación en eventos federados así: 1.Levantamiento de pesas, 2.Futbol de salón, 3.Triatlón, 4.Limitados Físicos, 5.Bolo, 6.Hapkido, 7.judo 8.Limitados visuales y 9.limitados Auditivos.se han apoyado e incentivado con recurso económico a veinte  (20) deportistas de las siguientes disciplinas: Ciclismo, Futbol de salón, bolo, bolo discapacidad, Triatlón, levantamiento de Pesas,  Atletismo, Atletismo Discapacidad y tenis de campo discapacidad.</t>
  </si>
  <si>
    <t xml:space="preserve">1- Organismos de iniciación deportiva apoyados
Se han apoyado a Las ligas deportivas en los procesos de iniciación, en las modalidades deportivas de patinaje y karate, brindando una asistencia técnica de formación deportiva.
Durante el tercer trimestre del año se han beneficiado 263 niños y niñas de 0 a 12 años en 10 disciplinas deportivas en casi todos los municipios del departamento a excepción de Armenia y Calarcá. Todo esto en el marco de un convenio con el Ministerio del Deporte.
No obstante, es una meta cumplida de Política Pública entre las vigencias 2014 - 2020, de acuerdo a los informes periódicos de seguimiento realizados. </t>
  </si>
  <si>
    <t>12 Apoyo a ligas deportivas con capacidad especial que cumplan parámetros de cobertura y resultados federativos hacia los altos logros.</t>
  </si>
  <si>
    <t>A  diciembre  30 de 2014 se ha dado apoyo  a las ligas con capacidades especiales de: Liga de LIMITADOS FÍSICOS, Liga de LIMITACIÓN COGNITIVA, liga de VISUALES, Liga de AUDITIVOS, Liga de PC, apoyo con contratación de técnicos. Beneficiándose 112 deportistas de los municipios de Quimbaya, Tebaida, Circasia, Buenavista, Génova, Montenegro, Salento, Armenia, Pijao.se apoyo a 2 eventos clasificatorios a JUEGOS PARANACIONALES 2015 en la ciudad de barranquilla y la ciudad de Ibagué y se obtuvo 2 medallas de bronce con la liga de LIMITADOS FISICOS Y CON LA LIGA DE LIMITADOS VISUALES  se participó con la disciplina de bolo, se apoyó con los recursos y se obtuvo medalla de oro. En la liga de PC se contrata un técnico para iniciar con el proceso de entrenamiento en la disciplina de la BOCCIA y en la liga de limitados físicos se participa en el evento clasificatorio de levantamiento de pesas en la ciudad de Cali Valle y se apoya el campamento de capacitación sobre juzgamiento y legislación deportiva para los deportes con discapacidad física.</t>
  </si>
  <si>
    <t>Apoyo  a las ligas con capacidades especiales de: Liga de LIMITADOS FÍSICOS, Liga de LIMITACIÓN COGNITIVA, liga de VISUALES, Liga de AUDITIVOS, Liga de PC, apoyo con contratación de técnicos. Beneficiándose 112 deportistas de los municipios de Quimbaya, Tebaida, Circasia, Buenavista, Génova, Montenegro, Salento, Armenia, Pijao.se apoyo a 2 eventos clasificatorios a JUEGOS PARANACIONALES 2015 en la ciudad de barranquilla y la ciudad de Ibagué y se obtuvo 2 medallas de bronce con la liga de LIMITADOS FISICOS Y CON LA LIGA DE LIMITADOS VISUALES  se participó con la disciplina de bolo, se apoyó con los recursos y se obtuvo medalla de oro. En la liga de PC se contrata un técnico para iniciar con el proceso de entrenamiento en la disciplina de la BOCCIA y en la liga de limitados físicos se participa en el evento clasificatorio de levantamiento de pesas en la ciudad de Cali Valle y se apoya el campamento de capacitación sobre juzgamiento y legislación deportiva para los deportes con discapacidad física.</t>
  </si>
  <si>
    <t xml:space="preserve">1- Organismos de iniciación deportiva apoyados
Se han apoyado a Las ligas deportivas en los procesos de iniciación, en las modalidades deportivas de patinaje y karate, brindando una asistencia técnica de formación deportiva.
Durante el tercer trimestre del año se han beneficiado 263 niños y niñas de 0 a 12 años en 10 disciplinas deportivas en todos los municipios del departamento a excepción de Armenia y Calarcá. Todo esto en el marco de un convenio con el Ministerio del Deporte.
No obstante, es una meta cumplida de Política Pública entre las vigencias 2014 - 2020, de acuerdo a los informes periódicos de seguimiento realizados. </t>
  </si>
  <si>
    <t>7 Programas Lúdicos y Recreativos de tiempo libre implementados a través de ludotecas, campamentos juveniles del juego y de la recreación para el aprovechamiento y el uso adecuado del tiempo libre.</t>
  </si>
  <si>
    <t>Acompañamiento en los municipios del Departamento con jornadas ludicas.                                                                                          Al 30 de Diciembre de 2014, Se cumplió en un 100%  la meta al beneficiar un total de 26.436 personas, al ejecutarse 5 programas, así: 1) NUEVO COMIENZO: Se realizaron las Fases Municipales en los doce municipios, beneficiando a 5.600 personas mayores de 60 años, la fase departamental beneficiando 380 personas mayores y la fase nacional con 12 personas mayores seleccionadas. 2)  LA TARDE MAYOR: Realización de actividades recreativas intergeneracionales, con el apoyo de los grupos de joven campistas de 12 municipios, beneficiando por mes a 1.366 personas mayores. 3) CAMPAMENTOS JUVENILES: Fases Municipales,  realizados en 10 Municipios del Departamento. Se beneficiaros 680 jóvenes entre los 13 y los 28 años. 4) Atención  mediante jornadas de recreación y deporte y  en los Centros Penitenciarios de Hombres y Mujeres de la ciudad de Armenia y Calarcá. Se beneficiaron 1.621 personas desde los 18  años y personas mayores después de los 60 años de edad). 5) Atención a los niños y jóvenes de instituciones educativas del departamento con el programa "MAÑANITAS ESCOLARES, NO AL BULLYING". Se beneficiaron 12.850 niños entre los 6 y los 14 años.  Actividades  dirigidas a los diferentes ciclos vitales y segmentos poblacionales de las once comunas de la ciudad de Armenia y de los diferentes municipios. Se apoyaron jornadas recreo deportivas a JAC, Instituciones educativas, líderes comunitarios,  en los doce municipios. El total de la población beneficiada por Municipio, se registró así: Armenia 13.887; Buenavista 759; Calarcá 2.955; Circasia 1.890; Córdoba 678; Filandia 655; Génova 576; La Tebaida 2.978; Montenegro 3.090; Pijao 550; Quimbaya 2.950 y Salento 595. , se realizaron las actividades recreativas navideñas con una población beneficiada de 54,300 de los diferentes ciclos vitales de los diferentes municipios del Departamento. Para un total de población beneficiada de  80.736   pertenecientes a los diferentes ciclos vitales y segmentos poblacionales. </t>
  </si>
  <si>
    <t>Se cumplió en un 100%  la meta al beneficiar un total de 26.436 personas, al ejecutarse 5 programas, así: 1) NUEVO COMIENZO: Se realizaron las Fases Municipales en los doce municipios, beneficiando a 5.600 personas mayores de 60 años, la fase departamental beneficiando 380 personas mayores y la fase nacional con 12 personas mayores seleccionadas. 2)  LA TARDE MAYOR: Realización de actividades recreativas intergeneracionales, con el apoyo de los grupos de joven campistas de 12 municipios, beneficiando por mes a 1.366 personas mayores. 3) CAMPAMENTOS JUVENILES: Fases Municipales,  realizados en 10 Municipios del Departamento. Se beneficiaros 680 jóvenes entre los 13 y los 28 años. 4) Atención  mediante jornadas de recreación y deporte y  en los Centros Penitenciarios de Hombres y Mujeres de la ciudad de Armenia y Calarcá. Se beneficiaron 1.621 personas desde los 18  años y personas mayores después de los 60 años de edad). 5) Atención a los niños y jóvenes de instituciones educativas del departamento con el programa "MAÑANITAS ESCOLARES, NO AL BULLYING". Se beneficiaron 12.850 niños entre los 6 y los 14 años.  Actividades  dirigidas a los diferentes ciclos vitales y segmentos poblacionales de las once comunas de la ciudad de Armenia y de los diferentes municipios. Se apoyaron jornadas recreo deportivas a JAC, Instituciones educativas, líderes comunitarios,  en los doce municipios. El total de la población beneficiada por Municipio, se registró así: Armenia 13.887; Buenavista 759; Calarcá 2.955; Circasia 1.890; Córdoba 678; Filandia 655; Génova 576; La Tebaida 2.978; Montenegro 3.090; Pijao 550; Quimbaya 2.950 y Salento 595. , se realizaron las actividades recreativas navideñas con una población beneficiada de 54,300 de los diferentes ciclos vitales de los diferentes municipios del Departamento. Para un total de población beneficiada de  80.736   pertenecientes a los diferentes ciclos vitales y segmentos poblacionales. </t>
  </si>
  <si>
    <t>Estrategia Departamental de Recreación para la Primera Infancia, Infancia,  generando espacios y estrategias que permitan fomentar el desarrollo social, educativo y ambiental, a través de la recreación con programas estructurados y atención en recreación, los cuales fueron orientados por Coldeportes Nacional e Indeportes Quindío, creando estrategias dirigidas a diferentes comunidades. esta estrategia se dirige a los hogares comunitarios, centros de Desarrollo Integral, del I.C.B.F Y LAS INSTITUCIONES EDUCATIVAS.</t>
  </si>
  <si>
    <t>Campamentos juveniles, es un programa dirigido a jóvenes de todo el departamento en edades comprendidas entre los 13 a los 28 años de edad. El ente departamental realizó la asesoría técnica (mediante capacitaciones en temas como primeros auxilios, técnicas campamentales, entre otras) y apoyo logístico (préstamo de carpas, estufas, entre otros) a todos los municipios en sus diferentes fases municipales; además se realizó la fase departamental del programa en el municipio de Calarcá en el parque Alto del rio, con la participación de 259 campistas donde Indeportes Quindío asume todos los costos de transporte, alimentación, logística, sonido, implementación, adecuación de terrenos, entre otros. Se efectuaron los test correspondientes y se evaluaron todos los campistas de los cuales se contó con 66 ascensos de los campistas a semillas y 7 raíces, un tallo y una hoja acorde a los lineamientos del programa.
En la fase nacional participaron 28 jóvenes que se desplazaron al Valle del Cauca del 06 al 10 de octubre de 2017. Un cumplimiento de meta del 100%.</t>
  </si>
  <si>
    <t xml:space="preserve">Se apoyó de forma articulada con  COLDEPORTES y los municipios del departamento del Quindío el desarrollo del Programa Campamentos juveniles - es un programa de educación extraescolar que promueve espacios lúdicos y recreativos para el aprovechamiento del tiempo libre y afianzamiento de valores, que ofrece a los niños y jóvenes entre los 13 y 28 años un contacto directo con el medio natural a partir del conocimiento del mismo y sus posibilidades, propiciando el desarrollo de habilidades y técnicas necesarias para afrontar experiencias campamentiles y del diario vivir, además Busca contribuir en el los niños y jóvenes el desarrollo integral de su personalidad y afianzar valores a través de actividades recreativas, ecológicas, culturales y deportivas. 
OBJETIVOS
• Fomentar la confraternidad entre los jóvenes colombianos, a través de prácticas de campismo que estimulen el desarrollo de la personalidad y el afianzamiento de valores y conceptos.
• Formar Jóvenes Voluntarios con altruismo y liderazgo que guíen, orienten y ejecuten planes, programas y proyectos sociales comunitarios en el área de recreación.         
• Capacitar a los jóvenes voluntarios del país en temas de interés social que enriquezcan sus conocimientos en diferentes áreas y generen la participación en el desarrollo social, político, económico, cultural, recreativo y deportivo de región. PROCESO DE FORMACIÓN .En campamentos juveniles Colombia “campista” significa: “Joven hombre o mujer voluntario que pertenece al programa y que contribuye al mejoramiento de su formación y desarrollo integral”.
Institutos Departamentales  busca promover el desarrollo integral de los jóvenes (hombres y mujeres), resaltando las áreas del desarrollo personal, escolar, social, vocacional y profesional, como ejes de interacción con el medio, promoviendo el desarrollo del pensamiento, los valores y las capacidades humanas, como potencial de los campistas a  través de métodos reflexivo-creativos y lograr así orientar, asesorar y evaluar el proceso de formación integral. Teniendo en cuenta lo anterior, el programa campamentos juveniles se soporta en 5 ejes temáticos de formación.
1.CRECIMIENTO PERSONAL, VOLUNTARIADO Y LIDERAZGO
2.TECNICA DE CAMPAMENTO
3.RECREACION Y CULTURA
4.PREVENCION Y SALUD
5.CONCIENCIA AMBIENTAL
Campamentos Juveniles es un programa de educación extraescolar, que contribuye al mejoramiento de su formación y desarrollo integral, los campistas que cumplen con su proceso formativo, tienen un reconocimiento (nivel de formación), donde se le otorgan unas insignias, semejando la planta del café, como símbolo de naturaleza, libertad y fortaleza económica de nuestro país. 
RECONOCIMIENTOS 
Los reconocimientos se darán en 2 niveles:
1. Departamental; para Semilla, Raíz y Tallo. Este reconocimiento se hará en un Campamento Departamental o en ceremonia oficial, por resolución del Ente, Secretaria, Distrito o Departamento según modelo de insignias dadas por Coldeportes. 2. Nacional; para Hoja, Flor y Fruto. Este reconocimiento se hará en un Campamento Nacional o en ceremonia oficial, por resolución de Coldeportes.
CAMPAMENTOS JUVENILES VIGENCIA 2018  Dentro del desarrollo del Proyecto Campamentos Juveniles se realizan diferentes actividades con los niños, adolescentes, jóvenes  de los municipios como son: capacitaciones, talleres, encuentros municipales y departamentales. Estas actividades permiten que el campista cumpla con su proceso formativo para lograr obtener el reconocimiento que le  permitirá vivir la gran experiencia en  el campamento Departamental. En fase Departamental el campista tiene la oportunidad de compartir con todos los campistas del Departamento y vivir una experiencia única de dos días con la Naturaleza. El campista  tiene la oportunidad de compartir y dar a conocer  todo  el conocimiento aprendido en la fase Municipal, el cual es evaluado otorgándole su asenso según el nivel de formación. DESARROLLO DE TALLERES CAMPAMENTILES con la participación de 462 campistas de los diferentes municipios, DESARROLLO FASES MUNICIPALES Los campamentos municipales se desarrollaron en el Primer Semestre del 2018 donde los jóvenes y adolescentes buscan una alternativa de sano esparcimiento  a través de actividades ambientales, donde se fortalecen valores, convivencia , cuidado por el medio ambiente y la importancia del servicio. Es el lugar propicio donde el campista practica todo lo aprendido en los talleres recibidos y se prepara para participar en el Campamento Departamental y lograr su ascenso. Con la participación de 316 campistas-- FASE DEPARTAMENTAL DE CAMPAMENTOS JUVENILES  La fase Departamental de Campamentos juveniles se llevó a cabo el 26 Y 27 de octubre en el Municipio de Córdoba en el Parque Agua y Guadua con la participación de 130 campistas, donde INDEPORTES Quindío y COLDEPORTES brindaron las condiciones técnicas, logísticas (transporte, alimentación, implementación, adecuación de terrenos entre otros), para el desarrollo del evento.
</t>
  </si>
  <si>
    <t>ES DE ACLARAR QUE EL PROGRAMA CAMPAMENTOS JUVENILES SE DESARROLLA SEGUN LAS DIRECTRICES DEL ENTE NACIONAL COLDEPORTES, TENIENDO ENCUENTA QUE ESTE SE DESARROLLA DE FORMA ANUAL Y SE DIVIDE EN TRES FASES LA MUNICIPAL,DEPARTAMENTAL Y NACIONAL  para el desarrollo de este proyecto se suscribió el convenio No 258 de 2019 con Coldeportes. El proceso Campamentos Juveniles da inició el mes de marzo con el desarrollo de  talleres de cuidado del medio ambiente, técnicas campamentiles, voluntariado, crecimiento personal entre otros, contribuyendo al desarrollo integral de los jóvenes, beneficiando 153 campistas.  Se desarrollaron las  fases municipales de campamentos juveniles  en los municipios de Circasia, Calarcá, Pijao, Montenegro, Quimbaya, Salento y Filandia, participando 107 jóvenes, donde el ente Departamental asesoro, acompaño y presto toda la logística para el desarrollo de campamento en sus fases municipales.</t>
  </si>
  <si>
    <t xml:space="preserve">Durante el 2020, INDEPORTES, realizó la  implementación de programas de recreación, actividad física y deporte social comunitario en el departamento del Quindío. </t>
  </si>
  <si>
    <t xml:space="preserve">Durante el tercer trimestre del año se han beneficiado 200 niños y niñas de deporte asociado, 300 niños y niñas en recreación, 263 niños y niñas en escuelas deportivas, y 582 niños y niñas en hábitos y estilos de vida saludables.
No obstante, es una meta cumplida de Política Pública entre las vigencias 2014 - 2020, de acuerdo a los informes periódicos de seguimiento realizados. </t>
  </si>
  <si>
    <t>20 Escuelas de Formación Artística y Salas concertadas apoyadas en el Departamento del Quindío.</t>
  </si>
  <si>
    <t xml:space="preserve">* Se han apoyado las 12  BANDAS-ESCUELAS MUSICALES JUVENILES de cada municipio Quindiano, con las cuales se han realizado 216 talleres que han beneficiado a 373 niños y niñas. 
* Apoyo al proyecto Enseñando Música por el Quindío Rural de la Fundación Ciudadela del Arte. *Apoyo a la Escuela de formación musical del municipio de Quimbaya.  * Apoyo a la Escuela de formación artística del Instituto Montenegro * Apoyo a la Escuela de formación musical de la Fundación Agruparte. * Escuela de Formación en danza moderna de la  Corporación Artística SAOCO. * Se asistió a la reunión nacional de coordinadores de música realizada en Bogotá los días 11 y 12 de diciembre, en dicha reunión se expuso el trabajo realizado por la gobernación del Quindío durante el año para el desarrollo del sector musical y adicionalmente se trabajó y se logró el apoyo directo del ministerio para la construcción del plan departamental de música del departamento del Quindío. </t>
  </si>
  <si>
    <t>*Se realizó revisión de la ejecución del convenio 003 de 2015, de la banda departamental en el que se realizaron 44 talleres instrumentales 15 en el municipio de Quimbaya y 15 en el municipio de Montenegro, 7 en La Tebaida y 7 en Salento y la realización de 11 conciertos en el departamento del Quindío.  Así como el avance de la Asociación de músicos profesionales que reporta normalidad en la realización de los talleres.                               *Se realiza proceso de convocatoria del programa departamental de concertación, realizando manual de concertación 2015, formato para la presentación de proyectos programa departamental de concertación 2015, cronograma de actividades, formato de presentación de informes, tablas de calificación, formato de ajustes de proyectos, carta de socialización de la convocatoria a concertación departamental 2015.                                                                                                                               *Se adelanto el proceso de recolección de datos en las escuelas municipales de música de los municipios del Quindío, llenando los respectivos formatos de recolección de datos de la escuela para obtener insumos para realizar un diagnostico, y poder realizar un comparativo del elaborado en el 2012 y determinar la evolución de las escuelas municipales.</t>
  </si>
  <si>
    <t>Se apoyaron  treinta (30) proyectos y/o actividades de formación, difusión, circulación, creación e investigación, planeación y de espacios para el disfrute de las artes.</t>
  </si>
  <si>
    <t>Se apoyaron 21 proyectos en la Convocatoria Departamental de Concertación beneficiando a 12 municipios y una población desagregada de la siguiente manera: Primera infancia = 8.127 (4071 niños y 4056 niñas).  Infancia y Adolescencia = 39.588 (19481 niños y 20.107 niñas).                                                                        33 proyectos cofinanciados ganadores de la Convocatoria Nacional de Concertación Ministerio de Cultura Beneficiando a 12 municipios y un total de 123.831 personas.</t>
  </si>
  <si>
    <t>Durante la vigencia 2018, desde la Secretaría de Cultura se contó de manera directa con 48 escuelas de formación así:
12 en Prebanda (en los 12 municipios) 
12 en Cuerdas Típicas o Músicas Tradicionales (en los 12 municipios) 
12 en Danza (diversos géneros en los 12 municipios) 
6 en Teatro (Génova, Calarcá, Montenegro, Pijao, Quimbaya, La Tebaida)  
6 en Artes Plásticas (Buenavista, Circasia, Salento, Armenia, Córdoba, Filandia) 
Las 48 escuelas de formación contaron con una inversión para 2018 de: $276.346.000=
En relación a salas concertadas, desde la Secretaría de Cultura se apoyaron dos salas concertadas, con tres temporadas, así, Teatro Azul de Armenia con dos temporadas y Sala Teatro Entablados de Circasia con una temporada. Inversión total de $ 35.000.000</t>
  </si>
  <si>
    <t>La Secretaría de Cultura apoya el 100% de los municipios con las diferentes escuelas de formación. Total de 10 escuelas de Danza en 10 municipios del dpto., Total escuelas de Música 16 en los 12 municipios, las cuales  comprenden 8 escuelas de prebanda y 8 de música tradicional, con una intensidad horaria de 06 horas semanales,  cobertura de 12 niños, niñas y jóvenes por cada una de las escuelas de formación.  6 Escuela de Formación en Teatro, en 6 municipios  y 6 Escuelas de formación Artes Plásticas en 6 municipios</t>
  </si>
  <si>
    <t xml:space="preserve">* 54 Organizaciones participaron y desarrollaron sus proyectos dentro de la convocatoria de concertación departamental 2020, de los cuales, el  porcentaje total de participación de niños fue de un 16%.   </t>
  </si>
  <si>
    <t xml:space="preserve">*Se realizó Taller dactilar espejo con oleo avanzado en la casa de la cultura del municipio de Córdoba, con 25 niños beneficiados
*Se realizó taller de Técnica Espatulado Avanzado en el municipio de Buenavista el 10 de julio, beneficiados 13 niños de 0 a 14 años. 
*Se realizó Taller de Técnica Zentagle Básico en el municipio de Buenavista el día 17 de julio, beneficiados 4 niños de 0 a 14 años y 3 adultos.
*Se realizó Taller de Técnica Zentagle Avanzado el 31 de julio en el municipio de Buenavista, Beneficiados: 8 niños de 0 a 14 
*Se realizó Taller de Técnica sobre material reciclable. Realizado el 4 de agosto en el municipio de Córdoba donde se beneficiarion 14 niños
*Se realizaron seminarios en donde los beneficiados reconocieron las reglas y los principios que regulan el lenguaje de la música básico asimilando de esta, manera los sistemas de notación (lectura y escritura) realizados los seminarios en la fecha del 11 de julio al 9 de agosto en los municipios de Quimbaya, Pijao y Córdoba
*Se realizó el montaje de dos piezas musicales con el fin de conformar el primer proceso de ¨Estudiantina¨ y solistas instrumentales con la obra ¨reflejos¨, inducción a la lecto-escritura musical¨.
*Se realizaron 4 seminarios con intensidad de 6 horas en entrenamiento físico, estretching, composición del salón de danza.
No obstante, es una meta cumplida de Política Pública entre las vigencias 2014 - 2020, de acuerdo a los informes periódicos de seguimiento realizados. </t>
  </si>
  <si>
    <t>12 Proyectos que estimulen el desarrollo de capacidades, dirigidos a poblaciones especiales.</t>
  </si>
  <si>
    <t>* Levantamiento de base de datos de indígenas y afrodescendientes. * Seguimiento a proyectos de organizaciones de población con discapacidad Fundamor de Calarcá, Semillas del arte de Armenia y la chirimía de discapacidad de Jhon Alexander Arias de La Tebaida. * Apoyo a la Asociación Seres Maravillosos para la realización de la VIII versión del festival artístico de niños, niñas y adolescentes con discapacidad. * Capacitacion Gestores Culturales en condicion de Discapacidad y que trabajan con esta  población en el Departamento con el fin de que tengan claro las directrices requisitos y otros para la presentacion de proyectos de Concertación 2015. *participacion y apoyo caminata por la salud que realizo desde el parque los aborígenes hasta el parque cafetero donde se efectuaron varias actividades con la población con discapacidad .</t>
  </si>
  <si>
    <t>*Se visito las instalaciones donde se realizan los diferentes procesos de capacitación en danza y música y chirimía para la población en situación de discapacidad en el municipio de la tebaida con el fin de verificar el proceso y la cantidad de población e situación de discapacidad beneficiada. * Asistencia a comité técnico departamental de discapacidad efectuado en la Secretaría de salud, que busca mejorar la inclusión social de la población en situación de discapacidad. * consolidación base de datos de gestores culturales de discapacidad, afrodecendientes e indígenas con el fin de mantener informada a la población de todas las actividades culturales del departamento y darles una inclusión social.</t>
  </si>
  <si>
    <t>Se apoyaron 27 proyectos del programa de concertación cultural del departamento en la vigencia 2016.</t>
  </si>
  <si>
    <t>Se apoyaron durante la vigencia 2017, un total de quince (15) proyectos artísticos mediante la entrega de estímulos beneficiando a los municipios de Armenia, Calarcá y Armenia y una población desagregada de la siguiente manera: Primera Infancia = 341 (199 niños y 142 niñas). Infancia y Adolescencia = 1.089 (581 niños y 508 niñas).</t>
  </si>
  <si>
    <t>Durante la vigencia 2018, se apoyaron diecisiete (17) proyectos mediante estímulos artísticos y culturales en el programa departamental de Estímulos a la Investigación, Creación y Producción Artística y Cultural. Los proyectos que beneficiaron a población correspondiente a esta política fueron: 
1) Natalia Andrea Orozco Vásquez -Premio Inclusión Social a través del Teatro: Resignificando El Pasado Y Construyendo Mi Mejor Futuro. $ 7.000.000
2) Grupo Alma Café, Camila Aristizabal Jiménez y otros. Beca en Cultura Ciudadana: Cafeteando. $ 9.000.000
3) Lorena Elizabeth Celis Aguirre, Beca de Teatro: El Heraldo De La Muerte. $ 9.000.000
4) Rodrigo Jiménez Fernández, Beca de Teatro: El Tesoro De La Montaña. $ 9.000.000
5) Marlon Andrés Cruz Casallas, Beca en Danza: Paisajismo Quindiano. $ 9.000.000
6) Tatiana Castaño Londoño. Beca en Cinematografía: “Cortometraje De Ficción Patrimonio". $ 9.000.000
7) Gonzalo Alberto Valencia Barrera, Beca en investigación: "Relatos, Fundaciones y Primeras Descripciones De Los Pueblos Del Quindío". $ 9.000.000
Valor total de la convocatoria de estímulos para la vigencia 2018 fue de $171.300.000, pero entregados a población correspondiente a esta política pública, la cifra asciende a: $61.000.000</t>
  </si>
  <si>
    <t>Con corte a 31 de junio  de 2019, la Secretaría de Cultura reporta un (1) proyecto ganador de Concertación Departamental 2019.  El cual  fue ganador por la línea 7: Igualdad de Oportunidades Culturales para la población en condiciones de vulnerabilidad. La entidad ganadora ""Semillas del arte"" formará 55  niños, niñas,  jóvenes y adultos con situación de discapacidad,  realizará 32 talleres de música y 32 talleres de danza,  tres presentaciones artísticas con la población beneficiada,  generando 1 empleo directo y 20 indirectos las cuales se dedicarán  al acompañamiento profesional y técnico del proyecto. Este proyecto está listo a terminar su ejecución en el segundo semestre del 2019.
Con corte al 31 de junio del 2019;  mediante el apoyo a proyectos en patrimonio cultural y para desarrollar programas culturales y artísticos que beneficien a los municipios, con recursos del Impuesto al Consumo de telefonía móvil, el municipio de Calarcá gana con un (1) proyecto ""PROGRAMA LA DISCAPACIDAD EN SINTONÍA HACIA LA INCLUSION: ESPACIO RADIAL PARA FOMENTAR EL DIALOGO CULTURAL ENTRE LAS PERSONAS CON DISCAPACIDAD Y LA SOCIEDAD DEL MUNICIPIO DE CALARCÁ,  con el programa "Pa todo el mundo".  Realizar y emitir  14 Programas radial de discapacidad, Se benefician directamente más de  56  personas con discapacidad,  y 40.872 indirectamente. Este proyecto está listo a terminar su ejecución en el segundo semestre del 2019.</t>
  </si>
  <si>
    <t>* Se apoyó la ONG semillitas para el fortalecimiento de la población infantil  diferencial con un impacto de 350 niños y niñas con el "Festival 12 concertados con el arte especial   en condición especial".</t>
  </si>
  <si>
    <t xml:space="preserve">*Se realizan 17 muestras de teatro, danzas, artes y música en los municipios de Filandia, Barcelona, Génova, Buenavista, Calarcá, Pijao, Circasia.
*Se realiza muestra artística evento en el (festival danzando por el paisaje cultural cafetero) municipio de Calarcá y Armenia.
*Se realiza muestra artística del cierre del primer ciclo del proceso de formación por medio de piezas publicitarias y evento realizado en el teatro de la casa de la cultura de Calarcá.
No obstante, es una meta cumplida de Política Pública entre las vigencias 2014 - 2020, de acuerdo a los informes periódicos de seguimiento realizados. </t>
  </si>
  <si>
    <t xml:space="preserve">Adecuación, dotación y mantenimiento de los espacios deportivos, recreativos y culturales de las instituciones educativas del departamento del Quindío. </t>
  </si>
  <si>
    <t>92 Escenarios deportivos y recreativos del Departamento del Quindío, mejorados y rehabilitados.</t>
  </si>
  <si>
    <t xml:space="preserve">Se  realizaron  28   obras  de  rehabilitacion  y mejora de  escenarios deportivos del Departamento del Quindio.
Se apoyaron 12  Municipios con obras de infraestructura, equipamiento colectivo y comunitario: * ARMENIA: Mantenimiento y mejoramiento  escenario deportivo rojas pinilla II, Mantenimiento y mejoramiento del centro de reclusion de mujeres. * CIRCASIA:  Mantenimiento y mejoramiento cancha de futbol vereda hojas anchas  y construcción cancha múltiple Barrio la Esmeralda, Mantenimiento y mejoramiento parque infantil Barrio La Plancha, Mantenimiento y mejoramiento Institucion Educativa San Jose, Institucion Educativa Libre y su sede Consuelo Betancourth, Institucion Educativa Henry Marin Granada, Institucion Educativa Luis Eduardo Calvo y su sede Francisco Londoño. * LA TEBAIDA: Mantenimiento y mejoramiento de los escenarios deportivos ubicados en los barrios El Jardín, El Mirador, Fundaciones, La Alambra, La Estación, Apolinar Londoño y construcción parque infantil Barrio Los Pisamos, Mantenimiento y mejoramieto Poliderportivo del Barrio Monterrey. * MONTENEGRO:   Mantenimiento y mejoramiento del escenario deportivo municipal ancha de futbol la soledad . * CALARCA:  Mejoramiento y mantenimiento cancha de futbol y cancha múltiple del corregimiento de Barcelona, mantenimiento y mejoramiento parque recreacional Alto del Rio, mantenimiento y mejoramiento Institucion Educativa San Bernardo en el Corregimiento de Barcelona e Institucion Educativa Jhon F. Keneddy. SALENTO: Institución Educativa Boquia. * QUIMBAYA: Mantenimiento y mejoramiento Institucion Educativa Policarpa Salavarrieta.       </t>
  </si>
  <si>
    <t>63 Instituciones Educativas Intervenidas durante la vigencia 2016.</t>
  </si>
  <si>
    <t>Se  desarrolló el Mejoramiento de 14 Escenarios Deportivos, con el fin de propender por el desarrollo, masificación y optimización de las actividades físicas encaminadas a brindar alternativas para el buen y adecuado uso constructivo del Tiempo Libre. POBLACIÓN BENEFICIARIA: Niños, Jóvenes, Adultos y Adultos Mayores de los Municipios de Buenavista, Córdoba, Génova, Montenegro, Pijao y Quimbaya (256.071 Habitantes)  INVERSIÓN: $996.549.199,92
A través de la  Secretaría de Aguas e Infraestructura  se celebró convenio con el municipio de La Tebaida para la terminación de la construcción del  Centro de Integración Ciudadana del municipio de La Tebaida y se realizó el  mantenimiento y  mejoramiento de Doce (12) escenarios deportivos en los municipios de Montenegro (Escenario deportivo barrio Alegría), Génova (Escenario Deportivo barrio Olaya Herrera y barrio Nueva Esperanza), Quimbaya (Escenario deportivo Focafé, Planbitec, Alfer y Siglo XX), Armenia (Escenario deportivo Barrio Las Colinas), Filandia (escenario deportivo barrio el Recreo, Los Andes, y El Cacique ) y Calarcá ( barrio Lincoln).</t>
  </si>
  <si>
    <t>2 - Construcción de Gimnasios biofísicos en el barrio laureles y Gaitán, así como el Mejoramiento del polideportivo del barrio José Ilario del municipio de Quimbaya  - Construcción Skate Park y obras adicionales cancha siete cueros y julia del municipio de Filandia
1 - Construcción camerinos y baterías sanitarias en el estadio municipal de Circasia
1 - Construcción Skate en el municipio de Génova.
2 - Mejoramiento y obras complementarias estadio  y cubierta palma de Cera en Salento                                Nota: Esta ejecución corresponde solo a  lo ejecutado por la Promotora de Vivienda, no incluye las obras ejecutadas por la Secretaria de Aguas e Infraestructura.
Se realizó  la construcción, mejoramiento y/o  rehabilitación de la infraestructura deportiva en los municipios de:  
                                                                                                                                                                              Armenia: Barrio Tigreros - Barrio Guaduales del Edén en el Sector Génesis - Mantenimiento del Escenario Deportivo Coliseo de Gimnasia.                                                                                                                             Circasia: Barrio la Esmeralda                                                                                                                               Filandia: Vereda la Castalia                                                                                                                              Calarcá: Vereda la María - Adecuación y mantenimiento del Escenario Deportivo Coliseo de Barcelona         Quimbaya: Villa del Prado
                                                                                                                                                                              Construcción de Gimnasios Biosaludables en los municipios de: 
Circasia: Barrio la Esmeralda
Montenegro: Parque Infantil Barrio la Isabela - Barrio Comuneros
Armenia: Barrio las Colinas - Parque de la Vida.
Córdoba: Barrio San Diego.
Calarcá: Ciudadela Playa Rica (corregimiento Barcelona) - Barrio San Felipe (corregimiento de Barcelona)
La Tebaida: Barrio Nueva Tebaida. 
Quimbaya: Sector Villa del Prado. 
Con el contrato de materiales y cuadrillas adscritas a la Secretaria, se realizó el mantenimiento del aula de gimnasia del Coliseo del Café, con reparación de humedades y pintura general.</t>
  </si>
  <si>
    <t xml:space="preserve">Mejoramiento y mantenimiento del parque de los sueños de la ciudad de armenia y Actividades de Prestación de Servicios Profesionales para el apoyo en la formulación de proyectos para el beneficio de la comunidad residente en los municipios del Departamento  </t>
  </si>
  <si>
    <t xml:space="preserve">Se revisaron y ajustaron los estudios previos para el mantenimiento, mejoramiento y/o rehabilitación de obras físicas de infraestructura deportiva y recreativa de 4 escenarios deportivos del municipio de Armenia. 
1. 7 de Agosto
2. Villa del Café
3. Arco Iris
4. Quintas de La Marina   
1- Se encuentra proceso contractual de observaciones al proceso construcción suministro e instalación de aparatos de gimnasia biosaludables y juegos infantiles en diferentes municipios del departamento.                 2- Vista técnica polideportivo Filandia.
No obstante, es una meta cumplida de Política Pública entre las vigencias 2014 - 2020, de acuerdo a los informes periódicos de seguimiento realizados. </t>
  </si>
  <si>
    <t>Posterior al análisis de la acción estratégica y la meta propuesta, así como el reporte periódico de las acciones desarrolladas entre las vigencias 2014 y 2022, se observa que se han mejorado y rehabilitado 151 escenarios deportivos y recreativos en los municipios del departamento del Quindío, siendo una meta cumplida de la Política Pública.  
Igualmente, la Administración departamental continua mejorando estos espacios, ya que es importante continuar con el fortalecimiento de la meta de la Política Pública.</t>
  </si>
  <si>
    <t>Promotora de Vivienda</t>
  </si>
  <si>
    <t>Se realizó el mejoramiento de la Infraestructura deportiva y recreativa de los Municipios de Buenavista (1 Cancha municipal), Circasia (3 Canchas de los Barrios Urbanos) y Filandia (1 Polideportivo Panorama).</t>
  </si>
  <si>
    <t xml:space="preserve">Se realizó la planificación y estudios previos para la ejecución y cumplimiento de la meta propuesta.
Se realizó convenio con el municipio de Pijao un equipamiento deportivo, mantenimiento y mejoramiento del estadio de Pijao. 
No obstante, es una meta cumplida de Política Pública entre las vigencias 2014 - 2020, de acuerdo a los informes periódicos de seguimiento realizados. </t>
  </si>
  <si>
    <t>Se   realizo  rehabilitacion y  mejoras   de  la infraestructura de  26  edificaciones educativas del Departamento del Quindío. Atravez   de  Convenio con la PROVIQUINDÍO (No. 007 de 2013).</t>
  </si>
  <si>
    <t>Se encuentra en proceso de contratación: Mejoramiento Y Mantenimiento De La Institución Educativa Baudilio Montoya E Institución Educativa El Robledo Del Municipio De Calarcá Del Departamento Del Quindío, Mejoramiento Y Mantenimiento De La Institución Educativa Rio Verde Alto Y Su Sede Los Alpes Del Municipio De Córdoba Del Departamento Del Quindío, Mejoramiento Y Mantenimiento De La Institución Educativa Marco Fidel Suarez Sede El Castillo Del Municipio De Montenegro Del Departamento Del Quindío, Mejoramiento Y Mantenimiento Institución Educativa Boquia Sedes Canahan Y La  Nubia Del Municipio De Salento Del Departamento Del Quindío.</t>
  </si>
  <si>
    <t>12 Escenarios Deportivos Mejoramiento y Mantenimiento- Construcción.</t>
  </si>
  <si>
    <t>Con el propósito  de contribuir al mejoramiento de Infraestructura Educativa en el Departamento del Quindío, se impactaron un total 152 sedes de las Instituciones Educativas; esto dado a la necesidad de aumentar la cobertura en el área rural y urbana, y mejorar la calidad del servicio educativo en el Departamento. POBLACIÓN BENEFICIARIA: Comunidad Estudiantil de los Municipios de: Armenia, Buenavista, Calarcá, Circasia, La Tebaida, Montenegro, Pijao, Quimbaya y Salento. (193.081 jóvenes). INVERSIÓN: $ 450.911.761,6
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</si>
  <si>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Mejoramiento de  las instituciones educativas rurales en el municipio de Calarcá con la estrategia "QUINDIO SI PARA TI". (LA ALBANIA, LA ESTRELLA, CALABAZO BAJO, LA PALOMA, LA ROCHELA, BARRAGAN, CALLE LARGA, EL DANUBIO, PLANADAS, QUEBRADA NEGRA, VISTA HERMOSA, TERESA GARCIA).                                                                 
Nota: Esta ejecución corresponde solo a  lo ejecutado por la Promotora de Vivienda, no incluye las obras ejecutadas por la Secretaria de Aguas e Infraestructura.</t>
  </si>
  <si>
    <t xml:space="preserve">
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 sedes El Jardín, Pueblo Rico, sede principal), I. E el Naranjal (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
Mejoramiento y mantenimiento de las instituciones educativas: 
- Instituto Buenavista; 
- Simón Bolívar del municipio de Quimbaya.
- José María Córdoba del municipio de Córdoba.
- Instituto Montenegro sede principal del municipio de Montenegro
</t>
  </si>
  <si>
    <t xml:space="preserve">Realización de visitas técnicas y presupuestos a infraestructura cultural:                          
1- Casa de la Cultura Circasia 2 - Casa de la Cultura Génova 3- Casa de la Cultura Pijao.    4- Casa de la Cultura Córdoba    5- Casa de la Cultura La Tebaida.    6- Casa de la Cultura Calarcá     7- Buenavista
No obstante, es una meta cumplida de Política Pública entre las vigencias 2014 - 2020, de acuerdo a los informes periódicos de seguimiento realizados. </t>
  </si>
  <si>
    <t>Se realizaron mejoramientos a 15 Instituciones Educativas en el departamento del Quindío. Mejoramiento de la infraestructura educativa San Bernardo del corregimiento de Barcelona, al igual que 7 instituciones del municipio de Buenavista y 7 del Municipios de Filandia, a las cuales se les desarrollo actividades de: Recorridos de cubierta, arreglos de baños, puntos eléctricos, pintura general de la planta física, mejoramiento de los cielos falso con materiales duraderos y resistentes a la acción efecto del agua, así mismo se hizo reemplazo y colocación de luminarias led en las diferentes aulas de clase a fin de mejorar los espacios académicos, de igual se mejoró la entrada de la institución educativa.
El valor ejecutado contempla parte de cofinanciación por parte de los municipios.</t>
  </si>
  <si>
    <t xml:space="preserve">Se realizo la planificación y estudios previos para la ejecución y cumplimiento de la meta propuesta.
No obstante, es una meta cumplida de Política Pública entre las vigencias 2014 - 2020, de acuerdo a los informes periódicos de seguimiento realizados. </t>
  </si>
  <si>
    <t xml:space="preserve">Generar e implementar en las instituciones educativas currículos pertinentes para la atención diferencial por enfoque poblacional de los niños, niñas y adolescentes en los 12 municipios. </t>
  </si>
  <si>
    <t>8 Modelos flexibles y Proyectos Pedagógicos implementados en la población en situación de vulnerabilidad y NEE.</t>
  </si>
  <si>
    <t>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 y SANTANDER de Montenegro. OTRO MODELO  implementado para el año 2013 es CAMINAR EN SECUNDARIA, en las IE  I CALARCA, RAFEL URIBE, PEDACITO DE CIELO, INST MONTENEGRO, GENERAL SANTANDER MONTENEGRO E INSTITUTO QUIMBAYA  con un total de 8 aulas para nivelación de estudiantes de extra edad de secundaria. GRUPOS JUVENILES  CREATIVOS.</t>
  </si>
  <si>
    <t>Que a la fecha se viene en un proceso de automatización y caracterización en el aplicativo SIMAT, para una mejor identificación de los estudiantes que se encuentran en el SRPA, iletrados, habitantes de frontera y/o menores trabajadores.
Dicha identificación se inicia en el CAE la Primavera del Municipio de Montenegro y la I.E. Antonio Nariño del Municipio de La Tebaida, así mismo se continuará con dicha identificación en el resto de sedes educativas oficiales del Departamento.
A la vez se realiza un cruce de información entre el Aplicativo SIMAT y Bases de Datos del SIRI, la cual nos refleja NNA en edades entre los 7 - 16 años de edad matriculados dentro del sistema educativo en las diferentes IE Oficiales del Departamento del Quindío.
Se atendieron a través de modelos flexibles como caminar en secundaria uno y dos o círculos juveniles creativos,  estos estudiantes son atendidos a través de recursos del Sistema General de Partición, los recursos asignados a esta meta fueron trasladados para el apalancamiento del programa de Transporte Escolar durante la vigencia 2018.</t>
  </si>
  <si>
    <t>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t>
  </si>
  <si>
    <t xml:space="preserve">Posterior al análisis de la acción estratégica y la meta propuesta, así como el reporte periódico de las acciones desarrolladas entre las vigencias 2014 y 2022, se observa que se han implementado los Proyectos Pedagógicos Flexibles para atender población en situación de vulnerabilidad y Necesidades Educativas Especiales.
Así mismo, se considera una meta cumplida a la fecha, sin embargo, es necesario continuar con el fortalecimiento de la meta de la Política Pública.
</t>
  </si>
  <si>
    <t xml:space="preserve">Implementar programas de etno-educación para el rescate de sus tradiciones culturales, mediante modelos flexibles y proyectos pedagógicos, dirigidos a niños, niñas y adolescentes en situación de vulnerabilidad y con enfoque diferencial. </t>
  </si>
  <si>
    <t>2697 Beneficiarios con subsidio de Transporte escolar.</t>
  </si>
  <si>
    <t xml:space="preserve">No corresponde la descripción a la meta. </t>
  </si>
  <si>
    <t xml:space="preserve">Se vienen atendiendo 3.671 niños, con SUBSIDIO DE TRANSPORTE  ESCOLAR, superándose la meta propuesta por encima del 100%. </t>
  </si>
  <si>
    <t>En el año 2016, se transfirieron a los 11 municipios del departamento del Quindío $994.920.199,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</si>
  <si>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En el Año 2017, se transfieren a los 11 municipios del departamento del Quindío $1.050.600.000,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</si>
  <si>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Se viene implementando el programa de transporte escolar para los estudiantes que residen en la zona rural de los 11 municipios no certificados del departamento y que deben desplazarse a los centros educativos.
Se suscribieron  11 convenios interadministrativos beneficiado una población de 3000 estudiantes, se realiza la transferencia del recurso destinado  así:
La Tebaida $103.551.320
Calarcá        $328.622.121
Buenavista  $  55.000.000
Córdoba       $ 49.932.528
Génova         $117.602.547
Filandia        $115.914.682
Quimbaya    $102.258.118
Montenegro $  70.000.000
Pijao              $  84.336.076
Salento         $  30.663.924
Circasia        $100.000.000 
Se viene implementando el programa de transporte escolar para los estudiantes que residen en la zona rural de los 11 municipios no certificados del departamento y que deben desplazarse a los centros educativos, mediante la suscripción de los respectivos convenios interadministrativos, beneficiando una población de 3000 estudiantes.   Se realiza la transferencia de los recursos para ser ejecutados por los entes territoriales.
Información extractada del seguimiento a metas de Plan de Desarrollo - segundo trimestre 2019.</t>
  </si>
  <si>
    <t xml:space="preserve">Posterior al análisis de la acción estratégica y la meta propuesta, así como el reporte periódico de las acciones desarrolladas entre las vigencias 2014 y 2022, se observa que se cumplió con la meta programada para la garantía de estudiantes beneficiarios del subsidio de transporte escolar. 
No obstante, de acuerdo a los lineamientos del Ministerio de Educación Nacional (MEN), es necesario implementar la estrategia de Transporte Escolar en los territorios. 
Sin embargo, es una meta que se encuentra duplicada, situada en el numeral 31 de la matriz estratégica inicial. </t>
  </si>
  <si>
    <t xml:space="preserve">Realizar procesos de capacitación dirigidos a brindar competencias a los docentes en asuntos relacionados con el manejo y atención de niños, niñas y adolescentes en situación de desplazamiento, afrocolombianos, discapacidad y demás minorías. </t>
  </si>
  <si>
    <t>Un programa académico de Etno-Educación implementado en los doce (12) Municipios, incorporando Niños, Niñeas y Adolescentes en condición especial.</t>
  </si>
  <si>
    <t xml:space="preserve">La meta de producto para la  vigencia 2014,  correspondiente al AUMENTO  DEL NÚMERO PROGRAMAS DE ETNO-EDUCACION IMPLEMENTADOS, se cumple con ejecución en la INSTITUCION EDUCATVA LAUREL del Municipio de un PROGRAMA DE ETNOEDUCACION,  con la población EMBERA CHAMI con 37 estudiantes atendidos. </t>
  </si>
  <si>
    <t xml:space="preserve"> El aumento  del número de programas de etno-educacion implementados se cumple con la  ejecución del programa en la INSTITUCION EDUCATIVA LAUREL del Municipio de Quimbaya  con la población EMBERA CHAMI con 37 estudiantes atendidos y en la SEDE EDUCATIVA LA ESPAÑOLA de la Institución Educativa El Laurel con 10 estudiantes atendidos de la población EMBERA CHAMI.</t>
  </si>
  <si>
    <t>En el sistema educativo se atiendió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</si>
  <si>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En el sistema educativo se atiende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</si>
  <si>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La Secretaría de Educación Departamental, ha atendido  609 personas en el Sistema Educativo, pertenecientes a la población Étnica (afrodescendientes e indígenas) del Departamento.  Información extraída del  Sistema de Información de Matriculas -SIMAT-
Información extractada del seguimiento a metas de Plan de Desarrollo - segundo trimestre 2019.</t>
  </si>
  <si>
    <t xml:space="preserve">Posterior al análisis de la acción estratégica y la meta propuesta, así como el reporte periódico de las acciones desarrolladas entre las vigencias 2014 y 2021, se observa que el programa de autoeducación se ha implementado durante todas las vigencias. 
No obstante, de acuerdo a los lineamientos del Ministerio de Educación Nacional (MEN), es necesario continuar con dicho proceso. 
Sin embargo, es una meta que se encuentra duplicada, situada en el numeral 34 de la matriz estratégica inicial. </t>
  </si>
  <si>
    <t>Plan de Formación y Capacitación Docente implementado en los 12 Municipios, en Competencias Básicas, Específicas y transversales, incorporando el enfoque diferencial y por condición especial.</t>
  </si>
  <si>
    <t>En cumplimiento de esta meta se ha ejecutado el proyecto a través del cual  se contrata el personal docente que atiende la población con necesidades educativas especiales (NEE),  partiendo de un  modelo social que permite la inclusión educativa de la población con discapacidad sensorial, cognitivo y motor.(Modelos lingüísticos e intérpretes de señas). Finalmente  se implementa el modelo ACRECER  correspondiente a educación de adultos.</t>
  </si>
  <si>
    <t xml:space="preserve">Capacitación y Taller para la CONVIVENCIA Y LA PAZ, dictado a Docentes de las IE Oficiales del Departamento, con enfoque en post-Conflicto, Poblaciones Vulnerables y con NEE.
Contratación de 4 Profesionales capacitados en temas de Convivencia y Paz, que contribuyeron al mejoramiento de los Ambientes Escolares en la IE, al igual que el Fortalecimiento de los Comité de Convivencia Escolar, resolución de Conflictos, etc.
Vinculación de 2 Etno-Educadores a la Planta Docente del Departamento, Contratación de Docentes de Apoyo - Modelos Lingüísticos e Intérpretes de Lengua de Señas.
NOTA: Las Capacitaciones, Charlas, y/o Encuentros para Docentes del Departamento se realizan de manera global sin importar el área o la especialidad que manejen, ya que el Tema Educación es un Conjunto de Programas Curriculares que actúan de manera transversal.
</t>
  </si>
  <si>
    <t>Los resultados del ISCE del nivel de Básica Secundaria las publica el Icfes en los primeros meses del año 2018
Los resultados para definir el valor a cumplir en esta meta, dependen de la entrega del ICFES en el año 2018. 
Para el Segundo Trimestre del año 2017, se registraron datos de los resultados obtenidos en la pruebas del año 2016 y que fueron entregados a la secretaría entre los trimestre I y II del año 2017.</t>
  </si>
  <si>
    <t>Se capacitaron 1.728 docentes de las 54 instituciones educativas del sector rural y urbano,  para el mejoramiento del índice sintético de calidad educativa (ISCE),  en estrategias para la enseñanza de las matemáticas  a través de microcentros (talleres), en lectoescritura, en fortalecimiento curricular y acompañamiento pedagógico para la construcción de planes de área y evaluación formativa.
Se fortalecieron las 54 Instituciones Educativas del Departamento en competencias básicas, mediante  la realización de la olimpiada departamental de matemáticas con la participación de 16073 estudiantes.</t>
  </si>
  <si>
    <t>Información extractada del seguimiento a metas de Plan de Desarrollo - segundo trimestre 2019.</t>
  </si>
  <si>
    <t>Posterior al análisis de la acción estratégica y la meta propuesta, así como el reporte periódico de las acciones desarrolladas entre las vigencias 2014 y 2022, se observa que el Plan de Formación y Capacitación Docente  en Competencias Básicas, Específicas y transversales, incorporando el enfoque diferencial y por condición especial se ha implementado durante todas las vigencias.
Así mismo, se considera una meta cumplida a la fecha, sin embargo, es necesario continuar con el fortalecimiento de la meta de la Política Pública.</t>
  </si>
  <si>
    <t xml:space="preserve">Desarrollar estrategias comunicativas mediante la participación comunicativa, familiar, educativa e institucional que promueven el ejercicio responsable de la sexualidad en niños, niñas y adolescentes del departamento del Quindío. </t>
  </si>
  <si>
    <t>Campaña de promoción de la salud ejecutada en los 12 Municipios del Departamento dirigido a la Comunidad, La escuela y la Familia, en el marco del Plan Nacional de sexualidad, Derechos Sexuales y Reproductivos.</t>
  </si>
  <si>
    <t xml:space="preserve">A través del programa "Mi Sexualidad Firme, Una Decisión de Vida" se está terminando el proceso de investigación el cual está próximo a presentarse en el Consejo de Política Social Departamental . Igualmente, de acuerdo al CONPES 147 se está haciendo acompañamiento a los municipios priorizados por alertas tempranas, además de la mesa departamental en la que se presentó la situación de dichos municipios en el Comité de seguimiento a la ley 1098. Se están conformando semilleros en los que se forman jóvenes multiplicadores de los derechos humanos, sexuales y reprodutivos en sus intituciones educativas en los municipios de Montenegro y Calarcá durante esta vigencia.   </t>
  </si>
  <si>
    <t xml:space="preserve">A través del programa "Mi Sexualidad Firme, Una Decisión de Vida" se está terminando el proceso de investigación acerca de "Embarazo en adolescente: conocimientos, actitudes y prácticas en niños y niñas de 10 a 14 años de los municipios de Montenegro, Calcará, la Tebaida y Armenia del Departamento del Quindío" el cual está próximo a presentarse en el Consejo de Política Social Departamental . Igualmente, de acuerdo al CONPES 147 se está haciendo acompañamiento a los municipios priorizados por alertas tempranas, además de la mesa departamental en la que se presentó la situación de dichos municipios en el Comité de seguimiento a la ley 1098. Se están conformando semilleros en los que se forman jóvenes multiplicadores de los derechos humanos, sexuales y reproductivos en sus instituciones educativas en los municipios de Montenegro y Calcará durante esta vigencia.   </t>
  </si>
  <si>
    <t>Se realizaron jornadas de prevención de embarazos en adolescentes y prevención de segundos embarazos en diferentes Instituciones Educativas del departamento durante la vigencia 2016.</t>
  </si>
  <si>
    <t xml:space="preserve">Se construyó el cronograma de actividades educativas en articulación con la Secretaría de Educación departamental en los siguientes temas de prevención: sexo y sexualidad humana, cambios de la sexualidad y adolescencia; autoestima; prevención de embarazo y métodos de planificación familiar; orientaciones sexuales y homofobia; roles sociales, sexuales y género; proyecto de vida; uso de la doble protección / ETS - VIH - SIDA; derechos sexuales y reproductivos; violencia sexual, económica, física y psicológica; comunicación en familia; toma de decisiones en las siguientes Instituciones Educativas: Las Colinas (Armenia), Instituto Buenavista (Buenavista), José María Córdoba (Córdoba), Instituto Pijao (Pijao), Liceo Quindío (Salento); IMET e Institución Educativa Libre (Circasia).
Por otro lado, la estrategia de prevención de embarazo en adolescentes se adjudicó a través del Contrato de Prestación de Servicios No. 1389 desarrollándose en 17 Instituciones Educativas y 12 barrios priorizados en los municipios de Filandia, Circasia, Calarcá, La Tebaida, Montenegro, Quimbaya y Génova. De igual manera, se realizaron eventos masivos en cada uno de los municipios, se promovió por redes sociales la prevención del embarazo en adolescentes y segundos embarazos en el departamento. y se realizó el primer encuentro departamental de coordinadores y docentes, en donde se entregó el módulo de prevención en medio magnético para su réplica en las instituciones educativas. </t>
  </si>
  <si>
    <t>Para la implementación de la estrategia de prevención de embarazo en adolescentes y segundos embarazos se realizaron las siguientes acciones:
a) Implementación de Picnic Educativo en cuatro estaciones con las temáticas de 1. Derechos sexuales y reproductivos, 2. Trayectorias de vida, 3. Prevención del embarazo y métodos de planificación y, 4. Toma de decisiones, denominada “Por mis sueños, planeo mi vida cuido mi cuerpo” en 19 Instituciones Educativas de los municipios de Armenia, Buenavista, Calarcá, Circasia, Filandia, Génova, La Tebaida, Montenegro Pijao, Quimbaya y Salento y, un encuentro pedagógico con coordinadores de las diferentes Instituciones Educativas, beneficiando aproximadamente 1.900 personas. 
b) Ciclos educativos sobre las temáticas de: 1. Sexo y sexualidad humana, 2. Autoestima, 3. Prevención de embarazo y métodos de planificación familiar, 4. Toma de decisiones, 5. Roles sociales, sexuales y género, 6. Proyecto de vida, 7. Uso de la doble protección / ETS – VIH – Sida, 8. Derechos sexuales y reproductivos, 9. Violencia sexual, económica, física y psicológica y, 10. Comunicación en familia en Instituciones Educativas de los municipios de Armenia, Calarcá, Circasia, Filandia, La Tebaida, Montenegro y Quimbaya y en barrios priorizados de los municipios de Armenia, Circasia, Montenegro y La Tebaida.   
c) Se apoyó la Semana Andina, la cual busca movilizar voluntades y acciones sociales y políticas para que la situación del embarazo en adolescentes baje su tendencia, en las Instituciones Educativas Gabriela Mistral y Pedacito de Cielo en La Tebaida. 
Total de personas beneficiadas: 3.869</t>
  </si>
  <si>
    <t xml:space="preserve">Para el cumplimiento de la estrategia de prevención y atención de embarazos y segundos embarazos a temprana edad, durante el primer semestre de la vigencia 2019 se desarrollaron dos (2) ciclos educativos en las instituciones educativas Baudilio Montoya y Román María Valencia del municipio de Calarcá, las cuales fueron definidas por la secretaría de Educación del departamento, en donde se abordaron las siguientes temáticas: 1. Sexo y sexualidad humana, 2. Autoestima, 3. Proyecto de vida, 4. Prevención de embarazo y métodos de planificación familiar, 5. Uso de la doble protección / ETS – VIH – SIDA, 6. Derechos sexuales y reproductivos y, 7. Comunicación en familia. También, se realizaron jornadas pedagógicas en la Institución Educativa Boquía de Salento, Francisco José de Caldas de Montenegro, San José de Circasia, Instituto Tebaida del municipio de La Tebaida,  y en el SENA de la construcción sobre derechos sexuales y reproductivos. Se beneficiaron 971 adolescentes aproximadamente. 
También, se han realizado escuelas de padres sobre derechos sexuales y reproductivos y planificación familiar en las Unidades de Servicio Simón Bolívar, La Adiela, Centro Social y La Isabela del municipio de Armenia, así como el Hogar Infantil Los Angelito y la Institución Educativa El Caimo del municipio de Armenia, Baudilio Montoya y Román María Valencia del municipio de Calarcá beneficiando 124 adultos.  
De otro lado, se adjudicó la estrategia de prevención de embarazo en adolescentes con el objeto: “Prestar servicios a la secretaría de Familia en la realización de encuentros y jornadas pedagógicas frente a la promoción y prevención del embarazo en adolescentes y segundos embarazos a temprana edad en instituciones educativas oficiales del departamento del Quindío”.  
</t>
  </si>
  <si>
    <t xml:space="preserve">Se realizaron visitas de seguimiento a los 12 municipios del Quindío, para fomentar la estrategia de servicios de salud amigables para adolescentes. </t>
  </si>
  <si>
    <t>Formación a las instituciones educativas de los municipios con profesores y estudiantes sobre prevención del embarazo en adolescentes y jóvenes.
Asistencia técnica, seguimiento de la calidad de la atención en salud en la prestación del servicio de planificación familiar   y prevención del embarazo en adolescentes y jóvenes a funcionarios de consulta externa de las IPS de los 12 municipios del Quindío.
Talleres de formación en servicios de salud amigables para adolescentes y jóvenes y propiciación de la conformación y continuidad de los grupos juveniles plataformas de juventud para la participación en las IPS en temas de atención en salud.</t>
  </si>
  <si>
    <t xml:space="preserve">De acuerdo con el Plan Nacional de Derechos Sexuales y Reproductivos, proyectado entre las vigencias 2017 y 2021 se cumplió al 100%.
Para la vigencia 2022, la secretaría de Salud no ha realizado actualización del nuevo plan nacional de sexualidad, derechos sexuales y reproductivos.
Sin embargo, se han continuado realizando acciones en cumplimiento de esta meta, ya que es importante continuar con el fortalecimiento de esta meta. </t>
  </si>
  <si>
    <t>Procesos de formación en competencias para la vida, cultura de la sexualidad responsable y proyecto de vida ejecutada en los 12 Municipios del Departamento del
Quindío.</t>
  </si>
  <si>
    <t>En atención al reporte entre las vigencias 2014 y 2022, en el proceso de implementación de la Política Pública, de acuerdo a los reportes periódicos, se observa que se ha implementado un proceso de formación en competencias para la vida, cultura de la sexualidad responsable y proyecto de vida en los municipios del departamento de forma constante.
Así mismo, se considera una meta cumplida a la fecha, sin embargo, es necesario continuar con el fortalecimiento de la meta de la Política Pública.</t>
  </si>
  <si>
    <t xml:space="preserve">Promover acciones de formación que generen competencias para la vida, la cultura de la sexualidad responsable que redunden en la construcción del proyecto de vida de niños, niñas y adolescentes. </t>
  </si>
  <si>
    <t>Estrategia de Formación de la salud implementada en el desarrollo de la competencias para la vida , los derechos sexuales y reproductivos, y la construcción del Proyecto de Vida.</t>
  </si>
  <si>
    <t>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</si>
  <si>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r>
      <t xml:space="preserve">En atención al reporte entre las vigencias 2014 y 2022 en el proceso de implementación de la Política Pública, de acuerdo a los reportes periódicos, se observa que se ha implementado un proceso de formación en competencias para la vida, cultura de la sexualidad responsable y proyecto de vida en los municipios del departamento de forma constante.
</t>
    </r>
    <r>
      <rPr>
        <sz val="11"/>
        <rFont val="Arial"/>
        <family val="2"/>
      </rPr>
      <t xml:space="preserve">Sin embargo, la meta ubicada en el numeral 76 de la matriz estratégica inicial, da respuesta a la finalidad contenida en esta meta, evidenciándose duplicidad en la información. </t>
    </r>
  </si>
  <si>
    <t xml:space="preserve">Crear e implementar el Plan de Comunicación Estratégica en promoción de derechos sexuales y reproductivos, Prevención de embarazo adolescente y atención obstétrica. </t>
  </si>
  <si>
    <t>Campaña de promoción de la salud implementado, en los 12 Municipios del Departamento que incluya la Prevención del Embarazo Adolescente y Atención Obstétrica.</t>
  </si>
  <si>
    <t>Procesos de formación en competencias para la vida con Estrategia de promoción implementada en Prevención del Embarazo Adolescente y Atención Obstétrica.</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</si>
  <si>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t>
  </si>
  <si>
    <t>Ciudadanía</t>
  </si>
  <si>
    <t>Aumentar la cobertura de registro de niños y niñas menores de 7 años y la expedición de la tarjeta de identidad para los mayores de 7 años en cada uno de los 12 municipios.</t>
  </si>
  <si>
    <t>8 Modelos flexibles y Proyectos Pedagógicos implementados en la población en situación de vulnerabilidad que incluya una Campaña de promoción para la expedición de la Tarjeta de Identidad.</t>
  </si>
  <si>
    <t xml:space="preserve">Con el modulo de Formación y Participación del programa Generaciones con Bienestar, se promueve la participacion de ciudadana y el reconocimiento como sujetos de derechos de los jovenes y adolescentes del departamento. Se realiza                      Verificación del Derecho a la Identidad y gestión para adquisión del documento de identificación ante la registraduria con el acompañamiento de los padres de familia.          </t>
  </si>
  <si>
    <t xml:space="preserve">Con el modulo de Formación y Participación del programa Generaciones con Bienestar, se promueve la participacion de ciudadana y el reconocimiento como sujetos de derechos de los jovenes y adolescentes del departamento. Se realiza                      Verificación del Derecho a la Identidad y gestión para adquisión del documento de identificación ante la registraduria con el acompañamiento de los padres de familia.
21150 cupos distribuidos en un modelo desde Generaciones modalidad tradicional No victimas , generaciones  con bienestar victimas y generaciones con bienestar modalidad grupo etnicos.                                                                                                                                                                                                                </t>
  </si>
  <si>
    <t>Es importante  aclarar que  desde el ICBF  no se implementan modelos flexibles, ni se hacen campañas  de  Registro civil;  no obstante, a través de los diferentes programas y modalidades de atención se promueve la garantía del derecho a la identidad de los niños,  niñas y adolescentes.</t>
  </si>
  <si>
    <t xml:space="preserve">El ICBF a través del acompañamiento técnico a cada una de las unidades de los programas dirigidos a la primera infancia realizó un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 </t>
  </si>
  <si>
    <t>El ICBF a través del acompañamiento técnico a cada una de las unidades de los programas dirigidos a la primera infancia realizó un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t>
  </si>
  <si>
    <t xml:space="preserve">El ICBF a través del acompañamiento técnico a cada una de las unidades de los programas dirigidos a la primera infancia realiza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 </t>
  </si>
  <si>
    <t xml:space="preserve">En atención al reporte entre las vigencias 2014 y 2022 en el proceso de implementación de la Política Pública, de acuerdo a los reportes periódicos, se observa que hay un avance parcial en el cumplimiento de la meta de la Política Pública. </t>
  </si>
  <si>
    <t xml:space="preserve">Crear e implementar un programa articulado con la Estrategia Nacional de "Cero a Siempre", que genere oportunidades y condiciones para construir su propia identidad, afectos, sentidos y proyectos compartidos, desde los entornos: Familia, Preescolar y Comunidad. </t>
  </si>
  <si>
    <t>Para  el cumplimiento de esta meta se garantizó el acceso a 1,733 estudiantes menores de 5 años vinculados en PROGRAMAS DE EDUCACIÓN INICIAL así; 1,266 están siendo atendidos por los Centros De Atención Integral del ICBF  y 467 vinculados en el Sector Educativo Privado. De otro lado para las Instituciones Educativas Oficiales adscritas a la Secretaría de Educación Departamental del Quindío, se vienen atendiendo 2,616 niños y niñas con edad hasta 5 años  en Programas De Educación Inicial – PREESCOLAR -</t>
  </si>
  <si>
    <t>La Secretaria de Educación no se realizó acciones encaminadas al cumplimiento de esta meta para la vigencia 2016.</t>
  </si>
  <si>
    <t>Durante la vigencia 2017 se atendieron en Instituciones Educativas del Sector Privado y Oficial 3,101 estudiantes. 
La Población Estudiantil del Sector Oficial son atendidos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</si>
  <si>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En la ejecución del PLAN DE LA RUTA DE TRÁNSITO ARMÓNICO  de la Secretaria de Educación junto con ICBF,  se identificaron 1.231 niños (as) a transitar de las modalidades de ICBF al sistema educativo al grado de transición de las 54 instituciones educativas del Departamento.</t>
  </si>
  <si>
    <t>Este indicador es competencia del Instituto Colombiano de Bienestar Familiar ICBF, ya que son los encargados de atender la población de niños y niñas menores de 5 años del Departamento del Quindío en los programas de Educación Inicial.
Sin embargo, desde la Secretaría de Educación Departamental, se viene realizando acompañamiento al proceso de tránsito ar</t>
  </si>
  <si>
    <t xml:space="preserve">Posterior al análisis de la acción estratégica y la meta propuesta, así como el reporte periódico de las acciones desarrolladas entre las vigencias 2014 y 2022, se observa que se han incrementando en más de 710 cupos los programas de Educación Inicial para niños y niñas en su Primera Infancia. 
Desde la Secretaría de Educación Departamental, se vienen implementando los lineamientos dados desde el Ministerio de Educación Nacional (MEN) en términos de la garantía del Tránsito Armónico en los once (11) municipios no certificados en educación del departamento del Quindío. 
Sin embargo, se observa una duplicidad en la meta, toda vez que se encuentra ubicada en el numeral 24 de matriz estratégica inicial de la Política Pública. </t>
  </si>
  <si>
    <t>El ICBF  mediante sus modalidades busca cualificar el servicio a los niños y niñas menores de 5 años propendiendo por la garantia de derechos y fortaleciendo la intersectorialidad. 
16305 niños y niñas atendidos mediante modalidades.</t>
  </si>
  <si>
    <t>Es importante aclarar que no es la competencia de la Regional Quindío,  incrementar la cobertura en primera Infancia, por cuanto estas son metas definidas por el nivel Nacional; no obstante, para la vigencia 2016 se atendieorn un total de  15.788 niños, niñas, gestantes y lactantes  en el departamento del Quindío,  así mismo, el ICBF  mediante sus modalidades busca cualificar el servicio a los niños y niñas menores de 5 años propendiendo por la garantía de derechos y fortaleciendo la intersectorialidad como lo establece la Política de Educación Inicial.</t>
  </si>
  <si>
    <t>Se viene implementando el programa de educación integral a la primera infancia mediante proceso de acompañamiento y asistencia técnica a los docentes de transición, se realizaron talleres con los Docentes de los municipios  de Filandia, Buenavista, Circasia, Salento, Pijao, Córdoba, Génova, Calarcá y las establecimientos educativos privados del departamento.  Se viene  abordando la LITERATURA DESDE EDUCACION INICIAL, GRADO DE TRANSICION  con los niños, niñas, docentes y familia  en las siguientes instituciones educativas: Circasia; Libre, Ciudadela Henry Marín Granada, Imet, Hojas anchas. Calarcá; Baudilio Montoya, General Santander, La Bella, San José, Robledo Tecnológico. La Tebaida;  Antonio Nariño,   Quimbaya; General Santander, Policarpa sede Sadequi.
Se construyó el Plan de Ruta de Transito Armónico en articulación con ICBF, Prosperidad Social y Educación inicial y Cobertura Educativa.</t>
  </si>
  <si>
    <t>12 Convenios Interinstitucionales suscritos para la atención integral de la primera infancia, incluyendo.</t>
  </si>
  <si>
    <t xml:space="preserve">Se está cumpliendo en un 67% la meta programada, al tenerse suscrito 8 CONVENIOS INTERADMINISTRATIVOS, para articular la EDUCACION INICIAL con el nivel de PREESCOLAR de las 54 Instituciones Educativas del Departamento. </t>
  </si>
  <si>
    <t xml:space="preserve">Se implementó el modelo de atención integral de la educación inicial en el Departamento del  Quindío, asumiendo las políticas y lineamientos brindados por el Ministerio de Educación Nacional, en el modelo de gestión de la educación inicial. Se realizó la socialización y entrega del material de referentes técnicos para la educación inicial, dirigida a docentes del sector privado y oficial del grado de transición y agentes educativos de ICBF. Se realizó el proceso de capacitación en tránsito armónico -(los niños y niñas que ingresan de las modalidades de ICBF a Sistema Educativo Grado de Transición)  dirigido a todos los docentes de transición de las 54 instituciones educativas en coordinación con los agentes educativos de ICBF, realizando su proyecto en cada institución educativa,  participando en este ejercicio las universidades del Quindío y San Buenaventura. Se construyó el estado del arte de la educación inicial en el departamento en articulación con instituciones comprometidas en el tema.
Se participó en la asistencia técnica dirigida por  Ministerio de Educación  en el tema de Transito Armónico (Trayectoria  pedagógicas). Se inicia el seguimiento al Plan Departamental de transito  armónico en la mesa Departamental con el fin de identificar los niños que ingresan al sistema  e identificando  los casos critico (No matriculados), transitando 1.420 niños de las modalidades de ICBF al grado de transición del sistema educativo. </t>
  </si>
  <si>
    <t xml:space="preserve">Con la implementación de la Ley 1804 de 2016 "POR LA CUAL SE ESTABLECE LA POLÍTICA DE ESTADO PARA EL DESARROLLO INTEGRAL DE LA PRIMERA INFANCIA DE CERO A SIEMPRE Y SE DICTAN OTRAS DISPOSICIONES" se realiza el proyecto de transiciones armónicas en las 54 IE del departamento, en articulación con el ICBF y el Departamento de Prosperidad Social, con el propósito de garantizar el ingreso de los niños y las niñas al sistema educativo.
No obstante, fue una meta que se cumplió durante la vigencia 2015, en un convenio con la Universidad UTP de Pereira. </t>
  </si>
  <si>
    <r>
      <t xml:space="preserve">De acuerdo con lo reportado durante diferentes vigencias por parte de la Secretaría de Educación, se observa que la meta se cumplió y los convenios fueron ejecutados con la Universidad Tecnológica de Pereira (UTP) a través de la estrategia VIVE DIGITAL FASE II del año 2014.
Así mismo, se considera una meta cumplida a la fecha, sin embargo, es necesario continuar con el fortalecimiento de la meta de la Política Pública.
</t>
    </r>
    <r>
      <rPr>
        <sz val="11"/>
        <rFont val="Arial"/>
        <family val="2"/>
      </rPr>
      <t xml:space="preserve">También, se observa una duplicidad en la meta, toda vez que se encuentra ubicada en el numeral 42 de matriz estratégica inicial de la Política Pública. </t>
    </r>
  </si>
  <si>
    <t>85 Docentes de Preescolar y Madres Comunitarias capacitadas en el uso de nuevas tecnologías y bilingüismo para la promoción de competencias.</t>
  </si>
  <si>
    <t>Capacitaciones de 145 ACTORES EDUCATIVOS, en dos ejes temáticos, NUEVAS TECNOLOGÍAS y BILINGÜISMO para Educación Inicial. De ellos 5 son Docentes vinculados a la Secretaría de Educación Departamental del Quindío en PREESCOLAR,  ubicados en la I.E. San Bernardo de Calarcá.</t>
  </si>
  <si>
    <t>Durante la vigencia 2017, se viene realizando acompañamiento en el aula a docentes licenciados en inglés de básica secundaria y media, en términos lingüísticos, metodológicos y didácticos para la enseñanza del inglés.</t>
  </si>
  <si>
    <t>En el proceso de implementación del modelo de atención integral a la primera infancia, se desarrollaron las siguientes acciones:
a) Implementación de la estrategia “Semillas Infantiles” a través de los componentes de 1. Crecimiento y desarrollo saludable, 2. Educación inicial, 3. Crianza amorosa y 4. Entornos protectores, beneficiando 20 niños en situación de vulnerabilidad y 15 niños en condición de discapacidad con sus familias, con una población beneficiaria aproximadamente de 162 personas en los municipios de Calarcá, Circasia, La Tebaida, Montenegro y Quimbaya.
b) Jornadas de prevención de VIF, pautas de crianza, resolución de conflictos, derechos y deberes, vínculos afectivos y fortalecimiento familiar a padres de familia, en los municipios de Armenia y Calarcá atendiendo 633 personas aproximadamente. 
c) Celebración del mes del niño en los municipios de Armenia, Calarcá, Circasia, Córdoba, La Tebaida, Montenegro y Quimbaya, atendiendo 1.385 niños y niñas, como parte del fortalecimiento del entorno donde se desenvuelven los mismos.  
Total de personas beneficiadas: 2.180</t>
  </si>
  <si>
    <t>Dentro del proyecto Quindío Bilingüe y Competitivo, se viene capacitando 94 docentes de preescolar, pertenecientes a las 54 instituciones educativas del departamento, en desarrollo de competencias comunicativas en inglés y metodologías para los procesos de enseñanza/aprendizaje de lengua extranjera. Se realizaron encuentros de formación presencial en los municipios de Calarcá, Montenegro, Circasia, La Tebaida y el Corregimiento de Barcelona.</t>
  </si>
  <si>
    <t xml:space="preserve">Se brinda capacitación y asistencia técnica a 94 docentes de preescolar - transición de las 54 instituciones educativas del departamento en temas de:
1. La educación inicial-preescolar desde la política pública para el desarrollo integral de la primera infancia y el Proyecto Educativo Institucional
2. Proyectos de aula o investigación
3. Ejes temáticos en la educación inicial: Ambientes pedagógicos, proyectos de aula.
4. Transiciones armónicas: seguimiento a la matrícula y búsqueda activa de los niños y las niñas para su ingreso oportuno al sistema educativo. 
Se continúa con el fortalecimiento de las acciones propuestas en el primer trimestre
1. se hace énfasis a los docentes sobre la apuesta política y técnica de la educación inicial; Ley 1804 del 2016, política publica para el desarrollo integral de la primera infancia, la cual es enviada a sus correos.
2. Se brinda capacitación y asistencia técnica a los docentes de transición de las 54 instituciones educativas del departamento, compartiendo a sus correos el material pedagógico ya socializado sobre bases curriculares para la educación inicial y preescolar, los referentes técnicos pedagógicos (el Juego, la literatura, la exploración, los lenguajes artísticos), que brindan elementos al docente para el fortalecimiento de las propuestas pedagógicas y la intencionalidad de la misma. 
Se comparte el primer ciclo de conferencias en el marco de la educación inicial a cargo del Ministerio de Educación Nacional.
Se consolidad la base de datos de los prestadores privados con oferta de atención a niños y niñas menores de 3 años y se registra en el Sistema único de prestadores de la educación inicial SIPI-RUPEI.
No obstante, es una meta cumplida de Política Pública entre las vigencias 2014 - 2020, de acuerdo a los informes periódicos de seguimiento realizados. </t>
  </si>
  <si>
    <r>
      <t xml:space="preserve">Posterior al análisis de la acción estratégica y la meta propuesta, así como el reporte periódico de las acciones desarrolladas entre las vigencias 2014 y 2022, se observa que se garantizaron los 85 cupos en el proceso de formación para el uso de nuevas tecnologías y bilingüismo.  
Por lo que, se considera una meta cumplida a la fecha, sin embargo, es necesario continuar con el fortalecimiento de la meta de la Política Pública.
</t>
    </r>
    <r>
      <rPr>
        <sz val="11"/>
        <rFont val="Arial"/>
        <family val="2"/>
      </rPr>
      <t xml:space="preserve">También, se observa una duplicidad en la meta, toda vez que se encuentra ubicada en el numeral 25 de matriz estratégica inicial de la Política Pública. </t>
    </r>
  </si>
  <si>
    <t>Programa de apoyo, acompañamiento y fortalecimiento a las familias quindianas del Departamento del Quindío, con líneas de acción sobre identidad, afectos y proyectos compartidos.</t>
  </si>
  <si>
    <t xml:space="preserve">La secretaría de familia adelanta a través de la estrategia CAFI adelanta acciones encaminadas al fortalecimiento familiar a través de talleres psico-pegagógicos y asesorías familiares en el área de psicología, jurídica y pedagógica. </t>
  </si>
  <si>
    <t>Se realizó pilotaje del programa semillas infantiles, atención integral para la primera infancia en el departamento del Quindío para niños y niñas que hayan sido detectados a través de los servicios de salud pública en estado de grave vulnerabilidad por desnutrición, condiciones de pobreza extrema, entornos inadecuados o cualquier otra circunstancia que los ponga en grave riesgo y requieran de un intervención integral inmediata.</t>
  </si>
  <si>
    <t xml:space="preserve">A través del Contrato de Prestación de Servicios No. 1320 del 29 de agosto de 2017 se celebró con la Corporación Sembrar Una Esperanza (SEMBRANZA) la operación del modelo de atención intersectorial con una atención integral a 105 beneficiarios en los siguientes municipios: Calarcá (30), Circasia (10), Córdoba (10), La Tebaida (13), Montenegro (18) y Quimbaya (21), focalizados a través de las bases de datos suministradas por el SIVIGILA de la Secretaría de Salud departamental, contando con una intervención bajo cuatro (4) componentes: 
1. Crecimiento y desarrollo saludable: se realizaron tomas mensuales de talla, peso y perímetro craneal; seguimiento a vacunación y salud bucal; valoración general del desarrollo; entrega de canasta alimentaria diseñada de acuerdo a un enfoque diferencial;  talleres de atención a alertas del desarrollo; talleres de educación alimentaria; educación en estilos y hábitos de vida saludables; taller especializado de parto y lactancia; entrega de kit de bienvenida a cada uno de los beneficiarios del programa.
2. Educación inicial: encuentro pedagógico domiciliario mensual con cada familia; taller grupal mensual sobre desarrollo infantil; entrega de material pedagógico para trabajar en domicilio con los niños; construcción y seguimiento de la agenda familiar a cada uno de los beneficiarios del programa:
3. Crianza amorosa: taller mensual sobre desarrollo emocional, pautas de crianza y prevención de la violencia intrafamiliar; elaboración y socialización de rutas de reacción y respuesta institucional adecuadas a los entornos de desarrollo del programa.
4. Entornos protectores: taller para el establecimiento de pautas de crianza con cuidadores; taller con agentes comunitarios donde se desarrolla el niño; actividad de mejoramiento del espacio público donde se desarrolla el niño; celebración de festividades decembrinas con los beneficiarios del programa. 
Por medio del Convenio No. 1299 del Instituto Colombiano de Bienestar Familiar con Sabe Te Children se logró la articulación para brindar la asistencia técnica a los municipios priorizados por la nación en el proceso de implementación de las Rutas Integrales de Atención a la Primera Infancia en los municipios de Buenavista, Circasia, La Tebaida, Pijao y Quimbaya.
En cuanto a la Ruta Integral de Atención Departamental se realizó mesa técnica con las diferentes secretarías responsables de su implementación con el fin de acordar acciones en el corto y mediano plazo durante el mes de diciembre.
Por último, en los municipios de Filandia, Salento, Calarcá, Montenegro, Córdoba y Génova se socializó el lineamiento técnico contemplado en la Ley 1804 de agosto de 2016, con el fin de iniciar con el diagnóstico de la situación de derechos de la primera infancia en dichos territorios. </t>
  </si>
  <si>
    <t xml:space="preserve">En el proceso de implementación del modelo intersectorial de atención integral se han desarrollado encuentros pedagógicos sobre derechos de los niños, pautas de crianza y estilos de vida saludables con niños y adultos en los hogares infantiles Santander, Salvador Allende, La Adiela, La Unión, Versalles, Los Angelitos y el Centro de Atención Ambulatorio del Sur en el municipio de Armenia y en el hogar infantil Personitas de Pijao, como parte del fortalecimiento del entorno protector del menor, beneficiando a 562 personas.   
También, se adjudicó el modelo de atención integral a primera infancia con el objeto: “Prestar servicios a la secretaría de Familia en la ejecución de un modelo de atención integral “Semillas Infantiles” a niños y niñas en su primera infancia en situación de vulnerabilidad y en condición de discapacidad en los municipios de Calarcá, Circasia, La Tebaida, Montenegro y Quimbaya, promoviendo el desarrollo de entornos protectores”. 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En articulación con el Instituto Colombiano de Bienestar Familiar se construyó plan de trabajo para los municipios que cuentan con la Ruta Integral de Atención a Primera Infancia creada y que requieren proceso de ajuste, realizando visitas a los municipios de Circasia, La Tebaida, Pijao y Quimbaya. Para los municipios que han creado la RIA en el presente periodo, se realizaron mesas técnicas con los municipios de Calarcá, Filandia, Génova y Salento, quienes realizaron la solicitud de clave para el inicio del cargue de la información en la plataforma de Cero a Siempre. En cuanto a la mesa departamental, se han realizado encuentros de actualización de las realizaciones por entornos con las secretarías de Educación, Interior y, Turismo, Industria y Comercio, con una población atendida de 67 personas.
</t>
  </si>
  <si>
    <t>Se adelantó el fortalecimiento de la campaña Cuidarte es amarte en el marco más amor, menos violencia en los 11 municipios del departamento, con las comunidades educativas de las IE del departamento en temas de salud mental, abuso sexual y maltrato.</t>
  </si>
  <si>
    <t>Posterior al análisis de la acción estratégica y la meta propuesta, así como el reporte periódico de las acciones desarrolladas entre las vigencias 2014 y 2022, se observa que se ha implementado de forma continua un programa de apoyo, acompañamiento y fortalecimiento a las familias quindianas de acuerdo a la estrategia de Cero a Siempre. 
Por lo que, se considera una meta cumplida a la fecha, sin embargo, es necesario continuar con el fortalecimiento de la meta de la Política Pública.</t>
  </si>
  <si>
    <t xml:space="preserve">Crear lineamientos técnicos y adoptar una guía metodológica que oriente a las instituciones educativas de los 12 municipios en la adquisición de habilidades y destrezas comunicativas de los niños, niñas y adolescentes, para la toma de decisiones, su autonomía y el manejo de conflictos. </t>
  </si>
  <si>
    <t>Redes de aprendizaje fortalecidas e implementadas, basada en destrezas comunicativas, toma de Decisiones y Manejo de Conflictos.</t>
  </si>
  <si>
    <t xml:space="preserve">Creación de redes estudiantiles en donde se capacita a la comunidad educativa en el fortalecimiento de proyectos de vida y el manejo responsable de la sexualidad, en el que se involucran los miembros de los Gobiernos Escolares, y se fortalecen en dicho tema. </t>
  </si>
  <si>
    <t>Se realizaron charlas de prevención en las Instituciones Educativas sobre proyecto de vida y resolución de conflictos durante la vigencia 2016.</t>
  </si>
  <si>
    <t>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 como una medida de garantía de los derechos de los NNA en el departamento.</t>
  </si>
  <si>
    <t>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
Se realizó la celebración de las festividades decembrinas denominada “Navidad Espíritu de Vecindad, beneficiando a 47.716 niños y niñas en su infancia en situación de vulnerabilidad en los 12 municipios del departamento.</t>
  </si>
  <si>
    <t xml:space="preserve">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t>
  </si>
  <si>
    <t>Para la vigencia 2020, se tienen implementadas, fortalecidas y reconocidas mediante acto administrativo dos (2) Redes de Aprendizaje para las 54 Instituciones Educativas Oficiales del Departamento.
* Red de Matemáticas
* Red de Coordinadores
Aclarando que, en el año 2021, se inicia con el proceso de implementar y reconocer mediante acto administrativo 4 nuevas redes de aprendizaje:
* Red de Escuela Nueva
* Red de Preescolar
* Red de PRAE
*Red entre todos para todos</t>
  </si>
  <si>
    <t xml:space="preserve">Se realizó reconocimiento de la Red de Aprendizaje "Entre Todos Para Todos" mediante la resolución No. 1244 del 15/03/2021, mediante la cual busca fortalecer los procesos académicos y de investigación pedagógica.
No obstante, es una meta cumplida de Política Pública entre las vigencias 2014 - 2020, de acuerdo a los informes periódicos de seguimiento realizados. </t>
  </si>
  <si>
    <t>Posterior al análisis de la acción estratégica y la meta propuesta, así como el reporte periódico de las acciones desarrolladas entre las vigencias 2014 y 2022, se observa que se fortalecieron redes de aprendizaje para la toma de decisiones, el manejo de conflictos y el fortalecimiento de destrezas comunicativas de los niños, niñas y adolescentes, constituyéndose en una meta cumplida de la Política Pública. 
De este modo, se considera una meta cumplida a la fecha, sin embargo, es necesario continuar con el fortalecimiento de la meta de la Política Pública.</t>
  </si>
  <si>
    <t>Plan de Lectura y Escritura implementado apoyado en los 12 Municipios.</t>
  </si>
  <si>
    <t>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t>
  </si>
  <si>
    <t>Se apoyaron 5 proyectos y/o actividades en investigación, capacitación y difusión de la lectura y escritura para fortalecer la Red Departamental de Bibliotecas.</t>
  </si>
  <si>
    <t>Apoyo de actividades para Rutas literaria  en el Departamento consistente en la exaltación de escritores mediante la elaboración de murales en los municipios de Departamento y para  a través  de esto hacer promoción de lectura.   Los Picnic literarios llevan la lectura a la calle ponen al transeúnte y a los niños en contacto con los libros mientras son guiados por expertos en el tema. Promoción de lectura. apoyo de actividades para la organización y catalogación del material bibliográfico de las 11 bibliotecas Municipales del Departamento, apoyo al proyecto encuentro Nacional de escritores Luis Vidales, edición de 4 libros de la Biblioteca de Autores Quindianos, Proceso de formación para escritores en novela y derechos de autor, realización del encuentro de la red de bibliotecas.</t>
  </si>
  <si>
    <t>El Departamento del Quindío cuenta con el Plan Departamental de Lectura, Escritura y Bibliotecas 2015-2023, cuyos lineamientos definen las acciones de trabajo en los 12 municipios del Quindío. Para la puesta en marcha y ejecución del plan se presupuestó para la vigencia 2018, un presupuesto de  $ 198.380.733. Igualmente el departamento del Quindío cuenta con el Programa Departamental de Estímulos a la Investigación Creación y Producción Artística que para la vigencia 2018 contó con un presupuesto inicial de $196.300.000 y se asignaron en los 17 proyectos ganadores una suma final de $ 171.300.000. Asimismo el Departamento del Quindío cuenta con el programa Departamental de Concertación de Proyectos Artísticos y Culturales cuya convocatoria para la vigencia 2018 se abrió por un monto de $ 830.000.000 y tuvo una asignación final en 27 proyectos de $685.564.010, más los recursos de cofinanciación asignados a 24 proyectos ganadores de la convocatoria nacional de concertación por $ 171.515.837 de un total de $190.000.000 que habían sido destinados inicialmente.</t>
  </si>
  <si>
    <t>Con el Proyecto: Fortalecimiento al plan departamental de lectura, escritura y bibliotecas en el departamento del Quindío,  La Secretaría de Cultura  implementa  diferentes actividades en las  bibliotecas de los  12 municipios más  el corregimiento de Barcelona. Además se están apoyando actividades en bibliotecas privadas como Universidad del Quindío, Hospital de zona y Sociedad de Mejoras públicas, con actividades estratégicas de formación bibliotecaria, campañas de lectura, difusión literaria y acompañamiento en general.</t>
  </si>
  <si>
    <t xml:space="preserve">* Se dio inicio al programa de Picnic al Parque en los municipios de Génova y Montenegro con la asistencia de 66 niños y niñas. 
* La Red Departamental de Bibliotecas desarrolla el programa de "Leer es mi Cuento" de manera virtual atendiendo a 121 usuarios por los municipios de Quimbaya, Salento y Filandia.  </t>
  </si>
  <si>
    <t xml:space="preserve">Se implementó el programa pásate a la biblioteca en 4 Instituciones Educativas (Génova, Calarcá, Montenegro, Salento) en coordinación con el Ministerio de Educación Nacional MEN y la Universidad del Quindío.
Contratación de 2 profesionales en Lecto-Escritura con el Fin de Capacitar y Apoyar a Docentes de español y literatura en IE Oficiales del Departamento.
Se capacitaron a más de 500 docentes. </t>
  </si>
  <si>
    <t>En la vigencia 2016 se trabajó con acompañamiento del Ministerio de Educación Nacional en la Implementación del Programa pásate a la Biblioteca Escolar en 4 Instituciones Educativas (Génova: Inst. Génova - Salento: Liceo Quindío - Calarcá: Rafal Uribe Uribe - Montenegro: Inst. Montenegro) 
Para la vigencia 2017 el MEN no ha transferido los recursos ni los lineamientos para desarrollar el programa.
Durante el III Trimestre del Año  2017, los profesionales contratados en Español y Literatura que apoyaron el proceso de capacitación docente para mejorar el ISCE, realizaron capacitación a través de circular 164 del 16 de agosto de 2017 para personal bibliotecario de las diferentes I.E. en marcado en el Plan Nacional de Lectura y Escritura, capacitando hasta la fecha a 107 personas aux. Administrativas, docentes de castellano.</t>
  </si>
  <si>
    <t>Se apoyaron los  procesos de capacitación  de 285 docentes de las 54 instituciones educativas, en estrategias de lectura y escritura a través de formaciones realizadas por profesionales de apoyo.
Se dotaron ciento setenta y dos (172) sedes educativas rurales y urbanas  de las 54 instituciones educativas, con colección de libros, para las bibliotecas escolares.  Las dotaciones están compuestas por  162 colecciones para preescolar y primaria, 64 para secundaria, 64  para media, y 142  para formación docente, cada colección la integra  una serie de 100 libros con características similares  a la colección semilla, compuesta por 52 libros dirigida a estudiantes de transición  a quinto de básica primaria, 27 libros para básica  secundaria, 12 libros para media y 9 libros para docentes.
Se viene implementando el programa "Pásate a la Biblioteca", para fortalecer los procesos de lectura, escritura y oralidad  en los estudiantes de las  instituciones educativas, a través de tres (3) componentes: a) Formación a comunidades de biblioteca escolar b) Dotación, a través de entrega de colecciones bibliográficas a los establecimientos educativos, c) Seguimiento y acompañamiento a la comunidad educativa en la ejecución de proyectos que fortalezcan la biblioteca escolar, viene siendo implementado  desde el año 2016, en 4 IE  (Génova: Inst. Génova - Salento: Liceo Quindío - Calarcá: Rafal Uribe Uribe - Montenegro: Inst. Montenegro), para la vigencia 2018 se  apoyaron 16 Instituciones Educativas Oficiales del Departamento, de los municipios de Montenegro, Quimbaya, Calarcá, Circasia y La Tebaida  para un total de 20 I.E.</t>
  </si>
  <si>
    <t>Antonio Nariño, 
Institución Educativa Jesús Maestro
Institución Educativa General Santander 
Marco Fidel Suárez: 
Instituto Quimbaya, Institución Educativa Mercadotecnia 
María inmaculada 
Policarpa Salavarrieta. 
En el año 2019 en las siguientes Instituciones Educativas
 I.E Robledo, I.E Rural San Rafael, I.E Segundo Henao, I.E Baudilio Montoya, I.E San Bernardo, I.E Antonio Nariño, I.E General Santander.
 I.E Hojas Anchas.
 I.E La Popa, I.E Pedacito de Cielo. 
 I.E José María Córdoba.
 I.E San José Fachadas. :
I.E Simón Bolívar, I.E El Naranjal, I.E El Laurel.
Instituto Buenavista</t>
  </si>
  <si>
    <t>En el año 2020, no se llevaron a cabo procesos de lectura y escritura, debido a la no presencialidad de los estudiantes en la Instituciones Educativas Oficiales a causa de la Pandemia por Covid-19.</t>
  </si>
  <si>
    <t>Mediante contrato de prestación de servicios No. 1014 de 2021, se está realizando asistencia técnica para la formulación e implementación del plan de lectura, escritura y oralidad, con los docentes y estudiantes de grado quinto de las instituciones educativas oficiales urbanas de los municipios de Calarcá, Pijao, Montenegro y Salento, adscritas a la Secretaría de Educación Departamental. 
Continúa en proceso de construcción el Plan Departamental de Lectura y Escritura con el acompañamiento del Ministerio de Educación Nacional.</t>
  </si>
  <si>
    <t>1820 docentes y directivos que desarrollan competencias ciudadanas y la construcción de ambientes democráticos.</t>
  </si>
  <si>
    <t xml:space="preserve">Se cumplió  la meta  para el año 2014,  con la CAPACITACIÓN EN EDUCACIÓN PARA LA SEXUALIDAD,   CONSTRUCCIÓN DE CIUDADANÍA  Y LEY DE CONVIVENCIA ESCOLAR LEY 1620 para 170 Docentes y Directivos Docentes, de las 54 Instituciones Educativas del Departamento  del Quindío, que se suman a los capacitados en el año 2013, en el marco de fortalecimiento de los proyectos educativos transversales adelantados por el Ministerio de Educación Nacional (MEN). Se capacitan además 35 docentes en el marco del convenio firmado con EMPRESARIOS POR LA EDUCACION  en el proyecto ser más maestro, inscripción de docentes al Seminario  Cátedra de estudios Afrocolombianos con la participación de 125 docentes. </t>
  </si>
  <si>
    <t>Desarrollo de Jornadas y Capacitaciones a Docentes y Directivos, En convenio de cooperación con la Universidad del Quindío y la CUN, se orientaran talleres en el fomento de una cultura ciudadana y emprendedora en la comunidad educativa y productiva del departamento, paa 200 docentes de las 54 Instituciones Educativas.</t>
  </si>
  <si>
    <t>Capacitación y Taller para la CONVIVENCIA Y LA PAZ, dictado a Docentes de las IE Oficiales del Departamento, derivado de estas capacitaciones se inicia el proceso de construcción de la Red de Convivencia y Paz.</t>
  </si>
  <si>
    <t>Se sostuvieron 2.232 docentes, directivos y administrativos viabilizados por el Ministerio de Educación Nacional vinculados a la Secretaría de Educación Departamental.</t>
  </si>
  <si>
    <t>Se han Sostenido  dos mil doscientos treinta y dos (2.232) docentes, directivos docentes y administrativos viabilizados por el ministerio de educación nacional vinculados a la secretaria de educación departamental del Departamento del Quindío.</t>
  </si>
  <si>
    <t>Desde la secretaría de Educación se sostienen 2,232 docentes, directivos, docentes y administrativos en las instituciones educativas del departamento. 
Información extractada del seguimiento a metas de Plan de Desarrollo - segundo trimestre 2019.</t>
  </si>
  <si>
    <t>Durante la vigencia 2020, por causa de la pandemia por COVID 19, no se pudo realizar capacitación a los docentes y directivos en competencias ciudadanas y la construcción de ambientes democráticos teniendo en cuenta que las capacitaciones estuvieron enfocadas a la flexibilidad curricular y la aplicabilidad de directivas ministeriales que orientaban a los maestros con respecto a la educación en tiempo de pandemia.</t>
  </si>
  <si>
    <t xml:space="preserve">Se realizaron los siguientes procesos de formación a docentes:
A. Formación DIAN "Cultura de La Contribución en la Escuela- CCE"
En cumplimiento a la Resolución Nacional N° 00039 ( 30 de Abril de 2020 ), Por la cual se implementa y desarrolla el Programa “Cultura de la Contribución en la Escuela” en Instituciones Educativas (IE) de educación básica primaria, básica secundaria y educación media a Nivel Nacional,   y a través de la DIAN, se está implementando el programa desde el mes de abril en  22 instituciones educativas focalizadas, han participado en los procesos de formación 141 docentes y directivos docentes (distribuidos en 22 I.E).
B. DIPLOMADO EN CIBERNÉTICA NEUROSOCIAL
Con apoyo de la Asociación de egresados de la Universidad Tecnológica de Pereira-UTP se dio inicio al diplomado en referencia, donde se encuentran inscrito 18 orientadores de igual número de instituciones educativas.
C. Formación en Herramienta virtual interactiva Matific
Proporcionar a los docentes y estudiantes herramientas virtuales interactivas que faciliten sus prácticas de aula y mejoren los procesos de enseñanza y aprendizaje para el desarrollo de competencias lógicas en los estudiantes. En el taller participaron 295 docentes de transición, primaria y directivos docentes de las 54 IE oficiales del departamento.
No obstante, es una meta cumplida de Política Pública entre las vigencias 2014 - 2020, de acuerdo a los informes periódicos de seguimiento realizados. </t>
  </si>
  <si>
    <t xml:space="preserve">Teniendo en cuenta el comportamiento de la meta entre las vigencias 2014 y 2022, se observa que se ha capacitado un gran número de docentes para el desarrollo de competencias ciudadanas y la construcción de ambientes democráticos, dentro del Plan de Formación Docente, por lo que se constituye una meta cumplida de la Política Pública. </t>
  </si>
  <si>
    <t xml:space="preserve">Desarrollar y promover espacios desde el entorno escolar para el fortalecimiento de los gobiernos escolares acorde  al modelo vocacional de cada institución y a los intereses de participación e inclusión de niños, niñas y adolescentes en los programas de desarrollo social de cada municipio. </t>
  </si>
  <si>
    <t>Redes de aprendizaje fortalecidas e implementadas, basada en el fortalecimiento de los Gobiernos Escolares.</t>
  </si>
  <si>
    <t>Redes de aprendizaje operando a través de los 54 GOBIERNOS ESCOLARES, en todas las Instituciones Educativas, 144 Niños, Niñas y Adolescentes de los GOBIERNOS, participaron activamente en la formulación de la Política Pública de INFANCIA Y ADOLESCENCIA  del Departamento del Quindío.</t>
  </si>
  <si>
    <t>Redes de aprendizaje operando a través de los 54 GOBIERNOS ESCOLARES, en todas las Instituciones Educativas, Niños, Niñas y Adolescentes de los GOBIERNOS, participaron activamente en la formulación de la Política Pública de INFANCIA Y ADOLESCENCIA  del Departamento del Quindío.</t>
  </si>
  <si>
    <t>Se realizaron charlas de prevención en las Instituciones Educativas sobre proyecto de vida y resolución de conflictos durante la vigencia 2016 y dos encuentros de personeros a nivel departamental.</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</si>
  <si>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En la Secretaría de Educación departamental se tienen implementadas la Red de matemáticas, Red de Escuela de nueva, Red de Coordinadores,  y Red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Información extractada del seguimiento a metas de Plan de Desarrollo - segundo trimestre 2019.</t>
  </si>
  <si>
    <t>Durante la vigencia 2020, se iniciaron acercamientos con los docentes de sociales con el fin de fortalecer la red de sociales e historia del departamento.</t>
  </si>
  <si>
    <t xml:space="preserve">Se continúa con los encuentros virtuales y presenciales con los integrantes de la comunidad de aprendizaje Escuela Nueva y la red de preescolar para fortalecer los procesos del componente curricular.  
No obstante, es una meta cumplida de Política Pública entre las vigencias 2014 - 2020, de acuerdo a los informes periódicos de seguimiento realizados. </t>
  </si>
  <si>
    <t xml:space="preserve">Posterior al análisis de la acción estratégica y la meta propuesta, así como el reporte periódico de las acciones desarrolladas entre las vigencias 2014 y 2022, se observa que se fortalecieron redes de aprendizaje para el fortalecimiento de los Gobiernos Escolares, constituyéndose en una meta cumplida de la Política Pública. </t>
  </si>
  <si>
    <t>54 Instituciones Educativas con propuesta articuladora, elaborada e implementada "Desde la quindianidad al Paisaje Cultural Cafetero".</t>
  </si>
  <si>
    <t>Continúa convenio  con los aliados pedagógicos   CUN - CORPORACION UNIFICADA NACIONAL y la Universidad del Quindío, el desarrollo de 268 proyectos de investigación en el aula enfocados en competencias ciudadanas del Paisaje Cultural Cafetero, apoyada en TIC. Desde la oficina de CALIDAD EDUCATIVA, de la Secretaría de Educación Departamental, se direccionó la incorporación  del proyecto pedagógico transversal PAISAJE CULTURAL CAFETERO aprobado mediante la ordenanza No. 038 de 2012, en cada una de las 54 Instituciones Educativas.</t>
  </si>
  <si>
    <t>Capacitación y Taller para la CONVIVENCIA Y LA PAZ, dictado a Docentes de las IE Oficiales del Departamento, derivado de estas capacitaciones se inicia el proceso de construcción de la Red de Convivencia y Paz.
Se realizó el fortalecimiento de cuatro comités de convivencia escolar de las Instituciones Educativas durante la vigencia 2016.</t>
  </si>
  <si>
    <t>Se intervinieron las 54 instituciones educativas oficiales, en desarrollo del proyecto de convivencia y paz de la SEDQ, (Fortalecimiento de los comités de convivencia escolar, apoyo a la estrategia escuela de padres, Formación a grupos de la comunidad (Directivos, docentes, estudiantes, padres madres y cuidadores). Temas de fortalecimiento de la convivencia escolar, prevención del consumo de SPA, entre otros.                                                                                                                                                     
 En cuanto al proyecto pedagógico transversal paisaje cultural cafetero,  antes catedra de la quindianidad, 11 I.E lo reportan en ejecución.</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</si>
  <si>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En la Secretaría de Educación departamental se tienen implementadas la Red de matemáticas, Red de Escuela de nueva, Red de Coordinadores,  y Red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Información extractada del seguimiento a metas de Plan de Desarrollo - segundo trimestre 2019.</t>
  </si>
  <si>
    <t>Las 54 Instituciones Educativas del departamento en cumplimiento de la ordenanza No. 0038 del 22 de noviembre de 2012 tienen incluido en los planes de estudio como proyecto pegadogico transversal los lineamientos curriculares en la adopción de proyecto pedagógico transversal para la conservación del Paisaje Cultural Cafetero.
En las instituciones educativas rurales se viene trabajando la guía de aprendizaje "Paisaje Cultural Cafetero" diseñada por la Caja de Compensación familiar Comfenalco para fortalecer la identidad local, tradiciones y la cultura del sector rural.
Desde las 54 Instituciones Educativas se continúa trabajando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t>
  </si>
  <si>
    <r>
      <t xml:space="preserve">Las 54 Instituciones Educativas del departamento en cumplimiento de la ordenanza No. 0038 del 22 de noviembre de 2012 tienen incluido en los planes de estudio como proyecto pedagógico transversal los lineamientos curriculares en la adopción de proyecto pedagógico transversal para la conservación del Paisaje Cultural Cafetero, por lo que se considera una meta cumplida de la Política Pública. 
</t>
    </r>
    <r>
      <rPr>
        <sz val="11"/>
        <rFont val="Arial"/>
        <family val="2"/>
      </rPr>
      <t xml:space="preserve">Así mismo, se observa una duplicidad en la meta, toda vez que se encuentra ubicada en el numeral 36 de matriz estratégica inicial de la Política Pública. </t>
    </r>
  </si>
  <si>
    <t>54 Gobiernos Escolares de las Instituciones Educativas, operando con orientación al Modelo Vocacional de cada Institución.</t>
  </si>
  <si>
    <t>54 GOBIERNOS ESCOLARES, en todas las Instituciones Educativas, 144 Niños, Niñas y Adolescentes de los GOBIERNOS, participaron activamente en la formulación de la Política Pública de INFANCIA Y ADOLESCENCIA  del Departamento del Quindío, dandole el enfoque vocacional pertinente.</t>
  </si>
  <si>
    <t>54 GOBIERNOS ESCOLARES, en todas las Instituciones Educativas, Niños, Niñas y Adolescentes de los GOBIERNOS, participaron activamente en la formulación de la Política Pública de INFANCIA Y ADOLESCENCIA  del Departamento del Quindío, dandole el enfoque vocacional pertinente.</t>
  </si>
  <si>
    <r>
      <t xml:space="preserve">De acuerdo a la acción estratégica y la meta trazada a 2024 de la Política Pública y su comportamiento entre los años 2014-2022, se ha realizado el fortalecimiento de los Gobiernos Escolares en las 54 Instituciones Educativas oficiales de los municipios no certificados en educación del departamento del Quindío. 
Por lo que, se considera una meta cumplida a la fecha, sin embargo, es necesario continuar con el fortalecimiento de la meta de la Política Pública.
</t>
    </r>
    <r>
      <rPr>
        <sz val="11"/>
        <rFont val="Arial"/>
        <family val="2"/>
      </rPr>
      <t xml:space="preserve">Sin embargo, se observa una duplicidad en la meta, toda vez que se encuentra ubicada en el numeral 56 de matriz estratégica inicial de la Política Pública. </t>
    </r>
  </si>
  <si>
    <t>Crear e implementar un programa de formación que promueva la Libertad de Expresión, el Pensamiento y Liderazgo de los Niños, Niñas y Adolescentes en los 12 municipios con experiencias de participación en la Escuela, el Barrio y la Comunidad</t>
  </si>
  <si>
    <t>Dignatarios Comunales, Padres y Jóvenes (8101), con fortalecimiento Cultural, Educativo, Deportivo, y con campañas y/o programas preventivos enfocados principalmente hacia las Familias en condición vulnerable.</t>
  </si>
  <si>
    <t>Capacitación en funciones de 298  dignatarios, dirigidos a: J.A.C  Calle Larga, La Playita y Fundadores, J.A.C Boquia, J.A.C Obrero, Dorado y  Potosí, ASOCOMUNAL, Barrio Villa Nohemí, Barrio El Recreo, Vereda Boquia, ADECO, Dignatarios de Espacios Ambientales para la Paz. Lo anterior en los municipios de: Pijao, Salento, Buenavista, Circasia, Filandia, Armenia.</t>
  </si>
  <si>
    <t>Ciento cincuenta (150) dignatarios capacitados en funciones  y temas normativos relacionados Además de dos capacitaciones especializadas realizadas por la DIAN  referentes al régimen tributario de las juntas de acción comunal, dichas actividades fueron realizadas en los municipios de  Armenia y Quimbaya.</t>
  </si>
  <si>
    <t>El Equipo de Seguridad Humana de la Secretaria del Interior en el año 2016, realizó la caracterización y diagnostico social de los usuarios del Programa FAMI de  ICBF  del municipio de Montenegro, identificando las necesidades y vulnerabilidades de cada usuaria; así mismo, realizó el Primer Encuentro Multicolor Clubes por la Vida dirigido a 180 madres gestantes y lactantes usuarias del FAMI así como se brindó las herramientas a 15 Madres Comunitarias en aspectos como estimulación temprana, identificación de factores vulnerables y protectores.</t>
  </si>
  <si>
    <t>Con el Banco de Iniciativas de Participación Ciudadana de Quindío BIP-Q, se logró la inscripción de cuarenta y cuatro (44) organizaciones sociales, comunales comunitarias, de las cuales fueron premiadas nueve (9) iniciativas que beneficiaron a cerca de quinientos setentas (570) niños, niñas, jóvenes y adolescentes en las categorías de  Participación Ciudadana (Corporación Siglo XXI de Circasia, Asociación Profesionales de Quimbaya, JCI Quindío del municipio de  Armenia, Corporación Centro de Estudios para el Desarrollo Diálogo democrático del municipio de Armenia, Corporación Pro acción Colombia municipio de Armenia. En la  categoría inclusión social: Fundación cine gratis con crispetas de Circasia. En la categoría construcción de paz: Fundación los incorruptibles del municipio de Armenia, Asociación Cristiana de Jóvenes de Quindío del municipio de Armenia y Asociación Red Ambiente de Salento.
Cada una de estas nueve (9) iniciativas tuvieron un aporte de 4 millones de pesos.</t>
  </si>
  <si>
    <t>Desde el Programa de Seguridad Humana se realizaron Club de Progenitores  con padres y/o cuidadores de los barrios priorizados en las Instituciones Educativas donde se contó con 387 participantes, se realizó revisión y fortalecimiento de los sistemas de crianza, se proporcionaron herramientas para afianzar las relaciones familiares a través de los procesos de comunicación e interacción así como el contacto entre padres e hijos.
Se realizaron 8 Encuentros Multicolor Clubes por la Vida con la participación de más de 950 personas de todas las edades,  que son encuentros intergeneracionales con el fin de generar espacios de interacción entre los diferentes grupos poblaciones a través de actividades lúdicas, culturales y deportivas se genera empoderamiento del territorio, cultura ciudadana, del cuidado, protección y disfrute de todos construyendo de esta manera los proyectos de comunidad.
Se realizaron  talleres pedagógicos en los cuales se les infunde la importancia los niños, niñas y adolescentes de formar parte activa en la toma de decisiones que conllevan a una mejor convivencia, civismo político y social, dándole la importancia a la participación para el cambio de pensamiento para un bien común.</t>
  </si>
  <si>
    <t>Para el primer semestre de la vigencia 2019, se realizaron diversos talleres en diferentes  instancias en seis (06) municipios (Circasia, Montenegro, Calarcá, Pijao, Córdoba, Buenavista), dando  conocer  la importancia de los mecanismos de participación y su puesta en marcha dentro de la sociedad y la  democracia de un país.     Impactando a más de cuatrocientas treinta  430 personas.
Información extractada del seguimiento a metas de Plan de Desarrollo - segundo trimestre 2019.</t>
  </si>
  <si>
    <t xml:space="preserve">* Se realizó capacitación en 8 municipios dando a conocer el cronograma y proceso electoral de los organismos comunales.
* Se entregó a los asistentes cartillas sobre legislación comunal, y agendas con separadores informativos.
* Se diseñaron siete (7) formatos necesarios para surtir el proceso electoral de acción comunal.
* Con representante del Ministerio del Interior, se realizó capacitación a miembros de la Federación Departamental de Acción Comunal, presidentes Aso comunales, enlaces municipales y otros dignatarios JAC; respecto a la segunda convocatoria del Banco de Acciones Comunales, como fortalecimiento de sus capacidades organizativas.
*Se emitieron certificados solicitados por los organismos comunales y así mismo se emitieron resoluciones de reconocimiento de dignatarios y otros trámites de carácter organizativo.
</t>
  </si>
  <si>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</si>
  <si>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Jóvenes de los 12 Municipios de Departamento del Quindío, participando activamente en las Juntas de Acción Comunal, a través de programas de capacitación presencial y virtual.</t>
  </si>
  <si>
    <t>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</si>
  <si>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 xml:space="preserve">*Se realizaron Encuentros comunales - jornadas de capacitación sobre Banco de Acciones Comunales (BAC) y Registro Único Comunal (RUC) en los municipios de Córdoba, Buenavista; Montenegro, Circasia, Génova, Calarcá, Quimbaya y Pijao logrando gestionar 37 registros.  
*  Se promovió con los Asocomuanles y Enlaces municipales, la asistencia a "Socialización Programa #unarbolpara@ccionComunal" ofrecido por Mininterior" 
* Se digitalizaron y consolidaron Personerías jurídicas de los municipios Quimbaya, Salento La Tebaida.
* Se llevó a cabo la socialización de programas de restauración ecológica (CRQ) y Generación Explora (ICBF)
* Con el apoyo de Indeportes se realizó socialización de los Juegos Comunales a realizarse durante la vigencia.  
No obstante, es una meta cumplida de Política Pública entre las vigencias 2014 - 2020, de acuerdo a los informes periódicos de seguimiento realizados. </t>
  </si>
  <si>
    <t>Protección</t>
  </si>
  <si>
    <t xml:space="preserve">Formular programas de vinculación educativa y laboral, que permitan la integración e inclusión de los jóvenes que están en conflicto con la ley penal. </t>
  </si>
  <si>
    <t>Programa de Formación integral Implementado a Adolescentes (14 a 17 años) infractores del departamento.</t>
  </si>
  <si>
    <t>Se dio cumplimiento a través del establecimiento de Convenio con HOGARES CLARET, lo cual dentro de los compromisos establecidos se encuentra la creación y puesta en marcha del taller de SERIGRAFIA, donde no sólo se veran beneficiados los adolescentes con Responsabilidad Penal privados de la libertad, sino que se realiza un trabajo integral del taller con la vinculación y participación de las familias para la generación de ingresos.</t>
  </si>
  <si>
    <t>Se adelantan acciones desde la secretaría de familia para concreetar la continuación del programa de formación integral para los adolescentes infractores de la ley.</t>
  </si>
  <si>
    <t xml:space="preserve">Se implementó la estrategia de Barrismo, por medio de la realización de tres actividades pedagógicas y jornadas de movilización social sobre el concepto de la práctica barrista como expresión cultural, dirigidas a los jóvenes que son líderes y miembros de las barras futboleras del departamento del Quindío. 
Desde la Secretaria de Familia se realizaron visitas de formación en Coaching durante la vigencia 2016 al CAE La Primavera.  </t>
  </si>
  <si>
    <t>Se desarrolló un proceso de fortalecimiento de capacidades productivas y artísticas de los jóvenes en riesgo, por otro lado, se realizó un proceso contractual en conjunto con la secretaría del interior para la implementación del programa de Barrisco social como medio de prevención de los jóvenes en riesgo, dicha iniciativa logro impactar a los barristas de Los Del Sur del Club Atlético Nacional, Artillería Verde Sur del Deportes Quindío y Barón Rojo del América de Cali, se promovieron 36 encuentros barriales y se dictaron módulos educativos en prevención del delito, consumo de SPA y de resolución de conflictos. De igual manera en conjunto con la Secretaría del Interior se realizó proceso contractual para implementar un programa de atención a la población del SRPA orientado a la prevención y no reincidencia denominado “Pandilla Cine”, el cortometraje fue realizado con jóvenes del SRPA y fue promocionado en cine foros y socializado a orientadores escolares, dicho proceso se realizó en conjunto con el Instituto Colombiano de Bienestar Familiar regional Quindío (ICBF) y la Secretaria del Interior se diseñó, también en coordinación con la Secretaria del Interior se realizó capacitación de líderes mediadores de conflictos del SRPA, donde participan jóvenes en riesgo y  Finalmente se vienen realizando comités de Responsabilidad Penal para Adolescentes cada dos meses con el propósito de realizar el seguimiento al Plan de Acción.</t>
  </si>
  <si>
    <t>Para el cumplimiento de esta meta se ha venido trabajando dos estrategias de prevención para adolescentes y jóvenes en riesgo social y/o vinculado a la Ley de responsabilidad penal de la siguiente manera:
1. Estrategia de prevención y no reincidencia al Sistema de Responsabilidad Penal Para Adolescentes "Dragones de Papel":
 A. se intervinieron los siguientes municipios con las 5 sesiones educativas por medio de la guía metodológica: Armenia  ( I.E Instituto Técnico Industrial, I.E. Bosques de Pinares e I.E Ciudadela del Sur), Calarcá (I.E Robledo, I.E Jhon F. Kennedy  e I.E Román María Valencia), Quimbaya (I.E María Inmaculada- Mercadotecnia, I.E Simón Bolívar e I.E Policarpa Salavarrieta), Circasia (I.E Henry Marín Granada, I.E. Luis Eduardo Calvo Cano e I.E Libre), Montenegro (I.E Jesús Maestro, I.E Santa María Goretti Y I.E Montenegro) La Tebaida ( I.E Luis Arango Cardona, I.E. Gabriela Mistral e I.E Antonio Nariño), Córdoba (I.E. José María Córdoba), Buenavista (I.E. Buenavista), Filandia (I.E Liceo Andino), Salento (I.E Liceo Quindío) y Génova (I.E San Vicente de Paul)  
B. Se realizaron cine foros en los 12 municipios del departamento.
2. Estrategia de barrismo Social: se ha venido trabajando con los Jóvenes Barristas de Artillería Verde Sur, fundamentados en los siguientes pilares de barrismo Social; Educativa: Dedicada a promover e implementar proyectos formativos en las dimensiones y conceptos del Barrismo social, Política: Encargada de contribuir al posicionamiento de los y las barristas, como sujetos y ciudadanos con capacidad de asumirse a sí mismos, Social: posicionar al Barrismo social como proyecto que reconoce al barrista como actor social y fortalece procesos organizativos y Cultural: decidida a reivindicar los y las integrantes de las barras populares, a través de prácticas culturales de tipo artístico, de tradición y producción simbólica.
A. Jornadas de re significación del concepto barrista: Armenia (I.E Quindos, I.E Inem, I.E Rufino Sur, I.E. Ciudadela del Sur, I.E Simón Rodríguez, I.E Ciudad Dorada, I.E Ciudadela de Occidente, I.E. La Adiela e I.E Laura Vicuña), La Tebaida (I.E Antonio Nariño, I.E Gabriela Mistral).
B. Jornadas de movilización social (Jornada de embellecimiento de la canchas del Barrio La Castilla, del Barrio Guadales, Centro de Atención Especializada La Primavera, Barrio Santander
C. Se realizó una práctica restaurativa en el ancianito El Buen Jesús.
D. Foro de barrismo social con AVS.
E. Se realizaron ocho (8) jornadas pedagógicas orientadas a promover la resolución asertiva de conflictos y prevención del consumo de Spa dentro de la barra Artillería Verde Sur
Total: 1992 jóvenes atendidos aproximadamente</t>
  </si>
  <si>
    <t>Barrismo Social:  se llevaron a cabo movilizaciones sociales de carácter restaurativo en los barrios Nuevo Armenia, Santander, Parque Cafetero, Paraíso, además se realizaron jornadas pedagógicas resinificándose el concepto barrista y trabajando los pilares del Barrismo social al interior de las barras y colegios así: I.E. Libre, Nuevo Armenia, Parque Santander, Plaza de Toros. También se realizó una jornada de Colombia en el Barrio Castilla. DRAGONES DE PAPEL: se llevaron a cabo cine foros orientados a jóvenes previniendo el ingreso y el reingreso al SRPA en los barrios: Nuevo Armenia, La Isabela, Nueva Ciudad Milagro, Guaduales de la Villa, Bosques de Pinares, Santander. se implementaron las jornadas pedagógicas en las I.E. Instituto Tecnológico Calarcá, Rufino José Cuervo sede Antonia Santos, San José (Circasia), Marco Fidel Suarez (Pueblo Tapao), Instituto Quimbaya,   con los jóvenes vinculados al Sistema de Responsabilidad Penal Para Adolescentes se han llevado a cabo talleres con temáticas diferentes como economía naranja, Mecanismos alternativos de Solución de conflictos, entre otros.</t>
  </si>
  <si>
    <t xml:space="preserve">Desde el Plan Departamental de Desarrollo "Tu y yo Somos Quindío 2020 - 2023", se han implementado servicio dirigidos a la atención de niños, niñas, adolescentes y jóvenes, con enfoque pedagógico y restaurativo encaminados a la inclusión social con jóvenes vinculados al SRPA, próximos a egresar y egresados en la modalidades de externado e internado, con temas orientados a fortalecer habilidades de resolución pacífica de conflictos, comunicación asertiva, valores y proyecto de vida. </t>
  </si>
  <si>
    <t xml:space="preserve">Desde la Oficina de Juventud, se realizaron acciones con los operadores del Sistema de Responsabilidad Penal para Adolescentes, con el propósito de fortalecer las habilidades y competencias de los adolescentes, con actividades de resolución pacífica de conflictos, comunicación asertiva, autoconcepto, valores y, bazares. </t>
  </si>
  <si>
    <t>De acuerdo a la acción estratégica y la meta trazada a 2024 de la Política Pública y su comportamiento entre los años 2014-2021, se ha implementado el Programa de Formación Integral a adolescentes infractores en el departamento del Quindío.
Por lo que, se considera una meta cumplida a la fecha, sin embargo, es necesario continuar con el fortalecimiento de la meta de la Política Pública.</t>
  </si>
  <si>
    <t>El ICBF realiza formación a los adolescentes que ingresan al SRPA  através de un  marco pedagogico que permita su reinserccion a la sociedad en la construccion de un proyecto de vida.</t>
  </si>
  <si>
    <t>El ICBF realizó formación a los adolescentes que ingresan al SRPA  a través de un  marco pedagógico que permita su reinserción a la sociedad en la construcción de un proyecto de vida.
Mesa de trabajo Bimensuales (SENA, ICBF, Operadores) para acceso preferente de la población SRPA-rutas Formativas a través de formación complementaria. 
Articulación para la implementación de talleres del SENA, Parque Soft y Mintic con la Gobernación del Departamento en temas de interés de la población del SRPA.</t>
  </si>
  <si>
    <t>El ICBF en conjunto con la Secretaría de Familia Departamental se realizó la secretaría técnica del Comité Departamental del Sistema de Responsabilidad Penal para Adolescentes el cual durante la vigencia 2018 se mantuvo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</si>
  <si>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 xml:space="preserve">El ICBF dispone del programa "Sistema de Responsabilidad Penal Adolescente", desde el cual ha establecido modalidades de atención para los y las adolescentes del departamento del Quindío con responsabilidad penal, es así que se proyectó para la vigencia 2019  una atención de cupos de 221, teniendo al finalizar el segundo trimestre una atención de cupos de 183  adolescentes en las diferentes modalidades de atención como son:
Atención Inicial
Atención sanciones No privativas de la libertad
Atención en medidas y sanciones privativas de libertad
Atención para el fortalecimiento a la inclusión social </t>
  </si>
  <si>
    <t>El ICBF dispone del programa "Sistema de Responsabilidad Penal Adolescente", desde el cual ha establecido modalidades de atención para los y las adolescentes del departamento del Quindío con responsabilidad penal, es así que se proyectó para la vigencia 2020  una atención de cupos de 203, teniendo al finalizar el tercer trimestre (con corte al 31 de octubre) una atención de usuarios de 522  adolescentes en las diferentes modalidades de atención como son:
Atención Inicial.
Atención sanciones No privativas de la libertad.
Atención en medidas y sanciones privativas de libertad.
Atención para el fortalecimiento a la inclusión social.</t>
  </si>
  <si>
    <t>Crear y cualificar una red departamental para la atención y acompañamiento oportuno a los adolescentes infractores de la ley penal y a los niños, niñas y adolescentes cuyos derechos se encuentren en vulneración o en amenaza de ser vulnerados.</t>
  </si>
  <si>
    <t>Reducción en 7% &lt; de adolescentes entre 14 y 17 años Infractores de la ley pena vinculados a procesos judiciales.</t>
  </si>
  <si>
    <t xml:space="preserve">Como parte del fortalecimiento a la red interinstitucional para el acompañamiento oportuno a adolescentes infractores de la ley penal, se desarrolló el Programa "CUANDO GRANDE QUIERO SER", como estrategia de sensibilización y prevención frente al delito, logrando impactar a 1012 adolescentes escolarizados que no han presentado situaciones de responsabilidad penal pero que se encuentran en riesgo. </t>
  </si>
  <si>
    <t xml:space="preserve">Se desarrollo el Programa "CUANDO GRANDE QUIERO SER", como estrategia de sensibilización y prevención frente al delito, logrando impactar a 1012 adolescentes escolarizados que no han presentado situaciones de responsabilidad penal pero que se encuentran en riesgo. </t>
  </si>
  <si>
    <t>En marco del Comité de Responsabilidad Penal se articuló con la Secretaria de Infraestructura y las Administraciones Municipales de Armenia y Calarcá la realización de una obra de adecuación de las instalaciones del CAE La Primavera para garantizar que no se vulneren los derechos de los jóvenes del Sistema de Responsabilidad Penal.</t>
  </si>
  <si>
    <t>Se construyó el cronograma de actividades educativas en articulación con la Secretaría de Educación departamental en los siguientes temas de prevención: sexo y sexualidad humana, cambios de la sexualidad y adolescencia; autoestima; prevención de embarazo y métodos de planificación familiar; orientaciones sexuales y homofobia; roles sociales, sexuales y género; proyecto de vida; uso de la doble protección / ETS - VIH - SIDA; derechos sexuales y reproductivos; violencia sexual, económica, física y psicológica; comunicación en familia; toma de decisiones en las siguientes Instituciones Educativas: Las Colinas (Armenia), Instituto Buenavista (Buenavista), José María Córdoba (Córdoba), Instituto Pijao (Pijao), Liceo Quindío (Salento); IMET e Institución Educativa Libre (Circasia).
Por otro lado, la estrategia de prevención de embarazo en adolescentes se adjudicó a través del Contrato de Prestación de Servicios No. 1389 desarrollándose en 17 Instituciones Educativas y 12 barrios priorizados en los municipios de Filandia, Circasia, Calarcá, La Tebaida, Montenegro, Quimbaya y Génova. De igual manera, se realizaron eventos masivos en cada uno de los municipios, se promovió por redes sociales la prevención del embarazo en adolescentes y segundos embarazos en el departamento. y se realizó el primer encuentro departamental de coordinadores y docentes, en donde se entregó el módulo de prevención en medio magnético para su réplica en las instituciones educativas.</t>
  </si>
  <si>
    <t xml:space="preserve">
Barrismo Social:  se llevaron a cabo movilizaciones sociales de carácter restaurativo en los barrios Nuevo Armenia, Santander, Parque Cafetero, Paraíso, además se realizaron jornadas pedagógicas resinificándose el concepto barrista y trabajando los pilares del Barrismo social al interior de las barras y colegios así: I.E. Libre, Nuevo Armenia, Parque Santander, Plaza de Toros. También se realizó una jornada de Colombia en el Barrio Castilla. DRAGONES DE PAPEL: se llevaron a cabo cine foros orientados a jóvenes previniendo el ingreso y el reingreso al SRPA en los barrios: Nuevo Armenia, La Isabela, Nueva Ciudad Milagro, Guaduales de la Villa, Bosques de Pinares, Santander. se implementaron las jornadas pedagógicas en las I.E. Instituto Tecnológico Calarcá, Rufino José Cuervo sede Antonia Santos, San José (Circasia), Marco Fidel Suarez (Pueblo Tapao), Instituto Quimbaya,   con los jóvenes vinculados al Sistema de Responsabilidad Penal Para Adolescentes se han llevado a cabo talleres con temáticas diferentes como economía naranja, Mecanismos alternativos de Solución de conflictos, entre otros.
El ICBF en conjunto con la Secretaría de Familia Departamental realizan la secretaría técnica del Comité Departamental del Sistema de Responsabilidad Penal para Adolescentes el cual durante el primer trimestre de la vigencia 2019 se mantuvo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</si>
  <si>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El ICBF en conjunto con la Secretaría de Familia Departamental realizan la secretaría técnica del Comité Departamental del Sistema de Responsabilidad Penal para Adolescentes el cual durante la vigencia 2020 se mantiene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</si>
  <si>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 xml:space="preserve">Se han realizado cuatro sesiones del Comité Departamental del Sistema de Responsabilidad Penal para Adolescentes, realizando seguimiento al Plan de Acción, el cual tiene como propósito, asegurar la atención oportuna de los adolescentes y jóvenes infractores de la ley penal. </t>
  </si>
  <si>
    <t>Dados los reportes que han dado los actores responsables del proceso de implementación de la Política Pública Departamental de Primera Infancia, Infancia y Adolescencia, se ha realizado la ejecución de acciones de acompañamiento a los adolescentes infractores de la Ley Penal a través del Centro de Atención Especializado (CAE) La Primavera, desde el proceso de restablecimiento de derechos y acciones de prevención con la vinculación de las familias. 
Así mismo, la meta se encuentra con un 14% de cumplimiento a la fecha, siendo necesario continuar con el fortalecimiento de la meta de la Política Pública.</t>
  </si>
  <si>
    <t>Todos los programas del ICBF  buscan la prevención  y protección de los Niños, niñas y adolescentes.</t>
  </si>
  <si>
    <t>Se creó el comité de SCRPA donde se ha realizado la articulación interinstitucional con el fin de optimizar la atención  de los adolescentes y jóvenes del SRPA.</t>
  </si>
  <si>
    <t xml:space="preserve">Formular e implementar programas educativos con organizaciones sociales y comunitarias para la detección, denuncia y prevención de la vulneración de los derechos de los niños, niñas y adolescentes. </t>
  </si>
  <si>
    <t>Plan de Acción Departamental implementado con ruta de prevención urgente, con ruta de prevención temprana y ruta de protección en prevención.</t>
  </si>
  <si>
    <t>Familia / Interior</t>
  </si>
  <si>
    <t>Se cuenta con Plan Formulado de acuerdo al CONPES 3673, el cual incluye las tres rutas de Atención de Prevención en protección, Ruta de prevención Temprana y Ruta de Prevención Urgente, lo cual fue socializado y validado ante el Comité de Seguimiento a la Implementación del Código de la Infancia y la Adolescencia precedido por la Procuradora de Familia y socializado a través de Cine Foro realizados en los municipios de Filandia, Armenia, Calarcá, Montenegro, Quimbaya y Circasia, con la participación de 300 personas de todos los ciclos poblacionales, éste proceso se llevo a cabo con el apoyo del Ministerio del Interior.</t>
  </si>
  <si>
    <t>Dentro del desarrollo del Plan de Acción Departamental que ponga en marcha la ruta de prevención urgente y la ruta de protección en prevención, éstas fueron socializadas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construyendo su mapa de riesgo en el tema de utilización de NNA. Igualmente se llevo a cabo el Foro Departamental de Prevención del Reclutamiento Forzado en el Centro e Convenciones, donde se mostró la oferta institucional que se ha venido realizando a través de prevención y atención.</t>
  </si>
  <si>
    <t xml:space="preserve">En marco del Comité de Responsabilidad Penal se realizó el seguimiento al Plan de Acción durante la vigencia 2016. </t>
  </si>
  <si>
    <t>Se realizaron dos jornadas de trabajo para realizar la actualización de las rutas de prevención ruta de prevención urgente, con ruta de prevención temprana y ruta de protección en prevención.</t>
  </si>
  <si>
    <t>-</t>
  </si>
  <si>
    <t xml:space="preserve">* Socialización rutas de prevención del reclutamiento infantil en las Secretarías de Gobierno de los 12 Municipios del Departamento                    
* 4 Jornadas de Prevención del reclutamiento forzado de Niños y Niñas en los barrios Bambusa, Simón Bolívar, La Fachada y El Poblado de la ciudad de Armenia.       </t>
  </si>
  <si>
    <t>De acuerdo a la acción estratégica y la meta trazada a 2024 de la Política Pública y su comportamiento entre los años 2014-2022, se ha venido realizando la implementación y seguimiento de la Ruta de Prevención Urgente, Ruta de Prevención Temprana y Ruta de Protección en Prevención, liderada desde la Secretaría del Interior. 
Por lo que, se considera una meta cumplida a la fecha, sin embargo, es necesario continuar con el fortalecimiento de la meta de la Política Pública.</t>
  </si>
  <si>
    <t>Fortalecer el sistema de seguimiento y monitoreo a los procesos de restablecimiento de los derechos de niños, niñas y adolescentes del departamento del Quindío.</t>
  </si>
  <si>
    <t>100% del proceso ejecutado en el tramite administrativo del establecimiento de derechos en los casos identificados de Niños, Niñas y Adolescentes en el ICBF</t>
  </si>
  <si>
    <t xml:space="preserve">Se cuenta con una programacion para la atencion en proteccion de NNA en las modalidades de Apoyo y fortalecimiento de la familia, asi como de vulneracion y adoptabilidad. Como garantes de derechos. </t>
  </si>
  <si>
    <t>En la vigencia 2016 se realizaron al 100% de las solicitudes de restablecimiento de derechos y denuncias PRD, procesos de restablecimiento de derechos de los NNA.</t>
  </si>
  <si>
    <t>En la vigencia 2018 con corte al 31 de diciembre, se realizó una atención en cada una de las modalidades de restablecimiento de derechos (amenaza, vulneración, inobservancia) de 2107 usuarios (niños, niñas y adolescentes) lo que implico trámite administrativo de restablecimiento de derechos. Se tenía proyectado para la vigencia una atención en cupos de 1479 NNA.</t>
  </si>
  <si>
    <t>En el segundo trimestre de la vigencia 2019 con corte al 30 de junio, se realizó una atención en cada una de las modalidades de restablecimiento de derechos (amenaza, vulneración, inobservancia) de 1695 cupos para niños, niñas y adolescentes, lo que implico trámite administrativo de restablecimiento de derechos. Se tenía proyectado para el trimestre de la vigencia una atención en cupos de 1359 NNA.</t>
  </si>
  <si>
    <t>En el primer trimestre de la vigencia 2020 con corte al 31 de octubre, se realizó una atención en cada una de las modalidades de restablecimiento de derechos (amenaza, vulneración, inobservancia) de 3023 usuarios para niños, niñas y adolescentes, lo que implico trámite administrativo de restablecimiento de derechos. Se tenía proyectado para el trimestre (acumulado) de la vigencia una atención de 1718 cupos de NNA.</t>
  </si>
  <si>
    <t>Medidas de restablecimiento de Derechos, adoptadas y establecidas para los 12 Municipios del Departamento del Quindío.</t>
  </si>
  <si>
    <t>EL ICBF realiza restablecimiento de derechos a través de las siguientes modalidades :  * ubicación inicial  * apoyo y fortalecimiento a la familia * vulneración y adoptabilidad* conflicto armado.</t>
  </si>
  <si>
    <t>EL icbf realiza restablecimiento de derechos a través de las siguientes modalidades :  * ubicación inicial  * apoyo y fortalecimiento a la familia * vulneración y adoptabilidad* conflicto armado.</t>
  </si>
  <si>
    <t>El ICBF realiza restablecimiento de derechos a través de las siguientes modalidades: ubicación inicial, apoyo y fortalecimiento a la familia, vulneración y adaptabilidad, conflicto armado.</t>
  </si>
  <si>
    <t>El Departamento del Quindío cuenta con 14 Comisarías de Familia ubicadas una por cada uno de los municipios y en la ciudad capital cuenta con 3 comisarías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t>
  </si>
  <si>
    <t xml:space="preserve">El Departamento del Quindío cuenta con 14 Comisarias de Familia ubicadas una por cada uno de los municipios y en la ciudad capital cuenta con 3 comisarias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
</t>
  </si>
  <si>
    <t>El Departamento del Quindío cuenta con 14 Comisarias de Familia ubicadas una por cada uno de los municipios y en la ciudad capital cuenta con 3 comisarias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t>
  </si>
  <si>
    <t xml:space="preserve">Adoptar el Plan Nacional de Construcción de Paz y Convivencia Familiar (HAZPAZ). </t>
  </si>
  <si>
    <t>Plan Departamental y Planes de Acción municipales en DDHH y DIH formulados e implementados en los 12 Municipios del Departamento del Quindío.</t>
  </si>
  <si>
    <t>Se ha  realizado el acompañamiento técnico para la ACTUALIZACIÓN DE LOS PLANES DE PREVENCIÓN EN DDHH,  de acuerdo a los hechos víctimizantes priorizados como recurrentes por los municipios, como lo son los Grupos al margen de la ley, micro-trafico etc., así como el seguimiento en su implementación. De la misma manera se actualizo para la vigencia 2014 el Plan de Prevención  en DDHH para el Departamento y de los trece planes   7  se encuentran ejecutados  y 3  con avances  en la formulacion.</t>
  </si>
  <si>
    <t>Apoyo en la actualización del plan de DDHH a  los municipios de: Córdoba, , Génova, Calcara, La Tebaida. Y asesoría técnica en la elaboración de dicho plan al resto de los municipios. Apoyo y aportes en la aprobación de la actualización del plan de DDHH departamental  en el marco del sub-comité de prevención, protección y garantían de no repetición. Apoyo  en el diseño de las rutas de asistencia y atención relacionados con vulneración de DDHH que se dio con la comunidad del departamento  desde el abordaje Psicosocial principalmente en los municipios de: Armenia, Montenegro y Quimbaya.</t>
  </si>
  <si>
    <t>El Plan de Acción Departamental de DDHH y DIH se formuló e implementó en los Municipios de Quimbaya, Buenavista, Salento, Córdoba, Montenegro, La Tebaida, Calarcá y Circasia no elaboraron el Plan de Acción de DDHH y DIH.</t>
  </si>
  <si>
    <t>Once (11) municipios del departamento cuentan con el acuerdo municipal mediante el cual se "Crea el Consejo Municipal de Paz y DDHH y se dictan otras disposiciones" , estos son: Decreto 09 de febrero de 2017, municipio de Córdoba; decreto 027 de junio de 2017, municipio de Pijao; decreto 4801 de julio de 2017, municipio Buenavista; decreto 01 de agosto 2017, municipio Montenegro; decreto 048 de septiembre de 2017, municipio Circasia; decreto 149 de octubre de 2017, municipio de Salento; decreto 244 de noviembre de 2017, municipio Calarcá; decreto  111 de noviembre de 2012; decreto 070 de noviembre de 2017, municipio Génova; acuerdo 16 de noviembre de 2016, municipio de Filandia. 
Más de dieciocho (18) Jornadas de prevención en la violación de los DDHH realizadas  en los doce (12) Municipios.
Así mismo se realizaron once (11) campañas en Díez municipios: Armenia, Génova, Filandia, Quimbaya, Circasia, Pijao, Salento, Calarcá, Montenegro y La Tebaida, con más de 609 estudiantes de instituciones educativas
Para el mes de octubre se realizó el II FORO de DDHH "Quindío al derecho, Quindío por la paz" con la participación de dos mil Quinientas cincuenta (2.550) personas".</t>
  </si>
  <si>
    <t>La Secretaria del Interior Departamental, a través de la Dirección de Protección de los Derechos y Atención a la Población, realizó  en primer lugar capacitaciones en DDHH y DIH  en  Instituciones Educativas del Departamento y Barrios. Impactando alrededor de 2909 menores. En segundo lugar, se realizó la Semana por la Paz, en la que se articularon diferentes sectores de la comunidad quindiana, entre ellos el Ministerio Publico, la Policía, El ejército,  ONG que defienden los derechos humanos y la construcción de paz, y comunidades afro, LGTBI, Victimas y ex combatientes. En tercer lugar, se realizó el III Foro Quindío al derecho Quindío por la paz, en el cual asistieron alrededor de 2000 personas, resaltando la comunidad estudiantil. Y se realizó dos ferias de servicios.</t>
  </si>
  <si>
    <t xml:space="preserve">Implementación Plan de Acción  con programa de fortalecimiento de las instancias de participación. En la primera fase.
-Capacitación en temas de DDHH en Armenia, Calarcá, Montenegro, Circasia,  Salento, la Tebaida, Filandia, Quimbaya, Buenavista, Córdoba, Génova,  
Población Impactada: Tres mil  novecientas ocho personas (3.908) personas.
-Acompañamiento a los comités de DDHH con Calarcá,  La tebaida, Montenegro, Salento, Pijao, Buenavista y Génova para su funcionamiento en 2019.
-Se han realizado capacitaciones en reconciliación, construcción de paz y acuerdo de la habana; así mismo se ha brindado asistencia técnica a las alcaldías de los doce municipios para la creación o fortalecimiento de los comités de DDHH.
-Dichas capacitaciones también se han realizado en Universidades, Instituciones Educativas, Juntas de Acción Comunal, mesas de participación. 
Con un impacto a Tres mil  novecientas ocho personas (3.908) personas.
</t>
  </si>
  <si>
    <t xml:space="preserve">Se brindó asistencia técnica a los 12 municipios para la conformación e instalación de los 12 Consejos de Paz en los diferentes territorios. </t>
  </si>
  <si>
    <t xml:space="preserve">Se brindó asistencia técnica a los 12 municipios del Departamento con el fin de realizar la instalación y operación del Comité Municipal de Paz, así como la participación de los niños y jóvenes en estos espacios.  
* Elaboración Plan de acción Consejo Municipal de Paz Quimbaya. 
* Elaboración Plan de acción Consejo Municipal de Paz Pijao.             
* Elaboración Plan de acción Consejo Municipal de Paz Córdoba.      
* Elaboración Plan de acción Consejo Municipal de Paz Calarcá.        
* I Comité Departamental de Paz.   
No obstante, es una meta cumplida de Política Pública entre las vigencias 2014 - 2020, de acuerdo a los informes periódicos de seguimiento realizados. </t>
  </si>
  <si>
    <t xml:space="preserve">Plan Nacional de Construcción de Paz y Convivencia Familiar (HAZPAZ) ya terminó su proceso de implementación.
Para la vigencia 2022, la secretaría del Interir no ha realizado actualización del nuevo Plan Nacional de Construcción de Paz y Convivencia Familiar.
Sin embargo, la Secretaría del Interior para el primer trimestre de 2022, reportoó que se brindó asistencia técnica a los 12 municipios del Departamento con el fin de realizar la instalación y operación del Comité Municipal de Paz y jornadas de asistencia técnica, así como la participación de los niños y jóvenes en estos espacios.                          
</t>
  </si>
  <si>
    <t>Fortalecer los comités de erradicación del trabajo infantil en cada uno de los municipios así el Comité Departamental del Trabajo Infantil</t>
  </si>
  <si>
    <t>Comités Municipales de Erradicación del Trabajo Infantil y Comité Departamental de Trabajo Infantil, conformados y en funcionamiento.</t>
  </si>
  <si>
    <t>La Secretaría de Familia durante la vigencia logra sostener la calificación máxima de MUY SUPERIOR ante la Procuradoria General de la Nación, calificación que es otrogada por la articulación y el ejercicio de ejecución de la Política Pública Nacional para la Erradicación del Trabajo Infantil, desarrollando acciones y estrategias interinstitucionales que permitan la prevención, atención y erradicación de éste flagelo en el Departamento.  Se realizo acompañamiento a los Once (11) municipios del departamento en su proceso de desarrollo, creación y modificación de actos administrativos para los subcomites de erradicación del trabajo infantil, el municipio de Armenia tiene subcomité creado y en ejecución, pero adicionalmente hace parte del CETI Departamental desde el cual se articulan las acciones para la ciudad capital.</t>
  </si>
  <si>
    <t xml:space="preserve">Acompañamiento a los Once (11) municipios del departamento en  la operación de los subcomites de erradicación del trabajo infantil, El Departamento de acuerdo al reporte oficial emitido por el Ministerio de Trabajo a través de su sistema SIRITI, reporta una población de 2026 niños, niñas y adolescentes en situación  de trabajo infantil según reporte enviado por la oficina principal del Ministerio de Trabajo, Actualmente, esta información está en validación a través de la secretaría de familia en articulación con el ICBF, el CETI Departamental y los municipios implicados en los datos arrojados por el SIRITI. Se realizó la gestión administrativa ante el nivel nacional y el cual valido que se hiciera una revisión caso por caso de la línea base y con ello actualizar y poder definir la validez de los datos, proceso que está en ejecución. </t>
  </si>
  <si>
    <t xml:space="preserve">En articulación con el ICBF se realizaron campañas de prevención de reclutamiento y trabajo infantil en diferentes Instituciones Educativas del departamento y plazas principales de los municipios con comerciantes de la zona.
Se apoyaron los Comités Municipales de Erradicación de Trabajo Infantil y el Comité Departamental de Trabajo Infantil. </t>
  </si>
  <si>
    <t xml:space="preserve">Se brindó acompañamiento a los Comités Municipales de Erradicación de Trabajo Infantil en los municipios del departamento, así como la participación en el Comité Departamental, con el fin de garantizar su funcionamiento. 
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 </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</si>
  <si>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t>
  </si>
  <si>
    <t xml:space="preserve">En el proceso de implementación del CIETI departamental, se desarrollaron acciones conjuntas con el ICBF y la Jefatura de Familia de la Gobernación del Quindío, para brindar asistencia técnica en el proceso de conformación y funcionamiento de los CIETI municipales, así como la puesta en marcha de sus correspondientes Planes de Acción. Esta información, fue socializada en el marco del último CIETI departamental, con el fin de tener un panorama para iniciar un trabajo conjunto para la vigencia 2021. </t>
  </si>
  <si>
    <t xml:space="preserve">De acuerdo al trabajo que se viene desarrollando en el CIETI departamental en el proceso de implementación del Plan de Acción de la vigencia 2021, se tienen registrados 12 municipios con CIETI en funcionamiento, trazando acciones de acompañamiento desde la Jefatura de Familia, el grupo EMPI del ICBF y el Ministerio del Trabajo, para el fortalecimiento de las capacidades técnicas de los territorios.  </t>
  </si>
  <si>
    <t>De acuerdo al trabajo que se viene desarrollando en el CIETI departamental, se tienen registrados 12 municipios con CIETI en funcionamiento, trazando acciones de acompañamiento desde la Jefatura de Familia, el grupo EMPI del ICBF y el Ministerio del Trabajo, para el fortalecimiento de las capacidades técnicas de los territorios.</t>
  </si>
  <si>
    <t>De acuerdo a la acción estratégica y la meta trazada a 2024 y su comportamiento entre los años 2014-2022, se viene realizando el acompañamiento técnico para fortalecer los Comités Municipales de Erradicación del Trabajo Infantil, así como el CIETI Departamental.
Por lo que, se considera una meta cumplida a la fecha, sin embargo, es necesario continuar con el fortalecimiento de la meta de la Política Pública.</t>
  </si>
  <si>
    <t>Desarrollar proyectos que permitan a las familias de los niños, niñas y adolescentes que trabajan, fortalecer sus ingresos y restablecer los derechos de los mismos.</t>
  </si>
  <si>
    <t>Reducción en un 5% de Niños, Niñas y Adolescentes, que participan en una actividad remunerada o no, en el Departamento del Quindío.</t>
  </si>
  <si>
    <t xml:space="preserve">Se brinda acompañamiento a los Once (11) municipios del departamento en su proceso de desarrollo, creación y modificación de actos administrativos para los subcomites de erradicación del trabajo infantil, y el municipio de Armenia tiene subcomité creado y en ejecución, pero adicionalmente hace parte del CETI Departamental desde el cual se articulan las acciones para la ciudad capital. Acompañamiento mediante el cual se proyectan acciones tendientes a la Erradicación del Trabajo Infantil y la promoción de la campaña departamental en contra del trabajo infantil "Tu ropa me queda grande, tu trabajo también".   </t>
  </si>
  <si>
    <t xml:space="preserve">Se tiene proyectado para la vigencia 2021, el desarrollo de acciones desde el CIETI departamental, encaminadas a la disminución del indicador de trabajo infantil en el territorio.  </t>
  </si>
  <si>
    <t xml:space="preserve">Durante la vigencia, se desarrollaron 21 jornadas de capacitación sobre la prevención del trabajo infantil a talento humano, niños y niñas, padres, madres y cuidadores en los municipios de Montenegro, Armenia, Filandia, Quimbaya, Circasia, Pijao, Calarcá, Córdoba y Salento. Así mismo, en articulación con el grupo EMPI, se desarrollaron 6 jornadas de prevención del trabajo infantil en los municipios de Armenia, Quimbaya, Montenegro y el corregimiento de Barcelona, con una atención aproximada de 180 personas. </t>
  </si>
  <si>
    <t xml:space="preserve">De acuerdo al documento técnico no se cuenta con una línea base para medir la reducción en un 5% de Niños, Niñas y Adolescentes, que participan en una actividad remunerada o no, en el Departamento del Quindío. por tal razón de acuerdo al plan de acción y  a la acción estratégica y la meta trazada a 2024 y su comportamiento entre los años 2014-2022,se viene evaluando por medio de una estrategia y/o proyecto de intervención de dicha población, en el Departamento del Quindío. Para el segundo trimestre del año 2022 se viene realizando jornadas de prevención y sensibilización con la comunidad para la prevención del trabajo infantil en el territorio Quindiano, constituyéndose en una meta que aún no ha sido cumplida en la Política Pública Departamental de Primera Infancia, Infancia y Adolescencia. </t>
  </si>
  <si>
    <t>Plan integral de prevención y erradicación del trabajo infantil "PIPETI", dirigido a la reducción de factores de riesgo, detección de casos, restablecimiento familiar, sinergia institucional y cultura ciudadana.</t>
  </si>
  <si>
    <t>Comité Departamental de Erradicación del Trabajo Infantil apoyado.</t>
  </si>
  <si>
    <t>Se apoyaron la totalidad de las sesiones del CETI Departamental, diez (10) realizadas durante la vigencia 2014, se logró procesos de articulación encaminados a cualificar las estrategias que permitan la atención, prevención y erradicación del flagelo del trabajo infantil en el departamento, se realizó en conjunto con el Ministerio de Trabajo el acompañamiento a los municipios y se logró en el mes de diciembre que el Ministerio de Trabajo sede Bogotá permitiera la revisión de la linea base actualmente planteada en el SIRITI, con el objetivo de evidenciar la realidad del departamento, tarea que será desarrollada durante la vigencia 2015.</t>
  </si>
  <si>
    <t>Participación de las sesiones del CETI  Departamental, tres (3) que se han  realizado a la fecha, se logró procesos de articulación encaminados a cualificar las estrategias que permitan la atención, prevención y erradicación del flagelo del trabajo infantil en el departamento, se realizó articulación con el Ministerio de Trabajo para la conmemoración del día internacional de No Al Trabajo Infantil.  De igual forma se está realizando trabajo articulado con el ICBF para la revisión y verificación de la linea base actualmente planteada en el SIRITI, con el objetivo de evidenciar la realidad del departamento.   ICBF participa.</t>
  </si>
  <si>
    <t>Se apoyaron los Comités Municipales de Erradicación de Trabajo Infantil y el Comité Departamental de Trabajo Infantil.</t>
  </si>
  <si>
    <t xml:space="preserve">El Ministerio del Trabajo, en articulación con la Jefatura de Familia de la Gobernación del Quindío y el Instituto Colombiano de Bienestar Familiar, garantizó durante la vigencia 2020, la operatividad del CIETI departamental, el cual, ejecutó acciones en el marco de la implementación de la Línea de Política Pública para la Prevención y Erradicación del Trabajo Infantil y la Protección Integral del Adolescente Trabajador 2017 - 2027, de acuerdo con el Plan de Acción propuesto para el año reportado. 
Estas acciones, permitieron la articulación entre diferentes instancias, que aúnan esfuerzos para mitigar este flagelo en el territorio.  </t>
  </si>
  <si>
    <t xml:space="preserve">Se ha coordinado la operatividad del Comité Departamental para la Erradicación del Trabajo Infantil (CIETI) en articulación con el Ministerio del Trabajo, a través de la puesta en marcha del Plan de Acción 2021, desarrollando acciones tales como: capacitación sobre manejo de la plataforma SIRITI, seguimiento sobre la asignación de usuario y contraseña de la plataforma a los municipios, capacitación sobre línea de Política Pública para la Prevención y Erradicación del Trabajo Infantil y la Protección Integral al Adolescente Trabajador 2017 – 2027 y línea de Política Pública para la Prevención y Erradicación de la Explotación Sexual Comercial de Niñas, Niños y Adolescentes 2018 – 2028 a personeros estudiantiles y coordinadores de las Instituciones Educativas, desarrollo de un Facebook Live con creativos y emprendedores digitales en articulación con la Secretaría TIC en el marco de la conmemoración del día internacional contra el trabajo infantil.
No obstante, es una meta cumplida de Política Pública entre las vigencias 2014 - 2020, de acuerdo a los informes periódicos de seguimiento realizados. </t>
  </si>
  <si>
    <t>Plan integral de prevención y erradicación del trabajo infantil "PIPETI" ya terminó su proceso de implementación, igualmente el Comité Departamental de Erradicación del Trabajo Infantil se ha apoyado durante todas las vigencias.
Por lo que, se considera una meta cumplida a la fecha, sin embargo, es necesario continuar con el fortalecimiento de la meta de la Política Pública.</t>
  </si>
  <si>
    <t>Capacidades Institucionales ejecutadas para la ejecución, seguimiento y control del Plan integral de Prevención y Erradicación del Trabajo Infantil “PIPETI” en los 12 municipios del Departamento del Quindío.</t>
  </si>
  <si>
    <t xml:space="preserve">Apoyo y compañamiento a los Once (11) municipios del departamento en su proceso de implementación de estrategias de reducción de del trabajo infantil y las peores formas de trabajo infantil, teniendo en cuenta la creación o armonización del CETI municipal y al CETI Departamental, en el que se proyectaron acciones tendientes a la prevención y erradicación del trabajo infantil.   </t>
  </si>
  <si>
    <t xml:space="preserve">Acompañamiento a los Once (11) municipios del departamento en su proceso de implementación de estrategias de reducción de del trabajo infantil y las peores formas de trabajo infantil, promoviendo la implementación de la campaña "Tu ropa me queda grande, tu trabajo también" de la gobernación del Quindío, en cabeza de la secretaría de Familia  </t>
  </si>
  <si>
    <t xml:space="preserve">Durante la vigencia, se desarrollaron 21 jornadas de capacitación sobre la prevención del trabajo infantil a talento humano, niños y niñas, padres, madres y cuidadores en los municipios de Montenegro, Armenia, Filandia, Quimbaya, Circasia, Pijao, Calarcá, Córdoba y Salento. Así mismo, en articulación con el grupo EMPI, se desarrollaron 6 jornadas de prevención del trabajo infantil en los municipios de Armenia, Quimbaya, Montenegro y el corregimiento de Barcelona, con una atención aproximada de 180 personas. 
No obstante, es una meta cumplida de Política Pública entre las vigencias 2014 - 2020, de acuerdo a los informes periódicos de seguimiento realizados. </t>
  </si>
  <si>
    <t>Plan integral de prevención y erradicación del trabajo infantil "PIPETI" ya terminó su proceso de implementación, y  no se ha realizado actualización.
Sin embargo,  la meta se encuentra con un 100% de cumplimiento a la fecha, siendo necesario continuar con el fortalecimiento de la meta de la Política Pública.</t>
  </si>
  <si>
    <t xml:space="preserve">Adoptar la estrategia nacional para la erradicación del trabajo infantil -ENETI- en el departamento del Quindío y en cada uno de sus 12 municipios. </t>
  </si>
  <si>
    <t>En articulación con el ICBF se realizaron campañas de prevención de reclutamiento y trabajo infantil en diferentes Instituciones Educativas del departamento y plazas principales de los municipios con comerciantes de la zona.</t>
  </si>
  <si>
    <t>La Estrategia Nacional para la Erradicación del Trabajo Infantil -ENETI- ya terminó su proceso de implementación, y no se ha realizado actualización. 
Sin embargo,  la meta se encuentra con un 100% de cumplimiento a la fecha, siendo necesario continuar con el fortalecimiento de la meta de la Política Pública.
Sin embargo, la meta ubicada en el numeral 101 de la matriz estratégica inicial, da respuesta a la finalidad contenida en esta meta, evidenciándose duplicidad en la información.</t>
  </si>
  <si>
    <t>Capacidades Institucionales ejecutadas para la ejecución, seguimiento y control de la Estrategia Nacional para la Erradicación del Trabajo Infantil ENETI en los 12 municipios del Departamento del Quindío.</t>
  </si>
  <si>
    <t xml:space="preserve">Acompañamiento a los Once (11) municipios del departamento en su proceso de implementación de estrategias de reducción de del trabajo infantil y las peores formas de trabajo infantil. Así mismo se acompañó al CETI departamental en la implementación de la estrategia. </t>
  </si>
  <si>
    <t xml:space="preserve">Acompañamiento técnico a los Once (11) municipios del departamento en su proceso de implementación de estrategias de reducción de del trabajo infantil y las peores formas de trabajo infantil.  </t>
  </si>
  <si>
    <t>Crear e implementar el programa de la "Familia como Unidad de Intervención Social" para erradicar prácticas y creencias inadecuadas del niño y adolescentes trabajador.</t>
  </si>
  <si>
    <t>Programa de apoyo, acompañamiento y fortalecimiento a las familias quindianas del Departamento del Quindío, con líneas de acción sobre erradicar prácticas inadecuadas de niño y adolescente trabajador.</t>
  </si>
  <si>
    <t>A través de la implementación de la Estretegia CAFI, se llevan a cabo proceso de fortalecimiento familiar encaminados a erradicar práctivas de niño y adolescente trabajador, así como el acompañamiento que los gobiernos municipales brindan por medio de las comisarías de familia. Así como el trabajo insterinstitucional en articulación con la universidad del Quindío desde el programa CEPAS (Centro de estudio y prácticas pedagógicas y sociales), la fundación telefónica y proniño, y la administración departamental.</t>
  </si>
  <si>
    <t xml:space="preserve">A través de la implementación de la Estretegia CAFI, se llevan a cabo proceso de fortalecimiento familiar encaminados a erradicar práctivas de niño y adolescente trabajador, así como el acompañamiento que los gobiernos municipales brindan por medio de las comisarías de familia. Así como el trabajo insterinstitucional en articulación con la universidad del Quindío desde el programa CEPAS (Centro de estudio y prácticas pedagógicas y sociales), la fundación telefónica y proniño, y la administración departamental. </t>
  </si>
  <si>
    <t>Durante la vigencia 2016 no se desarrolló el programa de prevención. No obstante, con el apoyo del Grupo EMPI - ICBF, la Policía de Infancia y Adolescencia y el Ministerio de Trabajo, se realizaron jornadas de prevención en diferentes municipios del departamento.</t>
  </si>
  <si>
    <t>De acuerdo a la acción estratégica y la meta trazada a 2024, se realizó la implementación del programa CEPAS (Centro de estudio y prácticas pedagógicas y sociales) desde el ICBF, así como la estrategia CAFI entre las vigencias 2014-2015, llevando a cabo el proceso de fortalecimiento familiar encaminados a erradicar prácticas de niño y adolescente trabajador.
Igualmente, Se han continuado realizando jornadas de capacitación sobre la prevención del trabajo infantil y del adolescente trabajador.
Sin embargo,  la meta se encuentra con un 100% de cumplimiento a la fecha, siendo necesario continuar con el fortalecimiento de la meta de la Política Pública.</t>
  </si>
  <si>
    <t>Desarrollar mecanismos para la detección, judicialización y castigo a los adultos que utilizan a niños, niñas y adolescentes en las peores formas de trabajo infantil.</t>
  </si>
  <si>
    <t>Medidas de restablecimiento de Derechos, adoptadas y establecidas en los 12 Municipios del Departamento del Quindío, para niños, niñas y adolescentes explotados laboralmente.</t>
  </si>
  <si>
    <t xml:space="preserve">Se realiza el PRD que permite la ubicación de los niños, las niñas y los adolescentes en  la modalidad de externado trabajo infantil- cepas para los NNA que son victimas de trabajo infantil. </t>
  </si>
  <si>
    <t xml:space="preserve">Se realiza el PRD que permite la unbicación de los niños, las niñas y los adolescentes en  la modalidad de externado trabajo infantil- cepas para los NNA que son victimas de trabajo infantil. </t>
  </si>
  <si>
    <t>Se realiza el Proceso de Restablecimiento de Derechos,  que permitió la ubicación de los niños, las niñas y los adolescentes en  la modalidad de externado trabajo infantil- cepas para los NNA que son víctimas de trabajo infantil.</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</si>
  <si>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</si>
  <si>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t>
  </si>
  <si>
    <t xml:space="preserve">El ICBF tiene la estrategia de  Equipos Móviles de Protección Integral – EMPI .
Trabajo Infantil, la cual tiene como objetivo promover el restablecimiento de los derechos de los niños, niñas y adolescentes en situación de trabajo infantil, involucrando a las familias y cuidadores, a través de la atención directa. </t>
  </si>
  <si>
    <t xml:space="preserve">Implementar la estrategia nacional de prevención de la explotación sexual y comercial de niños, niñas y adolescentes -ESCNNA- en el departamento del Quindío. </t>
  </si>
  <si>
    <t>Capacidades Institucionales ejecutadas para la ejecución, seguimiento y control de la Estrategia Nacional de Prevención de la Explotación Sexual y Comercial de Niños, Niñas y Adolescentes -ESCNNA- en el Departamento del Quindío.</t>
  </si>
  <si>
    <t xml:space="preserve">Se cuenta con la Modalidad de Internado violencia sexual con 15 cupos y Atencion terapeutica con una contratacion de 354 sesiones mensuales. Asi como la Unidad CAIVAS. </t>
  </si>
  <si>
    <t>Se contó con la Modalidad de Internado violencia sexual con 15 cupos. Así mismo, se cuenta con la Unidad CAIVAS que atiende la población víctima de violencia sexual.</t>
  </si>
  <si>
    <t>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se tuvo una proyección de ejecución de 10,5 meses en el departamento del Quindío, sin embargo la atención se adiciono logrando cobertura por 12 meses, es decir toda la vigencia 2018.</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</si>
  <si>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se tuvo una proyección de ejecución de 12 meses en el departamento del Quindío, que permitirá llegar con la estrategia de prevención a los doce municipios del departamento.
</t>
  </si>
  <si>
    <t>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ha tenido una proyección de ejecución de 12 meses en el departamento del Quindío, que permitirá llegar con la estrategia de prevención a los doce municipios del departamento.</t>
  </si>
  <si>
    <t>Plan de Formación desarrollado a los actores que se involucran dentro de la cadena productiva del turismo (taxistas, sector educativo, guías, entre otros).</t>
  </si>
  <si>
    <t xml:space="preserve">Familia </t>
  </si>
  <si>
    <t xml:space="preserve">La Secretaria de Familia realizó durante la vigencia procesos de prevención y sensibilización con 267 personas de todos los ciclos vitales en torno en la prevención de la explotación sexual.  Igualmente se realizo articulación con la Secretaria de Industría, Turismo y Comercio, en el proceso de sensibilización al gremio hotelero y turistico. La estrategia se implementó en los 12 municipios. </t>
  </si>
  <si>
    <t xml:space="preserve">Se ha realizado articulación institucional a través de los  Comités Departamental de Seguimiento e Implementación de la Ley 109/8 del 2006 y el Comité Departamental de Violencia, donde se trabajan todas las acciones conducentes a la prevención, protección y restablecimiento de derechos de niños, niñas y adolescentes que se encuentren vulnerados.  A la fecha de corte que se requiere el informe no hay emisión de cifras oficiales por parte de las entidades competentes.  Jornadas de sensiblización al sector turístico, en donde se expone la importancia de estar alerta a cualquier situación de explotación laboral infantil y explotación sexual infantil. </t>
  </si>
  <si>
    <t>Capacitación en ESCNNA a 10 municipios del departamento del Quindío.
En articulación con la Policía y la Secretaria de Familia se realizaron jornadas de prevención de trabajo infantil con diferentes comerciantes en los municipios del departamento durante la vigencia 2016.</t>
  </si>
  <si>
    <t>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
Se continúan constantemente realizando acciones de control y prevención en aspectos como informalidad, la prevención del ESCNNA y de turismo responsable en los diferentes establecimientos prestadores de servicios turísticos, bajo la estrategia de Turismo responsable del Viceministerio de Turismo.</t>
  </si>
  <si>
    <t>Mediante las campañas de formalización y de prevención del ESCNNA (Explotación sexual Comercial de niños, niñas y adolescentes), se desarrolló una de las estrategias de turismo responsable; participando junto con la policía de turismo en  5 campañas de sensibilización y 8 capacitaciones dirigidas a prestadores de servicios turísticos: entre ellos balseros, operadores turísticos de cabalgatas y establecimientos de alojamientos de hospedaje. Se diseñó una campaña que enmarca la protección del patrimonio cultural y ambiental del territorio para ser promulgada en las principales actividades y eventos de interés turístico desarrollados en el Destino. En este contexto participamos por medio de divulgación masiva a través de la entrega de volantes, la publicación de vallas, pendones, notas en medios de comunicación, en el marco de las fiestas de los Municipios de Armenia, Buenavista, Salento, Montenegro y Quimbaya.
Apoyar la implementación de una  estrategia  de prevención y atención de la erradicación del abuso, explotación sexual comercial, trabajo infantil y peores formas de trabajo, y actividades delictivas
Apoyar la implementación del Plan integral de prevención y erradicación del trabajo infantil "PIPETI", las peores formas de trabajo y apoyar al CIETI
Apoyar la implementación  y  el seguimiento en los doce municipios de la ruta departamental de prevención del abuso y maltrato infantil en los ambientes familiares, escolares, sociales e institucionales</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</si>
  <si>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Se adelantan brigadas en contra de la Explotación sexual comercial de niños, niñas y adolescentes ESCNNA, en unión con Policía de Turismo, Bienestar Familiar, Min Trabajo, Migración Colombia y autoridades municipales.</t>
  </si>
  <si>
    <t>No se reportaron acciones durante el periodo informado.</t>
  </si>
  <si>
    <r>
      <t xml:space="preserve">De acuerdo a la acción estratégica y la meta trazada a 2024 y su comportamiento entre los años 2014-2022, desde el ICBF, la Secretaría de Familia y la Secretaría de Turismo, Industria y Comercio, se vienen ejecutando acciones en el marco de la Estrategia Nacional de Prevención de la Explotación Sexual Comercial de Niños, Niñas y Adolescentes - ESCNNA en el departamento del Quindío.
</t>
    </r>
    <r>
      <rPr>
        <sz val="11"/>
        <rFont val="Arial"/>
        <family val="2"/>
      </rPr>
      <t xml:space="preserve">No obstante, es una meta que se encuentra contenida en la finalidad de la meta No. 107.             </t>
    </r>
    <r>
      <rPr>
        <sz val="11"/>
        <color rgb="FFFF0000"/>
        <rFont val="Arial"/>
        <family val="2"/>
      </rPr>
      <t xml:space="preserve">                                                                          
</t>
    </r>
    <r>
      <rPr>
        <sz val="11"/>
        <color theme="1"/>
        <rFont val="Arial"/>
        <family val="2"/>
      </rPr>
      <t>De este modo, se considera una meta cumplida a la fecha, sin embargo, es necesario continuar con el fortalecimiento de la meta de la Política Pública.</t>
    </r>
  </si>
  <si>
    <t>Turismo</t>
  </si>
  <si>
    <t>A través de la prestación de servicios, la Secretaria, en conjunto con la Policía de Turismo, las Administraciones Municipales de Armenia, Calarcá, Circasia y Salento, realizo campañas de difusión de las estrategias del Turismo Responsable, como acción para mitigar el flagelo a causa de la EXPLOTACION SEXUAL COMERCIAL DE NIÑOS, NIÑAS Y ADOLESCENTES (ESCNNA), la cual iba dirigida a toda la cadena de valor del Turismo.</t>
  </si>
  <si>
    <t>De acuerdo a nuestro rol de complementariedad y subsidiaridad, hemos realizado el acompañamiento a la Policía de Infancia y Adolescencia, grupo de protección al turismo y al patrimonio, comisarías de familia, ICBF; en la realización de la estrategia de Prevención Sexual Comercial de niños, niñas y adolescentes "ESCNNA” en el contexto de viajes y turismo. 
De este modo se realizaron visitas a cuatro (4) establecimientos comerciales del municipio de Circasia, así mismo a seis (6) de Montenegro y en el terminal de transporte de Armenia, con el fin de socializar el ESCNNA, las sanciones, líneas de contacto y Sanciones (Normativa).
Para este segundo trimestre 2021, se realizó sensibilización del ESCNNA en el Parque del Café, y el aeropuerto del Edén, allí se detectaron personas que no tenían conocimiento acerca de la estrategia y se les brindo información acerca de las rutas de atención.  
Así mismo se realizaron seis (6) visitas a alojamientos turísticos del municipio de Filandia, con el fin de sensibilizar a los empleados y turistas la importancia de alertar a través de las rutas de atención en caso de presentarse algún delito en el marco de la estrategia ESSCNNA. El mismo ejercicio se realizó en siete (7) alojamientos del municipio de Armenia.
Para el tercer trimestre de 2021, se realizó sensibilización del ESCNNA en:
El municipio de Armenia, con el apoyo de la policía y funcionarios del municipio se visitaron nueve establecimientos turísticos (entre alojamientos y agencias de viajes) y cinco (5) puntos estratégicos de la ciudad (Parque Uribe, Sucre y de la vida, terminal de transportes y aeropuerto internacional el EDEN), donde se sensibilizaron cerca de 100 personas.
En Montenegro en el Parque del Café donde se sensibilizó con la estrategia ESCNNA cerca de 70 personas.
En el municipio de Calarcá se realizaron visitas a 22 alojamientos turísticos y dos puntos estratégicos del municipio (Plaza principal y zona de tolerancia), se sensibilizaron cerca de 50 personas.</t>
  </si>
  <si>
    <t xml:space="preserve">Desarrollar estrategias de promoción y participación dirigidas a niños, niñas y adolescentes en situación de vulnerabilidad y riesgo para el reclutamiento forzado. </t>
  </si>
  <si>
    <t>En articulación con la Policía y la Secretaria de Familia se realizaron jornadas de prevención de trabajo infantil con diferentes comerciantes en los municipios del departamento durante la vigencia 2016.</t>
  </si>
  <si>
    <t>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t>
  </si>
  <si>
    <t>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está inmerso como agente corresponsable. 
Para la implementación de la estrategia de prevención y atención de la erradicación del abuso, se llevaron a cabo las siguientes acciones:
a) Implementación de la estrategia Derechos y Deberes” desarrollando los componentes de derechos y deberes, participación y liderazgo y conformación de las redes multinivel en los barrios en los municipios de Calarcá (barrio Llanitos Piloto), corregimiento de Barcelona (barrio San Felipe), Circasia (barrio La Esmeralda y La Española), Filandia (barrio El Recreo), La Tebaida (barrio Nueva Tebaida I y II), Montenegro (barrio Ciudad Alegría) y Quimbaya (barrio Villas del Prado), beneficiando aproximadamente 225 personas. 
b) Acompañamiento en la marcha de la Policía Nacional "Silvatón, juntos por los niños contra el maltrato y la violencia sexual", en el municipio de Calarcá.
c) Conmemoración del día mundial contra el trabajo infantil denominada "#QuindíoLibredeTrabajoInfantil", llevada a cabo en las instalaciones de la Central Mayorista de Armenia MERCAR, en articulación con el Ministerio del Trabajo, el ICBF, la Policía de Infancia y Adolescencia y, la Alcaldía de Armenia con una asistencia de 130 personas.
d) Acompañamiento en tres (3) Comités Interinstitucionales de Erradicación del Trabajo Infantil CIETI departamental y en los municipios de acuerdo a solicitudes recibidas. 
e) Apoyo en la jornada de capacitación para el levantamiento de la línea base del menor trabajador a través de la plataforma SIRITI a los municipios de Armenia, Buenavista, Calarcá, Córdoba, Filandia, La Tebaida, Pijao, Quimbaya y Salento; además de brindar capacitación personalizada al municipio de Circasia por solicitud del mismo. 
Total de personas beneficiadas: 599</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</si>
  <si>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está inmerso como agente corresponsable.</t>
  </si>
  <si>
    <t xml:space="preserve">Como parte del cumplimiento a las acciones enmarcadas en la estrategia nacional para la prevención de ESCNNA en el departamento del Quindío, desde la Secretaría de Familia se inició un trabajo de prevención de esta problemática en articulación con la Secretaría del Interior, el ICBF y las Alcaldías Municipales, el cual consiste principalmente en llegar a las instituciones turísticas de los municipios y capacitarlos en las rutas de atención y las formas de prevenir la ESCNAA dentro de sus establecimientos y así evitar sanciones económicas y legales.
Estas acciones de prevención, se realizaron en hoteles del municipio de Armenia, Circasia, Montenegro, Quimbaya, Córdoba, Génova, Buenavista, Pijao, Calarcá, Salento y Filandia. 
También, se participó en la jornada de salud organizada por la alcaldía de circasia en el barrio Villa Nohemí, donde se socializo la ruta de atención para víctimas de explotación sexual y comercial, se les explico en qué consistía este flagelo que afecta a los niños, niñas y adolescentes, y se concientizo sobre la importancia de denunciar los casos que llegaran a tener conocimiento, informándoles las líneas de atención existentes.    
De otro lado, se viene trabajando en el desarrollo y ajuste de la Ruta prevención de reclutamiento, uso/utilización y violencia sexual contra niños, niñas y adolescentes por parte de actores armados no estatales, de manera articulada con la Secretaría del Interior del departamento del Quindío. </t>
  </si>
  <si>
    <t xml:space="preserve">* Socialización rutas de prevención del reclutamiento infantil en las Secretarías de Gobierno de los 12 Municipios del Departamento                    
* 4 Jornadas de Prevención del reclutamiento forzado de Niños y Niñas en los barrios Bambusa, Simón Bolívar, La Fachada y El Poblado de la ciudad de Armenia.        </t>
  </si>
  <si>
    <r>
      <t xml:space="preserve">De acuerdo a la acción estratégica y la meta trazada a 2024 y su comportamiento entre los años 2014-2022,  así como la Alerta No. 041 de la Procuraduría General de la Nación, por lo que esta meta de Política Pública se viene ejecutando acciones desde diferentes Secretarías y son compiladas por la Secretaría del Interior. 
</t>
    </r>
    <r>
      <rPr>
        <sz val="11"/>
        <rFont val="Arial"/>
        <family val="2"/>
      </rPr>
      <t xml:space="preserve">
No obstante, es una meta que se encuentra contenida en la finalidad de la meta No. 95.</t>
    </r>
  </si>
  <si>
    <t xml:space="preserve">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esta inmerso como agente corresponsable. </t>
  </si>
  <si>
    <t>100% de Hogares de Paso apoyados de Niños, Niñas y Adolescentes explotados en el Departamento del Quindío.</t>
  </si>
  <si>
    <t>La meta fue cumplida en un 100%, ya que de los dos (2) Hogares programados, fueron fortalecidos a través de la entrega elementos de hogar y cocina, con destinación a la atención de los NNA  vinculados a estos hogares.  Los Hogares beneficiados fueron Armenia y Calarcá,  toda vez que presentan mayor cobertura y rotación  beneficiando a un promedio de 32 niños en los 2 hogares respectivos.</t>
  </si>
  <si>
    <t xml:space="preserve">Se adelantan acciones desde el nivel departamental para el apoyo a  hogares de paso del departamento en dotación e implementación para la atención de los NNA. </t>
  </si>
  <si>
    <t>Durante la vigencia 2016 no se apoyaron los hogares de paso.</t>
  </si>
  <si>
    <t>En el marco de los Consejos Departamentales de Política Social y de los Comités Departamentales e Interinstitucionales de Primera Infancia, Infancia, Adolescencia y Familia se reiteró a los municipios la importancia de fortalecer y destinar recursos para los hogares de pasos para los niños, niñas y adolescentes del departamento del Quindío.</t>
  </si>
  <si>
    <t xml:space="preserve">Desde la Secretaría de Familia, se realizó un proceso de acompañamiento técnico al municipio de Armenia, con la finalidad de evaluar la vinculación de la entidad, en el marco del principio de corresponsabilidad y subsidiariedad. No obstante, la inversión no fue realizada. 
El panorama general del departamento, fue socializado en el marco del Consejo Departamental de Política Social y el Comité Departamental e Interinstitucional para la Primera Infancia, Infancia y Adolescencia, con la finalidad de establecer compromisos para la siguiente vigencia, que permitan al departamento avanzar en la consolidación de la Red de Hogares de Paso en el territorio. </t>
  </si>
  <si>
    <t xml:space="preserve">Durante el tercer trimestre, se adelantaron jornadas de trabajo con las alcaldías municipiales,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 </t>
  </si>
  <si>
    <t xml:space="preserve">Por medio de los siguientes Convenios Interadministrativos, se suscribieron los Hogares de Paso de NNA en el territorio Quindiano: 
- CONVENIO 040: Aunar esfuerzos entre el Departamento del Quindío y los Municipios de Calarcá, Córdoba, Pijao, Buenavista y Génova para brindar atención integral de los niños, niñas y adolescentes, que se encuentren en situación de vulneración de derechos a través de la Red de Hogares de Paso – Modalidad Familia, en el marco de la implementación de la Política Pública de Primera Infancia, Infancia y Adolescencia.
- CONVENIO 042: Convenio de transferencia de recursos por parte del Departamento del Quindío al Municipio de Circasia para brindar atención integral a los niños, niñas y adolescentes, que se encuentren en situación de vulneración de derechos a través de la Red de Hogares de Paso Modalidad Familia, en el marco de la implementación de la Política Pública de Primera Infancia, Infancia y Adolescencia.
- CONVENIO 043: Aunar esfuerzos entre el Departamento del Quindío y los Municipios de Montenegro, Quimbaya y La Tebaida para brindar atención integral de los niños, niñas y adolescentes, que se encuentren en situación de vulneración de derechos a través de la Red de Hogares de Paso – Modalidad Familia, en el marco de la implementación de la Política Pública de Primera Infancia, Infancia y Adolescencia.
De esta manera, se constituye una meta de mantenimiento, toda vez que se debe de dar cumplimiento al Fallo de Tutela de la Procuraduría General de la Nación. 
Para la vigencia 2022,se realizó el convenio de la dotación del Hogar de Paso de NNA con el municipio de Armenia. </t>
  </si>
  <si>
    <t>El ICBF garantizó durante toda la vigencia Hogar de Emergencia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
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
Se realizó la celebración de las festividades decembrinas denominada “Navidad Espíritu de Vecindad, beneficiando a 47.716 niños y niñas en su infancia en situación de vulnerabilidad en los 12 municipios del departamento.</t>
  </si>
  <si>
    <t>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El ICBF garantiza durante la vigencia Hogar de Emergencia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t>
  </si>
  <si>
    <t>El ICBF garantiza durante la vigencia Hogar de Emergencia (a través de los Hogares Sustitutos)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t>
  </si>
  <si>
    <t>Desarrollar el tratamiento integral desde los componentes sicosociales (conforme a lo establecido en la ley 1098 de 2006).</t>
  </si>
  <si>
    <t>Plan de Acción Departamental implementado en los 12 Municipios, con ruta de prevención urgente, con ruta de prevención temprana y ruta de protección en prevención, con línea de acción en componente sicosocial.</t>
  </si>
  <si>
    <t xml:space="preserve">Se socializaron las rutas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constuyendo su mapa de riesgo en el tema de utilización de NNA. Dentro del desarrollo del Plan de Acción Departamental que ponga en marcha la ruta de prevención urgente y la ruta de protección en prevención, éstas fueron socializadas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construyendo su mapa de riesgo en el tema de utilización de NNA. Igualmente se llevo a cabo el Foro Departamental de Prevención del Reclutamiento Forzado en el Centro e Convenciones, donde se mostró la oferta institucional que se ha venido realizando a través de prevención y atención. </t>
  </si>
  <si>
    <t>Ruta de prevención activada y seguimiento en marco del desarrollo del Comité Departamental e Interinstitucional de Primera Infancia, Infancia, Adolescencia y Familia.</t>
  </si>
  <si>
    <t xml:space="preserve">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 como una medida de garantía de los derechos de los NNA en el departamento. </t>
  </si>
  <si>
    <t>El ICBF es actor corresponsable, el liderazgo de estas dos acciones está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
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t>
  </si>
  <si>
    <t xml:space="preserve">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El ICBF es actor corresponsable, el liderazgo de estas dos acciones está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
</t>
  </si>
  <si>
    <t>De acuerdo a la acción estratégica y la meta trazada a 2024 y su comportamiento entre los años 2014-2021,  así como la Alerta No. 041 de la Procuraduría General de la Nación, esta meta de Política Pública, es una meta de mantenimiento, en la cual se vienen ejecutando acciones desde diferentes Secretarías y son compiladas por la Secretaría del Interior. 
No obstante, es una meta que se encuentra contenida en la finalidad de la meta No. 95.</t>
  </si>
  <si>
    <t>El ICBF es actor corresponsable, el liderazgo de estas dos acciones esta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t>
  </si>
  <si>
    <t xml:space="preserve">Implementar la ruta de prevención temprana, prevención urgente y protección en prevención, en el marco de las estrategias de la política de la comisión intersectorial para la prevención del reclutamiento y utilización de niños, niñas y adolescentes por grupos organizados. </t>
  </si>
  <si>
    <t>Capacidades Institucionales ejecutadas para la ejecución, seguimiento y control del Plan de Acción con las tres rutas de prevención.</t>
  </si>
  <si>
    <t xml:space="preserve">Actualización de la Ruta Departamental de Prevención Temprana, Prevención Urgente y Protección en Prevención. No obstante, no se cuenta con un Plan de Acción con las tres rutas de prevención. </t>
  </si>
  <si>
    <t xml:space="preserve">Fortalecer la cultura ciudadana, institucional y de entidades público-privadas en la defensa por la protección de los derechos de los niños, niñas y adolescentes en el departamento del Quindío. </t>
  </si>
  <si>
    <t>Rendiciones de Cuentas de Niñez y Adolescencia con procesos de movilización social, calidad de los datos y grado de innovación.</t>
  </si>
  <si>
    <t xml:space="preserve">Capacidades Institucionales ejecutadas para el seguimiento, monitoreo y control de los Indicadores soportados en el SUIN, identificando prioridades y acciones para la garantía de derechos de los Niños, Niñas y Adolescentes del Departamento del Quindío.  Las evidencias de este trabajo estan </t>
  </si>
  <si>
    <t>Capacidades Institucionales ejecutadas para el seguimiento, monitoreo y control de los Indicadores soportados en el SUIN, identificando prioridades y acciones para la garantía de derechos de los Niños, Niñas y Adolescentes del Departamento del Quindío.</t>
  </si>
  <si>
    <t>La Rendición de cuentas para la primera Infancia, Infancia y Adolescencia es realizada cada 4 años, como la evaluación al proceso de gestión Publica Territorial de los mandatarios Departamentales y Municipales, para ello, el ICBF brinda la asistencia Técnica Requerida.</t>
  </si>
  <si>
    <t xml:space="preserve">El ICBF a la fecha ha realizado 3 Mesas Públicas de Rendición de Cuentas correspondiente a los Centros Zonales Armenia Sur, Armenia Norte y Calarcá, se realizaron en los municipios de Circasia, Quimbaya y Córdoba respectivamente, la Rendición de Cuentas General se realizó día 16 de Noviembre en la ciudad de Armenia. 
Así mismo el ICBF adelanta con cada uno de sus operadores ejercicios de control social donde se rinde cuentas de los procesos adelantados a través de la prestación de servicios del programa de primera infancia en cada una de sus modalidades. </t>
  </si>
  <si>
    <t xml:space="preserve">Durante el segundo trimestre se realizó la Mesa Pública del Centro Zonal Armenia Norte en el municipio de Armenia dando cumplimiento al cronograma propuesto, para el tercer trimestre se realizarán las dos mesas públicas de los centros zonales correspondientes y en el último trimestre se realizará la rendición pública de cuentas de la dirección regional.  </t>
  </si>
  <si>
    <t xml:space="preserve">Se han realizado tres mesas públicas (una por cada centro zonal que posee la Regional) y una Rendición Pública de Cuentas General liderada por la Dirección Regional. </t>
  </si>
  <si>
    <t>De acuerdo a la acción estratégica y la meta trazada a 2024 y su comportamiento entre los años 2014-2022, desde el ICBF se vienen realizando las Rendiciones Públicas de Cuentas.</t>
  </si>
  <si>
    <t xml:space="preserve">Articulación institucional para llevar a cabo procesos de movilización para la rendición pública de cuentas, incluyendo los 11 municipios en el proceso al promover el seguimiento y evaluación de las políticas públicas de infancia y adolescencia municipal y departamental. </t>
  </si>
  <si>
    <t xml:space="preserve">Acompañamiento y asesoría técnica a 11 municipios del departamento en el proceso de rendición pública de cuentas de infancia y adolescencia, incluyendo las diferentes fases, además de capacitación en el manejo de la plataforma virtual para dicho proceso. Articulación institucional para el desarrollo de la etapa de sensibilización y alistamiento, recolección de información y análisis dela misma, tanto del nivel departamental  como municipal. </t>
  </si>
  <si>
    <t>Presentación del informe de seguimiento de la vigencia 2016.</t>
  </si>
  <si>
    <t xml:space="preserve">Durante el periodo informado no se reportaron acciones. </t>
  </si>
  <si>
    <t xml:space="preserve">Movilizar autoridades locales, ICBF, y demás instituciones del SNBF sobre la divulgación y cumplimiento en sus territorios de la Ley 1098 del 2006, de la estrategia hechos y derechos, de la ley 1438 de 2011, y objetivos de desarrollo del milenio relacionados con la niñez y adolescencia. </t>
  </si>
  <si>
    <t>100% de las Categorías, Componentes e Indicadores de Evaluación de los Consejos de Política Social, implementados.</t>
  </si>
  <si>
    <t xml:space="preserve">Consejo de Política Social Desarrollado trimestralmente, en donde son invitados representantes de la Infancia (Gobernadorcita), Adolescencia (Representante de personeros estudiantiles), quienes participan activamente de las sesiones realizadas. Así como asistencia técnica a los consejos de política social y subcomités de infancia y adolescencia de 11 municipios del departamento, en los cuales se proyectaron actividades para el cumplimiento de la ley 1098 de 2006 y la estretegia hechos y derechos, logrando así la estructuración de las politicas públicas de infancia y adolescencia y su respectiva implementación y seguimiento, para los 12 municipios del departamento del Quindío.  </t>
  </si>
  <si>
    <t xml:space="preserve">Consejo de Política Social Desarrollados trimestralmente, en donde son invitados representantes de la Infancia (Gobernadorcita), Adolescencia (Representante de personeros estudiantiles), quienes participan activamente de las sesiones realizadas. </t>
  </si>
  <si>
    <t>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t>
  </si>
  <si>
    <t xml:space="preserve">En el proceso de evaluación de las categorías de derecho, se realizaron dos seguimientos a la Política Pública en el marco de los Consejos Departamentales de Política Social, además de garantizar la operatividad del Comité Departamental para la Primera Infancia, Infancia, Adolescencia y Familia, con el desarrollo de 6 sesiones, abordando temáticas inherentes a la garantía de derechos de niños, niñas y adolescentes en el territorio. 
También, desde el equipo técnico de la Jefatura de Familia de la Gobernación del Quindío, en articulación con el Instituto Colombiano de Bienestar Familiar, se diseñó un instrumento de valoración de avance de Políticas Públicas, con la finalidad de tener un panorama sobre el proceso de implementación, evaluación y seguimiento en los diferentes territorios del departamento, el cual fue socializado tanto en Consejo como en Comité, para establecer compromisos de acompañamiento para la siguiente vigencia, propendiendo por el fortalecimiento de las capacidades técnicas de los equipos de trabajo de los municipios. </t>
  </si>
  <si>
    <t xml:space="preserve">Durante el primer Consejo Departamental de Política Social, se realizó seguimiento al proceso de implementación de la Política Pública Departamental de Primera Infancia, Infancia y Adolescencia del Quindío. 
Así mismo, se inició un proceso de acompañamiento técnico con el Instituto Colombiano de Bienestar Familiar a las Alcaldías Municipales, para la puesta en marcha del Plan de Acción del Sistema Nacional de Bienestar Familiar Territorial, como una herramienta que permita materializar las apuestas en materias de niños, niñas y adolescentes en los territorios. 
Se ha realizado seguimiento en el marco del Comité Departamental e Interinstitucional para la Primera Infancia, Infancia, Adolescencia y Familia del Quindío. </t>
  </si>
  <si>
    <t xml:space="preserve">De acuerdo a la acción estratégica y la meta trazada a 2024 y su comportamiento entre los años 2014-2022, desde la Secretaría de Familia, se viene realizando un acompañamiento técnico a las Administraciones Municipales para el fortalecimiento de las capacidades del talento humano, de manera articulada con el Instituto Colombiano de Bienestar Familiar. </t>
  </si>
  <si>
    <t>Implementación y mejora del SUIN (Sistema Único de Información de la infancia para el seguimiento del cumplimiento progresivo de los derechos de los niños, niñas y adolescentes) que incluya más derechos, con enfoque diferencial y poblacional.</t>
  </si>
  <si>
    <t>Apoyo para el analisis de los indicadores del ICBF de los Indicadores soportados en el SUIN, identificando prioridades y acciones para la garantía de derechos de los Niños, Niñas y Adolescentes del Departamento del Quindío.</t>
  </si>
  <si>
    <t>El ICBF brindó Asistencia técnica para la medición de los Indicadores de infancia y Adolescencia; así mismo, entregó la información analizada de los indicadores que desde el ICBF se tienen establecidos en el SUIN.</t>
  </si>
  <si>
    <t>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2018, se pueden consultar información territorial de indicadores en el sector salud, nutrición, educación, recreación y deportes, protección, participación y otros.</t>
  </si>
  <si>
    <t xml:space="preserve">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Se realizó acompañamiento a todos los territorios y al departamento en el marco del proceso de RPC, los datos proporcionados para cada uno de los indicadores se garantizó por parte del nivel nacional la existencia de información en el marco de lo establecido en la Mesa Hechos y Derechos.
</t>
  </si>
  <si>
    <t>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2018 y 2019, se pueden consultar información territorial de indicadores en el sector salud, nutrición, educación, recreación y deportes, protección, participación y otros.
Se realizó acompañamiento a todos los territorios y al departamento en el marco del proceso de RPC, los datos proporcionados para cada uno de los indicadores se garantizó por parte del nivel nacional la existencia de información en el marco de lo establecido en la Mesa Hechos y Derechos.</t>
  </si>
  <si>
    <t xml:space="preserve">De acuerdo a la acción estratégica y la meta trazada a 2024 y su comportamiento entre los años 2014-2022, desde el ICBF se vienen desarrollando los reportes al SUIN (Sistema Único de Información de la Infancia) en lo que corresponde a la Regional Quindío, constituyéndose en una meta de mantenimiento. 
Sin embargo el SUIN, es un sistema del orden nacional, que excede las competencias del Ente Departamental, por tanto, los reportes que se cargan están sujetos al accionar del ICBF Regional Quindío, de acuerdo a las metas sociales y financieras asignadas para cada vigencia, reportes que son de obligatorio cumplimiento para esta entidad. </t>
  </si>
  <si>
    <t xml:space="preserve">POLÍTICA PÚBLICA PRIMERA INFANCIA, INFANCIA Y ADOLESCENCIA 2014 -2024  
"POR MIS DERECHOS, POR MI FAMILIA, PARA VOLVER A SOÑAR " </t>
  </si>
  <si>
    <t>EJE ESTRATÉGICO</t>
  </si>
  <si>
    <t>TOTAL METAS</t>
  </si>
  <si>
    <t>RESPONSABLE</t>
  </si>
  <si>
    <t>CRÍTICO</t>
  </si>
  <si>
    <t>BAJO</t>
  </si>
  <si>
    <t>MEDIO</t>
  </si>
  <si>
    <t>SATISFACTORIO</t>
  </si>
  <si>
    <t>SOBRESALIENTE</t>
  </si>
  <si>
    <t>TOTAL INDICADOES</t>
  </si>
  <si>
    <t>Salud, Educación, Agricultura, Familia, ICBF.</t>
  </si>
  <si>
    <t>Salud, Educación, Familia, ICBF, Cutura, Aguas e Infraestructura, Interior, INDEPORTES, Promotora de Vivienda.</t>
  </si>
  <si>
    <t>Interior, Cultura, Educación, Familia, ICBF.</t>
  </si>
  <si>
    <t>Interior, Familia, ICBF, turismo.</t>
  </si>
  <si>
    <t xml:space="preserve">TOTAL DE METAS </t>
  </si>
  <si>
    <t>Posterior al análisis de la acción estratégica y la meta propuesta, así como el reporte periódico de las acciones desarrolladas entre las vigencias 2014 y 2022, se observa que se han desarrollado acciones de prevención del abuso sexual de niños, niñas y adolescentes; sin embargo, las tasas de fuentes oficiales denotan que la tasa por presunto abuso sexual ha incrementado en el departamento del Quindío para estos cursos de vida.</t>
  </si>
  <si>
    <t xml:space="preserve">comparte el mismo presupuesto con el de arriba </t>
  </si>
  <si>
    <t>Porcentaje de avance financiero</t>
  </si>
  <si>
    <t>El ICBF no ha reportado acciones para la vigencia 2022, para el cumplimiento de esta meta.                          
Medio de verificación: información enviada por correo electrónico: Harold.Bedoya@icbf.gov.co</t>
  </si>
  <si>
    <t xml:space="preserve">Durante la vigencia del 2022, la Secretaría de Familia, a través de la Jefatura de Familia, se encuentra implementando el modelo de atención integral a la primera infancia; el cual, beneficia a 150 madres gestantes y lactantes focalizadas en los municipios de Armenia (30), Calarcá (70), Circasia (25) y La Tebaida (25), fortaleciendo los entornos de salud, educación, hogar y espacio público. 
</t>
  </si>
  <si>
    <t>Se cuenta con 54 gobiernos escolares operando en las instituciones educativas del departamento.
Así mismo, La Secretaría de Familia durante la vigencia 2022,  ha realizado escuelas de padres en las Instituciones Educativas Oficiales de los municipios no certificados en educación del departamento del Quindío.</t>
  </si>
  <si>
    <t>Se cuenta con 54 gobiernos escolares operando en las instituciones educativas del departamento.
Así mismo, La Secretaría de Familia  durante la vigencia 2022,  ha realizado escuelas de padres en las Instituciones Educativas Oficiales de los municipios no certificados en educación del departamento del Quindío.</t>
  </si>
  <si>
    <t xml:space="preserve">Durante la vigencia 2022, la Secretaría de Familia no reporto acciones en cumplimiento de esta meta.  </t>
  </si>
  <si>
    <t>Durante la vigencia del 2022, la Secretaría de Familia, a través de la Jefatura de Familia, se encuentra implementando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 que integra el modelo de atención integral a la primera infancia.</t>
  </si>
  <si>
    <t>Durante la vigencia del 2022,  Secretaría de Familia, a través de la Jefatura de Familia, se encuentra implementando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 que integra el modelo de atención integral a la primera infancia.</t>
  </si>
  <si>
    <t>La Secretaría de Familia, a través de la Jefatura de Familia, ha desarrollado jornadas de capacitación sobre la prevención del trabajo infantil y jornadas de prevención del trabajo infantil.
El presupuesto fue reportado en la meta No 99.</t>
  </si>
  <si>
    <t>Se ha coordinado la operatividad del Comité Departamental para la Erradicación del Trabajo Infantil (CIETI) en articulación con el Ministerio del Trabajo, a través de la puesta en marcha del Plan de Acción 2022.
El presupuesto fue reportado en la meta No 99.</t>
  </si>
  <si>
    <t>La Secretaría de Familia, a través de la Jefatura de Familia, ha desarrollado jornadas de capacitación sobre la prevención del trabajo infantil y del adolescente trabajador.
El presupuesto fue reportado en la meta No 99.</t>
  </si>
  <si>
    <t>Plan de Formación y Capacitación Docente implementado en el uso de Nuevas Tecnologías aplicadas a Estrategias y Métodos Didácticos en los 12 Municipios.</t>
  </si>
  <si>
    <t>La Secretaría de Educación, para la vigencia 2022, reporto que se diseñó el Plan Territorial de Lectura, Escritura y Oralidad, para lo cual se está realizando acompañamiento y asistencia técnica a las instituciones educativas adscritas a la Secretaria de Educación Departamental, con el fin de garantizar la incorporación del Plan  dentro de sus Proyectos educativos institucionales (PEI)
Medio de verificación: información enviada por correo electrónico; desde "Natalia Cardona Osorio" &lt;desarrollohumanoyfamilia@gobernacionquindio.gov.co.</t>
  </si>
  <si>
    <t>cultura</t>
  </si>
  <si>
    <t xml:space="preserve">La acción estratégica de la Política Pública establece la implementación del Plan de Seguridad Alimentaria y Nutricional del departamento del Quindío, el cual terminó su proceso durante la vigencia 2020. 
Sin embargo, para la vigencia 2022, la secretaría de Agricultura se encuentra en la construcción de la Política Pública deSeguridad Alimentaria y Nutricional del departamento del Quindío, la cual se esta realizando en conjunto con las diferentes secretarías de la gobernación.
Igualmente, La Secretaría de Agricultura, reporta que se están ejecutando proyectos de Alianzas productivas en 10 municipios del depatamento (CORDOBA, CIRCASIA, MONTENEGRO, GENOVA, BUENAVISTA, CALARCA, SALENTO, PIJAO, FILANDIA, QUIMBAYA) implementando  la primera fase, segunda fase y de la tercera fase, con una pluralidad de los patrones alimentarios adecuados, durante la vigencia del año 2022.
</t>
  </si>
  <si>
    <t xml:space="preserve">De acuerdo a los reportes periódicos anuales del proceso de implementación, el programa de fomento y protección de patrones alimentarios adecuados para la Primera Infancia, se ejecutó en los doce municipios, entre las vigencias 2014 y 2021, dando respuesta a la meta de la Política Pública. 
No obstante, la acción estratégica, no guarda relación con la meta a 2024, por lo que se es necesario continuar con el proceso de fortalecimiento de la estrategia de Desparasitación Antihelmíntica Masiva y la estrategia de suplementación con micronutrientes.
</t>
  </si>
  <si>
    <t>En el ejercicio del seguimiento de la política pública se evidencia que la meta ya fue cumplida,  sin embargo, la secretaría continúa realizando acciones para la vinculación de los niños y niñas  en los programas de educación inicial.
Se observa que se han incrementado en más de 710 cupos los programas de Educación Inicial para niños y niñas en su Primera Infancia. 
La Secretaría de Educación Departamental,  vienen implementando los lineamientos dados desde el Ministerio de Educación Nacional (MEN) en términos de la garantía del Tránsito Armónico en los once (11) municipios no certificados en educación del departamento del Quindío.
a la fecha no se cuenta con linea base de 2014, para poder determinar el incremento de NN matriculados en educación inicial, sin embargo se garantizan las estrategias para poder realizar las matriculas.</t>
  </si>
  <si>
    <t xml:space="preserve">De acuerdo con el reporte de la Secretaría de Educación durante todas las vigencias, se observa que se cumplió con la meta programada para la garantía de estudiantes beneficiarios del subsidio de transporte escolar. esta meta se ve afectada en los años 2020 y 2021 por los procesos de virtualidad de los estudiantes, sin embargo se vuelve a establecer la estrategia y se da cumplimiento en los 11 municipios 
No obstante, de acuerdo con los lineamientos del Ministerio de Educación Nacional (MEN), es necesario continuar con la  estrategia de Transporte Escolar en los territorios. </t>
  </si>
  <si>
    <t>Posterior al análisis de la acción estratégica y la meta propuesta, así como el reporte periódico de las acciones desarrolladas entre las vigencias 2014 y 2022, se observa que se dio cumplimiento a la meta proyectada para la generación de nuevos o mejoramiento de espacios de infraestructura educativa, mediante la construcción, ampliación y dotación. en los 11 municipios del departamento afectando zona rural y urbana
Igualmente, la administración departamental continua trabajando en la generación de nuevos o mejoramiento de espacios de infraestructura educativa, mediante la construcción, ampliación y dotación.</t>
  </si>
  <si>
    <t xml:space="preserve">Posterior al análisis de la acción estratégica y la meta propuesta, así como el reporte periódico de las acciones desarrolladas entre las vigencias 2014 y 2022, se observa que se realizó el mejoramiento y rehabilitación de un mayor número de edificaciones educativas a las proyectas en la meta inicial de la Política Pública, constituyéndose una meta  cumplida. 
Igualmente, la administración departamental continúa trabajando en el mejoramiento y rehabilitación de sedes educativas. 
</t>
  </si>
  <si>
    <t>Posterior al análisis de la acción estratégica y la meta propuesta, así como el reporte periódico de las acciones desarrolladas entre las vigencias 2014 y 2022, se observa que se realizó el mejoramiento y rehabilitación de un mayor número de edificaciones educativas a las proyectas en la meta inicial de la Política Pública, constituyéndose una meta  cumplida. 
Igualmente, la administración departamental continúa trabajando en el mejoramiento y rehabilitación de sedes educativas.</t>
  </si>
  <si>
    <t xml:space="preserve">PORCENTAJE DE METAS </t>
  </si>
  <si>
    <t xml:space="preserve">La acción estratégica de la Política Pública establece la implementación del Plan de Seguridad Alimentaria y Nutricional del departamento del Quindío, el cual terminó su proceso durante la vigencia 2020. 
De acuerdo con el comportamiento de la meta, durante los periodos reportados, se observa que se dio cumplimiento al alcance proyectado para el decenio, constituyéndose una meta cumplida.
Sin embargo, la Secretaría de Agricultura continúa realizando acompañamiento y asistencia técnica a Productores Agropecuarios con procesos de extensión agropecuaria tanto en la parte productiva, como en alistamiento de La oferta productiva para mercados campesinos, durante  la vigencia 2022; así como,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t>
  </si>
  <si>
    <t>La acción estratégica de la Política Pública establece la implementación del Plan de Seguridad Alimentaria y Nutricional del departamento del Quindío, el cual terminó su proceso durante la vigencia 2020. 
Según los reportes periódicos anuales de seguimiento, se evidencia que con corte a la vigencia 2022, se ejecutaron 42 convenios, dando cumplimiento a la meta. 
Sin embargo, la Secretaría de Agricultura, mediante los Mercados campesinos, continúa realizando actividades de apoyo a productores agropecuarios, con el propósito de consolidar el liderazgo empresarial, la asociatividad, acciones de extensión agropecuaria y las alianzas productivas en seguridad alimentaria de la Secretaría de Agricultura, Desarrollo Rural y Medio Ambiente, durante el primer y segundo trimestre de la vigencia 2022.
Se evidencia que, parala vigencia 2022, la Secretaria de Agricultura reportó acciones,   estas no guardan relación con la meta propuesta, sin embargo se pude observar que de acuerdo a los reportes de los seguimientos esta meta ya se encuentra cumplida  en un 100%.</t>
  </si>
  <si>
    <t xml:space="preserve">Para la vigencia 2022, la Secretaría de Agricultura reporto la realización de las siguientes acciones: 
Mediante los Mercados campesinos, con base en la meta 170201700, realizó actividades de apoyo a productores agropecuarios en los municipios de: CORDOBA, CIRCASIA, MONTENEGRO, GENOVA, BUENAVISTA,  CALARCA, SALENTO con el propósito de consolidar el liderazgo empresarial, la asociatividad, acciones de extensión agropecuaria y las alianzas productivas en seguridad alimentaria de la Secretaría de Agricultura, Desarrollo Rural y Medio Ambiente, se  promocionó difusión de la cartilla de seguridad alimentaria de la Secretaría de Agricultura, Desarrollo Rural y Medio Ambiente y en actividades para la sostenibilidad de las parcelas de agricultura familiar campesina preestablecidas y/o biofabricas para la producción de biopreparados, beneficiando en el primer trimestre a 175 productores agropecuarios.
Medio de verificación: información enviada por correo electrónico: desarrollohumanoyfamilia@gobernacionquindio.gov.co </t>
  </si>
  <si>
    <t>El Plan de Seguridad Alimentaria y Nutricional del departamento del Quindío, terminó su periodo de implementación en la vigencia 2020.
Igualmente, se puede observar que de acuerdo con, los seguimientos realizados al indicador, esta meta se encuentra con un cumplimiento del 100% a la fecha; en la medida que se han reportado acciones durante todas las vigencias. 
La secretaría de Agricultura se encuentra en la construcción de la Política Pública deSeguridad Alimentaria y Nutricional del departamento del Quindío, la cual se esta realizando en conjunto con las diferentes secretarías de la gobernación.</t>
  </si>
  <si>
    <t>Teniendo en cuenta que el Plan de Atención Integral a la Primera Infancia (PAIPI), operó hasta la entrada en vigencia de la Ley 1804 de 2016 "Política de Estado de Cero a Siempre, la meta se encuentra cumplida. 
No obstante, la Administración Departamental realiza el proceso de ajuste, implementación, seguimiento y evaluación de la Ruta Integral de Atención a Primera Infancia, de acuerdo a los lineamientos del Sistema Nacional de Bienestar Familiar. 
El indicador se encuentra en un 75% de cumplimiento a la fecha</t>
  </si>
  <si>
    <t xml:space="preserve">El ICBF para la vigencia 2022, reporto las  siguientes acciones: 
La meta no es responsabilidad del ICBF, toda vez que la ejecución de la política nacional de reducción de sustancias psicoactivas esta bajo responsabilidad de la Gobernación a través de las secretarias de salud y familia. 
Sin embargo, el ICBF realiza un proceso de mitigación y prevención a través de sus diferentes programas, en la actualidad tiene tres programas de atención, que son:
Durante la vigencia 2022 se ejecutan los programas:
GENERACIÓN EXPLORA URBANO Y RURAL
GENERACIONES SÁCUDETE  ADOLESCENTES Y JÓVENES - ÉTNICOS Y BID
GENERACIONES ÉTNICAS CON BIENESTAR
Se han atendido 4612 adolescentes y jóvenes en todo el departamento del Quindío, dentro de lo cual se desarrollaron actividades de acompañamiento psicosocial y familiar que permiten mitigar y prevenir el consumo de sustancias psicoactivas.                                                                                                                                                      
Sin embargo aunque el Instituto Colombiano de Bienestar Familiar (ICBF) argumenta no tener responsabilidad en el cumplimiento de esta meta  si realiza acciones que conducen  al cumplimiento del objetivo de la misma donde realiza procesos de  mitigación y prevención.                                                             
Medio de verificación: información enviada por correo electrónico: Harold.Bedoya@icbf.gov.co                    </t>
  </si>
  <si>
    <t>El ICBF para la vigencia 2022, realizo el siguiente reporte: 
La meta no es responsabilidad del ICBF, toda vez que la ejecución de la política nacional de reducción de sustancias psicoactivas está bajo responsabilidad de la Gobernación a través de las secretarias de salud.
Sin embargo. el ICBF estará atento a participar de las actividades y acciones que se desarrollen y se indique desde el nivel departamental.  
Medio de verificación: información enviada por correo electrónico: Harold.Bedoya@icbf.gov.co</t>
  </si>
  <si>
    <t>Se observa que el Plan Departamental de Drogas tuvo vigencia hasta el 2019, dando cumplimiento a la finalidad contenida en la meta de Política Pública. 
Sin embargo, desde la Secretaría de Salud Departamental, se brinda asistencia técnica a los municipios y diferentes actores, con el propósito de fortalecer las capacidades institucionales de respuesta, por medio de programas como familias fuertes y desde la Secretaría de Familia,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t>
  </si>
  <si>
    <t>Teniendo en cuenta el comportamiento de la meta entre las vigencias 2014 y 2022, se observa que es de mantenimiento, siendo necesario darle continuidad al proceso de fortalecimiento del Plan de Lectura y Escritura en el departamento del Quindío.
Sin embargo, se evidencia que a la fecha se encuentra con un 100% de avance, siendo fundamental el mantenimiento de la meta durante las vigencias futuras.                                   
Para la vigencia 2022, la Secretaría de Cultura reportó acciones para el cumplimiento de esta meta la cual beneficia a 29.977 niños y niñas de la primera infancia.</t>
  </si>
  <si>
    <t>Para la vigencia 2022, Indeporte reporto que realizo las siguientes acciones: 
Se apoyó a la población de Infancia con asistencia técnica, metodológica, jurídica y biomédica a niños y niñas talentos deportivos en las disciplinas de ajedrez, triatlón, atletismo, ciclismo, bádminton, tenis de campo, patinaje, judo y bowling, natación y paratletismo.  
También se desarrollaron acciones para promover, afianzar y estimular el desarrollo de capacidades y destrezas deportivas con ligas y clubes con capacidades especiales, teniendo en cuenta el cambio normativo respecto a la inclusión en ligas convencionales.
Así mismo, se apoyaron las ligas deportivas de ajedrez, patinaje, bmx, gimnasia, y porrismo con la contratación de recurso humano para orientar procesos deportivos desde las bases y se desarrollaron acciones para promover, afianzar y estimular el desarrollo de capacidades y destrezas deportivas con ligas y clubes con capacidades especiales, teniendo en cuenta el cambio normativo respecto a la inclusión en ligas convencionales.
Se puede evidenciar en el reporte realizado por Indeportes, que no especifican la cantidad de ligas deportivas con capacidad especial como tampoco en que municipios se encuentran este apoyo. Así mismo solo hacen referencia a 5 ligas deportivas beneficiadas.                                                                                                                                                                                                                                          
Medio de verificación: información enviada por correo electrónico; desde "Natalia Cardona Osorio" &lt;desarrollohumanoyfamilia@gobernacionquindio.gov.co.</t>
  </si>
  <si>
    <t xml:space="preserve">
Para la vigencia 2022, la Secretaría de Educación, reportó las siguientes acciones: 
La oferta educativa que se brinda en 54 Instituciones Educativas en los 11 municipios no certificados en educación, esto se da para todo tipo de población que demande el servicio. Matricula Pico Etnoeducación para a abril de 2022:
* Población Afro: 335 estudiantes
* Población Indígena: 307 estudiantes
Medio de verificación: información enviada por correo electrónico; desde "Natalia Cardona Osorio" &lt;desarrollohumanoyfamilia@gobernacionquindio.gov.co.</t>
  </si>
  <si>
    <t xml:space="preserve">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reporto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 </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</si>
  <si>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reportó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t>
  </si>
  <si>
    <t xml:space="preserve">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la vigencia 2022, reportó que se realizaron talleres pedagógicos en 2 instituciones educativas del municipio de Calarcá y Circasia. Se realizaron acciones de formación en derechos sexuales y reproductivos en el casco urbano con la población general del municipio de Calarcá.
Así mismo, reportó que en el mes de Junio se realizó el comité departamental de Sexualidad, Salud Sexual y Reproductiva se aprobó el plan de acción y se divulgo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auditorias  entre IPS y  EAPB de seguimiento de la calidad de atención de pacientes con VIH Hepatitis B
</t>
  </si>
  <si>
    <t xml:space="preserve">El ICBF para la vigencia 2022, reportó las siguientes acciones:
 Para la vigencia 2022 brinda atención integral en los programas para la primera infancia a 12.547 niños y niñas. 
 Medio de verificación: información enviada por correo electrónico: Harold.Bedoya@icbf.gov.co                                                                                                                                 </t>
  </si>
  <si>
    <t xml:space="preserve">El Instituto Colombiano de Bienestar Familiar (ICBF) para la vigencia 2022, reporto las siguientes acciones:  
Durante la vigencia 2022 se han atendido 518 adolescentes en el Programa de Responsabilidad Penal para Adolescentes en el total de sus modalidades de atención.
Medio de verificación: información enviada por correo electrónico: Harold.Bedoya@icbf.gov.co
</t>
  </si>
  <si>
    <t>El Instituto Colombiano de Bienestar Familiar (ICBF) para la vigencia 2022, reporto las siguiente información:  
La meta no es responsabilidad directa del ICBF, el Comité Departamental de Seguimiento al Sistema de Responsabilidad Adolescente, es liderado por la Secretaria del Interior de la Gobernación del Quindío, es desde allí que se tiene que realizar el trabajo en red que permita hacer seguimiento y por ende evaluar la disminución o el aumento de las cifras de adolescentes vinculados a procesos de responsabilidad penal.
Medio de verificación: información enviada por correo electrónico: Harold.Bedoya@icbf.gov.co</t>
  </si>
  <si>
    <t>El Instituto Colombiano de Bienestar Familiar (ICBF) para la vigencia 2022, reporto las siguientes acciones:  
Se realiza Verificación de Derechos al 100% de los casos, una vez las autoridades administrativas tengan conocimiento de las situaciones de riesgo o vulneración de derechos de niños, niñas, y adolescentes (NNA) a fin de adoptar las medidas de restablecimiento de derechos como amonestación, ubicación en familia de origen o extensa, en hogar de paso o sustituto llegando incluso hasta la adopción.
Medio de verificación: información enviada por correo electrónico: Harold.Bedoya@icbf.gov.co</t>
  </si>
  <si>
    <t>El Instituto Colombiano de Bienestar Familiar (ICBF) para la vigencia 2022, reporto las siguientes acciones:  
De acuerdo a lo establecido en la ley 1098 de 2006 Código de infancia y Adolescencia en su artículo 96 así como en el marco de los acuerdos de gestión establecidos por la Sede Nacional, a los cuales debe dar cumplimiento la directora Regional,  los coordinadores de los Centros Zonales Armenia Norte , Armenia Sur y Calarcá realizan seguimiento a la medida con una periodicidad de 2 veces por mes tanto a Comisarios de Familia Como a los Defensores de Familia de los Centros Zonales.
Medio de verificación: información enviada por correo electrónico: Harold.Bedoya@icbf.gov.co</t>
  </si>
  <si>
    <t xml:space="preserve">Durante la vigencia 2022, la Secretaría del Interior y Familia no reportaron acciones en cumplimiento de esta meta.  
A través de la circular No. S.A.60.07.01-01121 del 18 de octubre de 2022 se convocaron los actores responsables del cumplimiento de esta meta para establecer las acciones que permitan implementar satisfactoriamente la proyección anual de esta. </t>
  </si>
  <si>
    <t xml:space="preserve">
Durante el primer Consejo Departamental de Política Social, se presento el plan de acción para la vigencia 2022, y durante los Consejos Programados se dio cumplimiento al plan de acción.</t>
  </si>
  <si>
    <t>La Secretaría de Salud para la vigencia 2022, reportó las siguientes acciones:
En el mes de junio se realizó el comité departamental de Sexualidad, Salud Sexual y Reproductiva, en el cual se aprobó el plan de acción y se divulgó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auditorías, entre IPS y EAPB de seguimiento de la calidad de atención de pacientes con VIH y Hepatitis B.  
Para la vigencia 2022 la secretaría de Salud reporto que: A través del programa de maternidad segura , realiza seguimiento y vigilancia a la ruta  materno perinatal, contemplada en la ley 1751/2015 y la resolución 3280/2018, en todas las IPS Y EAPB asentadas en el Departamento del Quindío, a pesar que en nuestro territorio no está implementada la ley orgánica de la salud.  
Medio de verificación: información enviada por correo electrónico; desde "Natalia Cardona Osorio" &lt;desarrollohumanoyfamilia@gobernacionquindio.gov.co.</t>
  </si>
  <si>
    <t xml:space="preserve">
Se realiza el seguimiento a la implementación de la estrategia  IAMII, verificando indicadores en formulario anexo (https://forms.gle/dYU2oTS6hsJF4qhC), de manera virtual y las IPS que entregan evaluación son:
Para el cuarto trimestre la Secretaría de salud reportó que se realizaron visitas de fortalecimiento estrategia IAMI y educación sobre la estrategia a la población de las IPS del departamento del Quindío: se realiza visita:
Hospital San Vicente de Paul Filandia, se realiza visita de solicitud de espacio para socializar estrategia IAMI.
Hospital Santa Ana de pijao.
Hospital  San Vicente de Paul Circasia con capacitación a la población de la IPS en estrategia IAMI.
Hospital La misericordia Calarcá con educación a la población de e la IPS en estrategia IAMI.
Hospital San Roque Córdoba realizando capacitación a población de la IPS en estrategia IAMI.  
Hospital San Vicente de Paul Génova  capacitación sobre estrategia IAMIa la población de dicha IPS.
Hospital  San Roque Buenavista, ,  se realizó capacitación en estrategia IAMI  a la población de la IPS   
Hospital Pio X Tebaida Quindío, se realiza capacitación estrategia IAMI a la población de la IPS  
Hospital San juan de Dios.
Hospital Sagrado Corazón de Jesús capacitación sobre estrategia IAMI.                       
Se desarrolla el plan de trabajo con campañas para el fortalecimiento de condiciones nutricionales de la población vulnerable, a través de visitas de seguimiento y evaluación en el proceso auto evaluación para la implementación de la estrategia IAMII, como parte del apoyo a la implementación y adherencia a las RIAS de obligatorio cumplimiento específicamente la de Promoción y Mantenimiento de la Salud y Materno Perinatal en la vigencia 2022, relacionada con el componente de seguridad alimentaria nutricional
Medio de verificación: información enviada por correo electrónico; desde "Natalia Cardona Osorio" &lt;desarrollohumanoyfamilia@gobernacionquindio.gov.co.</t>
  </si>
  <si>
    <t>De acuerdo con el Plan Nacional de Derechos Sexuales y Reproductivos, proyectado entre las vigencias 2017 y 2021 se cumplió al 77%.
Para la vigencia 2022, la pesar de que no se ha realizado a nivel nacional la actualización del nuevo plan nacional de sexualidad, derechos sexuales y reproductivos, desde la secretaría de Salud departamental se generan acciones encaminadas a desarrollo continuo para la atención y promoción de la sexualidad y derechos sexuales reproductivos en los 12 municipios del departamento, dado que se cuenta con capacidad instalada y  generando procesos de enfoque diferencial.</t>
  </si>
  <si>
    <t xml:space="preserve">Posterior al análisis de la acción estratégica y la meta propuesta, así como el reporte periódico de las acciones desarrolladas entre las vigencias 2014 y 2022, se observa que se da respuesta a través de la implementación de la estrategia Atención Integrada de Enfermedades Prevalentes de la Infancia (AIEPI). 
</t>
  </si>
  <si>
    <t xml:space="preserve">De acuerdo a la acción estratégica y la meta trazada a 2024 de la Política Pública y su comportamiento entre los años 2014-2022, la meta se ha cumplido en un 100% de acuerdo a los reportes presentados desde la Secretaría del Interior, siendo necesario continuar con el fortalecimiento de la meta de la Política Pública. 
</t>
  </si>
  <si>
    <t>Este indicador no cuenta con linea base de incremento de cupos, sin embargo se realizan acciones para el fortalecimiento en la vinculacion de Niños y niñas a la educación inicialPara la vigencia 2022, el Instituto Colombiano de Bienestar Familiar (ICBF) Regional Quindío reporto las siguientes acciones: 
Para la vigencia 2022 brinda atención integral en los programas para la primera infancia a 12.547 niños y niñas. 
Sin embargo, no reporta cuantos cupos se han incrementado para niños y niñas menores de 5 años vinculados a programas de Educación Inicial.
 Medio de verificación: información enviada por correo electrónico: Harold.Bedoya@icbf.gov.co</t>
  </si>
  <si>
    <t>Posterior al análisis de la acción estratégica y la meta propuesta, así como el reporte periódico de las acciones desarrolladas entre las vigencias 2014 y 2022, se observa que se han apoyado 199 escuelas de formación en los municipios del departamento del Quindío.
Así mismo, se considera una meta cumplida a la fecha, sin embargo, es necesario continuar con el fortalecimiento de la meta de la Política Pública.</t>
  </si>
  <si>
    <t xml:space="preserve">Se adelantaron jornadas de trabajo con las alcaldías municipales,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
Durante el segundo trimestre, se adelanto el proceso de comodato de la dotación del Hogar de Paso de NNA del municipio de Armenia.
Y durante el cuarto trimestre, se realizo el apoyo tecnico y seguimiento a los hogares de paso implementados en el Departamento del Quindío
</t>
  </si>
  <si>
    <t xml:space="preserve">Actualización y socialización de la Ruta Departamental de Prevención Temprana, Prevención Urgente y Protección en Prevención.  Se realiza promoción y socialización del Plan de Acción con las tres rutas de prevención. </t>
  </si>
  <si>
    <t>De acuerdo a la acción estratégica y la meta trazada a 2024 y su comportamiento entre los años 2014-2021,  así como la Alerta No. 041 de la Procuraduría General de la Nación, esta meta de Política Pública, es una meta de mantenimiento, en la cual se vienen ejecutando acciones desde diferentes Secretarías y son compiladas por la Secretaría del Interior.  se realiza socialización y promoción a las Ruta Departamental de Prevención Temprana, Prevención Urgente y Protección en Prevención
No obstante, es una meta que se encuentra contenida en la finalidad de la meta No. 95.</t>
  </si>
  <si>
    <t>Implementar, fortalecer y hacer seguimiento al Plan de Alimentación Escolar en los 12 municipios del Departamento del Quindío.</t>
  </si>
  <si>
    <t>13745 Niños, Niñas y Adolescentes con el copago de almuerzos garantizados.</t>
  </si>
  <si>
    <t>Durante los meses de abril, mayo y junio de la vigencia 2021, se realizaron 3 entregas (abril, mayo y junio) del Programa de Alimentación Escolar a estudiantes de las 54 Instituciones Educativas Oficiales en los 11 municipios del Departamento no certificados en educación. Este complemento alimentario se entregó para preparación en casa – RPC (Ración para Preparar en Casa) debido a que continuamos en el estado de emergencia derivado de la pandemia por COVID-19, y se beneficiaron por cada una de las entregas a 30.730 estudiantes.
Se continúa con el Programa de Alimentación Escolar a estudiantes de las 54 Instituciones Educativas Oficiales en los 11 municipios del Departamento no certificados en educación. Este complemento alimentario se entregó para preparación en casa – RPC (Ración para Preparar en Casa) debido a que continuamos en el estado de emergencia derivado de la pandemia por COVID-19, se benefician para el III Trimestre del año 2021 a 30.730 estudiantes por cada una de las entregas durante dicho trimestre.</t>
  </si>
  <si>
    <t xml:space="preserve">Una vez analizado el comportamiento de la meta de Política Pública, se observa que si bien el término copago para almuerzos, ya no se encuentra en vigencia en la actualidad, se hace la implementación del Programa de Alimentación Escolar, de acuerdo con los lineamientos del Ministerio de Educación Nacional. 
La Secretaría de Educación reporto que el programa de Alimentación Escolar es una estrategia de acceso y permanencia que atiende a todos los estudiantes focalizados en la estrategia PAE-SIMAT, de las 54 Instituciones Educativas oficiales de los 11 municipios no certificados del Departamento del Quindío.
Igualmente, es importante mencionar que se ha mantenido un promedio anual de niños y niñas beneficiados con el programa de alimentación escolar, durante la mayoría de vigencias, y se puede observar que de acuerdo con los seguimientos realizados al indicador, esta meta se encuentra con un cumplimiento del 100% a la fecha; en la medida que se han reportado acciones durante la mayoría de vigencias.  </t>
  </si>
  <si>
    <t>Capacidades institucionales ejecutadas para la promoción, apoyo y ejecución del Plan de Alimentación Escolar en el Departamento del Quindío.</t>
  </si>
  <si>
    <t xml:space="preserve">La presente meta, se constituye como una meta cumplida, toda vez que desde la Secretaría de Educación Departamental se cuenta con un operador que fortalece las capacidades institucionales para la promoción, apoyo y ejecución del Programa de Alimentación Escolar en los 11 municipios no certificados del Departamento del Quindío.  
Se aclara que mediante la modalidad de licitación pública la Secretaría de Educación y Secretaría Jurídica adelantaron proceso contractual para la prestación del servicio de Alimentación Escolar en los 11 municipios no certificados del Departamento del Quindío.
Es de aclarar que las capacidades institucionales (1) se han mantenido en cada vigencia generando el 100% de cumplimiento de la meta.
</t>
  </si>
  <si>
    <t xml:space="preserve">Implementar y fortalecer la estrategia "De Cero a Siempre" de la Presidencia de la República, en el Departamento del Quindío. </t>
  </si>
  <si>
    <t>85 Docentes de preescolar y madres comunitarias capacitadas en el uso de nuevas tecnologías y bilingüismo para la promoción de competencias en educación inicial.</t>
  </si>
  <si>
    <t>Incrementar en 710 cupos para niños y niñas menores de 5 años vinculados a programas de educación inicial.</t>
  </si>
  <si>
    <t xml:space="preserve">Se observa que se garantizaron los 85 cupos en el proceso de formación para el uso de nuevas tecnologías y bilingüismo durante la mayoría de las vigencias.
*Encuentro ¨Intercambio de Saberes de la Educación Inicial¨, realizado por el Ministerio de Educación Nacional.
*Capacitación en seminario de profundización en: educación inicial en el marco del convenio de asociación celebrado con la Fundación Universitaria Internacional de la Rioja
Por lo tanto, a la fecha el indicador se encuentra con un 100% de cumplimiento. </t>
  </si>
  <si>
    <t>De acuerdo a lo reportado durante todas las vigencias por parte de la Secretaría de Educación, se observa que se cumplió con la meta programada para el acceso a estudiantes de nivel preescolar. Así mismo, se ha mantenido un promedio anual de 3187 niños y niñas en nivel prescolar.
Sin embargo, es necesario garantizar el acceso y la permanencia de los niños, niñas y adolescentes al sistema educativo de los once municipios no certificados en educación del Departamento del Quindío.</t>
  </si>
  <si>
    <t>De acuerdo con lo reportado durante todas las vigencias por parte de la Secretaría de Educación, se observa que se cumplió con la meta programada para el acceso a estudiantes de básica secundaria. Así mismo, se ha mantenido un promedio anual de 14.732 niños, niñas y adolescentes en básica secundaria.
Sin embargo, es necesario garantizar el acceso y la permanencia de los niños, niñas y adolescentes al sistema educativo de los once municipios no certificados en educación del Departamento del Quindío.</t>
  </si>
  <si>
    <t>De acuerdo con lo reportado durante todas las vigencias por parte de la Secretaría de Educación, se observa que se cumplió con la meta programada para el acceso a estudiantes de educación media. Así mismo, se ha mantenido un promedio anual de 5.576 niños, niñas y adolescentes en educación media.
Sin embargo, es necesario garantizar el acceso y la permanencia de los niños, niñas y adolescentes al sistema educativo de los once municipios no certificados en educación del Departamento del Quindío.
NOTA: PARA EL PROCESO DE MATRICULA DE EDUCACION MEDIA  EN  EL DEPARTAMENTO NO CUENTA CON LINEA BASE  DEL AÑO 2014,  LO CUAL NO PERMITE DEFINIR CUANTOS ESTUDIANTES MAS  TENEMOS EN EL DEPARTAMENTO.</t>
  </si>
  <si>
    <t>De acuerdo con lo reportado durante todas las vigencias por parte de la Secretaría de Educación, se observa que se cumplió con la meta programada. Así mismo, se ha mantenido un promedio anual de 1.444 niños, niñas y adolescentes en "desertores".
NOTA: PARA EL PROCESO DE MATRICULA DE NIÑOS, NIÑAS Y ADOLESCENTES DESERTORES ESCOLARES EN  EL DEPARTAMENTO NO CUENTA CON LINEA BASE  DEL AÑO 2014,  LO CUAL NO PERMITE DEFINIR CUANTOS ESTUDIANTES MENOS TENEMOS EN EL DEPARTAMENTO.</t>
  </si>
  <si>
    <t xml:space="preserve">Para la vigencia 2022,  la Secretaría de Educación reporto que:  
A la fecha no se cuenta con los datos de eficiencia interna de la SEDQ.
Adicionalmente el Ministerio de Educación Nacional no ha realizado cierre de la vigencia 2022, por lo cual no se cuenta con datos oficiales.
Medio de verificación: información enviada por correo electrónico; desde "Natalia Cardona Osorio" &lt;desarrollohumanoyfamilia@gobernacionquindio.gov.co.             </t>
  </si>
  <si>
    <t xml:space="preserve">De acuerdo con lo reportado durante todas las vigencias por parte de la Secretaría de Educación, se observa que se cumplió con la meta programada. Así mismo, se ha mantenido un promedio anual de 2.131 niños, niñas y adolescentes reprobados escolares  menos.
</t>
  </si>
  <si>
    <t>Para la vigencia 2022, la Secretaría de Educación reporto que realizó las siguientes acciones: 
Este indicador se promedia de manera anual, la oferta educativa que se brinda en 54 instituciones educativas de los 11 municipios no certificados en educación, esto se da para todo tipo de población que demande el servicio, a la fecha se tiene:
* Población Afro: 335 estudiantes
* Población Indígena: 307 estudiantes
Medio de verificación: información enviada por correo electrónico; desde "Natalia Cardona Osorio" &lt;desarrollohumanoyfamilia@gobernacionquindio.gov.co.</t>
  </si>
  <si>
    <t>Según los reportes presentados por la Secretaría de Educación, se observa que el programa de ¨Etnoeducación¨ se ha implementado durante todas las vigencias. 
No obstante, de acuerdo con los lineamientos del Ministerio de Educación Nacional (MEN), es necesario continuar con dicho proceso.</t>
  </si>
  <si>
    <t>Desde la Secretaría de Educación Departamental, se direccionó la incorporación  del proyecto pedagógico transversal ¨Paisaje Cultural Cafetero¨ aprobado mediante la Ordenanza No. 038 de 2012, reglamentada mediante el Decreto Departamental No. 0833 del 2 de diciembre de 2013, por el cual se establecieron  los lineamientos curriculares en la adopción de proyecto pedagógico transversal para la conservación del ¨Paisaje Cultural Cafetero¨ de aplicabilidad en las 54 instituciones educativas oficiales del Departamento, por lo que la meta se encuentra cumplida.</t>
  </si>
  <si>
    <t>Para la vigencia 2022, la Secretaría de Educación reportó que:
Se dio continuidad al fortalecimiento del grupo de docentes de transición en el tema de educación inicial, a través del grupo ¨WhatsApp¨ donde se comparten las conferencias convocadas por el Ministerio de Educación Nacional y Secretaria de Educación, igualmente se les comparten documentos para el fortalecimiento de las practicas pedagógicas, en temas como ¨Evaluar para Avanzar¨, ¨Vive tu Biblioteca Escolar¨, ¨Connectate Men¨, ¨Cartilla para Narrar y Crear¨.
Igualmente, realizó visitas a instituciones educativas para apoyarlas técnicamente en el fortalecimiento de las practicas pedagógicas en el aula, de acuerdo a las políticas y lineamientos técnicos de la educación inicial, y así mismo observar el estado actual de las instituciones educativas, con el fin de consolidar dicha información que permita elaborar los planes de mejoramiento. 
También, se entregó material enviado por el Ministerio de Educación Nacional en el marco de la ¨Jornada Única¨; afiches ilustrados a la campaña ¨La educación inicial es un derecho de los niños y niñas “Matricúlate Ya”, y piezas de apoyo pedagógico. 
Así mismo, reportó que se construye el plan de ruta de transito armónico iniciando con la articulación de estrategias para garantizar el acceso de los niños y las niñas que transitan de las modalidades de ICBF y de prosperidad social al sistema educativo,  este ejercicio se realizó en  articulación con ¨calidad educativa¨,  ¨cobertura educativa¨,  ICBF y ¨prosperidad social¨.
Igualmente, 1.545 docentes de educación inicial, preescolar, básica y media beneficiados con estrategias de mejoramiento de sus capacidades a través de: 
-69 docentes formados en ¨Didáctica de la Enseñanza de las Ciencias Básicas¨: Didáctica de la Química – Biología – Física y Electrónica - Matemáticas, a través de la Universidad del Quindío - Facultad de Ciencias Básicas y Tecnologías.
-132 docentes participantes en la jornada de capacitación de la ¨RED de Matemáticas¨ de la Secretaría de Educación Departamental.
-Se realizó proceso de formación a 1.344 docentes y directivos docentes sobre evaluación, desarrollo de competencias socioemocionales y discapacidad social mediante convenio de asociación No. 045 de 2022, celebrado con la Fundación Universitaria Internacional de la Rioja –UNIR- y la Gobernación del Quindío.
Sin embargo, la Secretarias de Educación no hace referencia, si estas acciones beneficiaron los 12 municipios del Departamento del Quindío.
Medio de verificación: información enviada por correo electrónico; desde "Natalia Cardona Osorio" &lt;desarrollohumanoyfamilia@gobernacionquindio.gov.co.</t>
  </si>
  <si>
    <t xml:space="preserve">De acuerdo con lo reportado por la Secretará de Educación, se observa que el ¨Plan de Formación y Capacitación Docente¨ se ha implementado durante todas las vigencias, beneficiando a los docentes de los 11 municipios no certificados en educación del Departamento del Quindío.
De este modo, se evidencia que a la fecha se encuentra el indicador con un 100% de cumplimiento.
Sin embargo, es necesario garantizar y mantener el ¨Plan de Formación y Capacitación Docente¨ en los municipios del Departamento. </t>
  </si>
  <si>
    <r>
      <t xml:space="preserve">La Secretaría de Educación para la vigencia 2022, reportó que:
Se realizaron reuniones con directivos de 14 instituciones educativas rurales, con el fin de socializar las proyecciones para el </t>
    </r>
    <r>
      <rPr>
        <b/>
        <sz val="11"/>
        <rFont val="Arial"/>
        <family val="2"/>
      </rPr>
      <t>fortalecimiento del modelo ¨Escuela Nueva¨,</t>
    </r>
    <r>
      <rPr>
        <sz val="11"/>
        <color theme="1"/>
        <rFont val="Arial"/>
        <family val="2"/>
      </rPr>
      <t xml:space="preserve"> entre las cuales se encuentra la participación en la política pública ¨Evaluar para Avanzar¨, la focalización de escuelas demostrativas, socialización de pauta de seguimiento a la adecuada implementación del modelo, cronograma de microcentros y elaboración conjunta de ruta de visitas a las sedes para generar acciones de mejoramiento en sitio. 
Así mismo que a la fecha no se ha cumplido con el indicador propuesto.
Se puede evidenciar, y según lo refiere la secretaria de educación en su reporte trimestral, el indicador no se a cumplido, como tampoco existe claridad en que municipios se encuentran las 14 instituciones educativas rurales donde se realizaron las socializaciones. 
Medio de verificación: información enviada por correo electrónico; desde "Natalia Cardona Osorio" &lt;desarrollohumanoyfamilia@gobernacionquindio.gov.co.</t>
    </r>
  </si>
  <si>
    <t xml:space="preserve">
Posterior al análisis de la acción estratégica y la meta propuesta, así como el reporte periódico de las acciones desarrolladas entre las vigencias 2014 y 2022, se observa que el ¨Plan de Apoyo a la Educación Rural¨ se ha implementado durante todas las vigencias; de igual forma el fortalecimientos  del modelo¨ Escuela Nueva¨, entre las cuales se encuentra la participación en la política pública ¨Evaluar para Avanzar¨, la focalización de escuelas demostrativas, socialización de pauta de seguimiento a la adecuada implementación del modelo, cronograma de microcentros y elaboración conjunta de ruta de visitas a las sedes para generar acciones de mejoramiento en sitio.
</t>
  </si>
  <si>
    <t xml:space="preserve">Posterior al análisis de la acción estratégica y la meta propuesta, así como el reporte periódico de las acciones desarrolladas entre las vigencias 2014 y 2022, se observa que el ¨Plan de Formación y Capacitación Docente¨ en el uso de nuevas tecnologías a través del programa ¨Steam¨ se ha implementado durante todas las vigencias.
  </t>
  </si>
  <si>
    <t>Para la vigencia 2022, la Secretaría de Educación reportó que se realizó:
El proceso de focalización de 120 docentes para realizar formación en inglés con un programa inmersión a través del proyecto de regalías ¨Quindío Bilingüe y Competitivo¨.
Así mismo reportó que 298 docentes fueron beneficiados con estrategias de promoción del bilingüismo, a través de la ejecución de diferentes actividades lideradas por la Dirección de Calidad Educativa y su equipo de Bilingüismo:
* Presentación – Programa Departamental de Bilingüismo y RED Entre Todos para Todos.
* Jornadas de inmersión lingüística y de formación y/o capacitación en metodología para la enseñanza del inglés a cargo de la Universidad del Quindío.
* Presentación prueba APTIS a docentes licenciados en lenguas modernas en el marco del componente de formación y como parte de la estrategia de inmersión lingüística.
* Jornada académica con la RED de Bilingüismo. 
* Apoyo para el uso y apropiación del material pedagógico y didáctico y la aplicación del currículo sugerido por el Ministerio de Educación Nacional para la enseñanza del inglés grados 6 a 11.
También, se brindó asistencia técnica a docentes de Bilingüismo de las instituciones educativas San José del municipio Calarcá, Instituto Génova del municipio de Génova, Marco Fidel Suarez del municipio de Montenegro y Boquía del municipio de Salento, con el fin de fortalecer de manera continua las metodologías para la enseñanza y aprendizaje del inglés.
150 docentes participaron en la jornada de formación a través del seminario de profundización “Estrategias de uso de herramientas pedagógicas y didácticas para la enseñanza del inglés en preescolar y básica primaria” convenio de asociación No. 045 de 2022 celebrado con la Fundación Universitaria Internacional de la Rioja –UNIR- y la Gobernación del Quindío.
La secretaria de educación realiza acciones que apuntan al cumplimiento de la meta, pero hace falta mencionar de que municipios hacen parte los docentes beneficiados de estas acciones.
Medio de verificación: información enviada por correo electrónico; desde "Natalia Cardona Osorio" &lt;desarrollohumanoyfamilia@gobernacionquindio.gov.co.</t>
  </si>
  <si>
    <t xml:space="preserve">Posterior al análisis de la acción estratégica y la meta propuesta, así como el reporte periódico de las acciones desarrolladas entre las vigencias 2014 y 2021, se observa que se han implementado los ¨Proyectos Pedagógicos Flexibles¨ para atender población en situación de vulnerabilidad y necesidades educativas especiales, siendo una meta no cumplida en la Política Pública. </t>
  </si>
  <si>
    <t>De acuerdo con lo reportado durante todas las vigencias por parte de la Secretaría de Educación, se observa que el ¨Plan de Formación y Capacitación Docente¨ en competencias comunicativas en inglés, se ha cumplido en el departamento del Quindío, encontrándose en un 100% de cumplimiento a la fecha.
Sin embargo, es necesario garantizar el Plan de Formación y Capacitación Docente durante las vigencias futuras.
Sin embargo, la meta No. 37 está orientada al Plan de Formación y Capacitación Docente, evidenciando duplicidad en la meta.</t>
  </si>
  <si>
    <t>De acuerdo con lo reportado durante diferentes vigencias por parte de la Secretaría de Educación, se observa que la meta se viene cumpliendo ya que, los convenios fueron ejecutados con la Universidad Tecnológica de Pereira (UTP) a través de la estrategia VIVE DIGITAL FASE II del año 2014.</t>
  </si>
  <si>
    <t xml:space="preserve">Se realizaron Ciento cuarenta y cinco (145) planes de formación desarrollados con actores del sector turismo, impactando a 966 personas entre estudiantes, directivos, docentes y comerciantes en instituciones educativas (IE Montenegro) y municipios del departamento (Filandia, Salento, Montenegro, Calarcá, Circasia, Armenia, Pijao, Córdoba, La Tebaida y Quimbaya),  y terminal de transporte terrestre y aéreo en el marco de la estrategia de ESCNNA (Prevención de la Explotación Sexual, Comercial, de niñas, niños y adolescentes) </t>
  </si>
  <si>
    <t>La Secretaría de Salud reporto que,  el departamento del  Quindío, cuenta con la  capacidad instalada para el desarrollo permanente y continuo de acciones de Promoción en el desarrollo del Plan Nacional de Sexualidad, Derechos sexuales y Reproductivos, a través de los PLANES LOCALES DE SALUD, establecidos en los 12 municipios,  los cuales favorecieron la  realizaron  acciones encaminadas a mejoramiento de la salud sexual y reproductiva de la población, Las estrategias, capacitaciones y campañas de salud sexual y reproductiva garantizan la participación activa de diferentes segmentos poblacionales con enfoque diferencial, dado que estos servicios se prestan con acceso a todas las poblaciones y con la utilizacion de la misma capacidad instalada con que cuenta el minicipio. garantizando así el enfoque diferencial. 
Así mismo, participaron en comites de salud sexual, y, campañas y programas de prevención, como se muestra a coontinuación:
2 comités departamentales de salud sexual y reproductiva, se envió el plan de acción a las IPS y EAPB del departamento del Quindío.
2 subcomités sobre ITS VIH SIDA Hepatitis B C
Conmemoración de la Semana Andina para la Prevención del embarazo Adolescentes
Se realizaron 18 auditorías a las EAPB que operan en el departamento del Quindío y a las IPS QUE atienden PVV, con seguimiento respecto la calidad de atención de personas que viven con VIH Sida y Hepatitis B C.
Se recibieron condones donados por ACNUR y se distribuyeron a los planes locales de salud y a las EAPB de los municipios. 
Mediante el plan de intervenciones colectivas se realizaron tamizajes para VIH Hepatitis B C en los municipios. En conjunto con el PAI, se realizaron campañas de vacunación de hepatitis B a las poblaciones clave. 
Medio de verificación: información enviada por correo electrónico; desde "Natalia Cardona Osorio" &lt;desarrollohumanoyfamilia@gobernacionquindio.gov.co.</t>
  </si>
  <si>
    <t xml:space="preserve">La Secretaría de Salud reporto que, el departamento del  Quindío, cuenta con la  capacidad instalada para el desarrollo permanente y continuo de acciones de Promoción en el desarrollo del Plan Nacional de Sexualidad, Derechos sexuales y Reproductivos, a través de los PLANES LOCALES DE SALUD, establecidos en los 12 municipios,  los cuales favorecieron la  realizaron  acciones encaminadas a mejoramiento de la salud sexual y reproductiva de la población, participando en comites se salud sexual y campañas y progras de prevención como se muestra a coontinuación: 
2 comités departamentales de salud sexual y reproductiva, se envió el plan de acción a las IPS y EAPB del departamento del Quindío.
2 subcomités sobre ITS VIH SIDA Hepatitis B C
Conmemoración de la Semana Andina para la Prevención del embarazo Adolescentes
Se realizaron 18 auditorías a las EAPB que operan en el departamento del Quindío y a las IPS QUE atienden PVV, con seguimiento respecto la calidad de atención de personas que viven con VIH Sida y Hepatitis B C.
Se recibieron condones donados por ACNUR y se distribuyeron a los planes locales de salud y a las EAPB de los municipios. 
Mediante el plan de intervenciones colectivas se realizaron tamizajes para VIH Hepatitis B C en los municipios. En conjunto con el PAI, se realizaron campañas de vacunación de hepatitis B a las poblaciones clave. 
Medio de verificación: información enviada por correo electrónico; desde "Natalia Cardona Osorio" &lt;desarrollohumanoyfamilia@gobernacionquindio.gov.co.
</t>
  </si>
  <si>
    <t>Para la videncia 2022, la Secretaría de Salud Reportó que, en el marco de la estrategia de instituciones amigas de la mujer y la infancia, se analizan los indicadores de promoción, protección y apoyo a la lactancia materna, en las siguientes: 
IPS del departamento: ESE Hospital Roberto Quintero Villa.
 ESE Hospital San Vicente de Paul Génova.
 ESE Hospital Sagrado Corazón de Jesús.
Red Salud Armenia, 
ESE Hospital PIO X.
Clínica La Sagrada Familia.
ESE Hospital La Misericordia
 IPS Sanitas.
Medio de verificación: información enviada por correo electrónico; desde "Natalia Cardona Osorio" &lt;desarrollohumanoyfamilia@gobernacionquindio.gov.co.</t>
  </si>
  <si>
    <t>Para esta meta no se cuenta con linea base en el 2014 de menos analfabetas, ni se pueda identificar la disminución de la misma. A pesar de no contar con linea base, desde la Secretaría de Educación se reportan acciones encaminadas a mejorar esta meta para la vigencia 2022. 
Se realizó el proceso de atención de la población joven y adulta que requieren ser alfabetizados a través de docentes en diferentes establecimientos educativos, con el fin de disminuir el número de personas analfabetas en el Departamento; así mismo se viene articulando el proceso para el desarrollo de un pilotaje por medio del modelo flexible ¨TEJIENDO SABERES¨.
QUIMBAYA: 14 
CÓRDOBA: 14
LA TEBAIDA: 25 
CALARCÁ: 98
Total: 151 estudiantes matriculados en ciclo 1 "Alfabetización".
Así mismo reportó que para el año 2022, se prestó atención a través del servicio educativo de la población joven y adulta que requieren ser alfabetizados, con el fin de disminuir el número de personas analfabetas en el Departamento. 
Pico de matrícula regular a abril de 2022, así:
CALARCÁ: 171
MONTENEGRO: 26
LA TEBAIDA: 57
FILANDIA: 16
CÓRDOBA: 16
QUIMBAYA: 12
Total: 306 estudiantes matriculados en ciclo 1 "Alfabetización"
Medio de verificación: información enviada por correo electrónico; desde "Natalia Cardona Osorio" &lt;desarrollohumanoyfamilia@gobernacionquindio.gov.co.</t>
  </si>
  <si>
    <t>Para el año 2022, no se cuenta con el reporte de deserción en las instituciones educativas oficiales, dado que se está a la espera por parte de la Secretaría de Educación Departamental, de la consolidación de datos que realiza el Ministerio de Educación Nacional, en la cual se verifican cada una de las matriculas realizadas por niños niñas y adolescentes en el año 2022, para que la información suministrado sea oficial; sin embargo se puede encontrar que el dato de deserción para el año 2014 fue de 1.816 niños niñas y adolescentes en el Departamento del Quindío en instituciones educativas oficiales.</t>
  </si>
  <si>
    <t xml:space="preserve">Durante la vigencia 2022,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</si>
  <si>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La Secretaría de Educación para la vigencia 2022, reportó acciones para dar cumplimiento a este indicador, por medio de convenios institucionales que fortalecen la primera infancia.
Apoyo para el uso y apropiación del material pedagógico y didáctico, y la aplicación del currículo sugerido por el Ministerio de Educación Nacional para la enseñanza del inglés Grados 6 a 11.
También, se brindó asistencia técnica a docentes de Bilingüismo de las instituciones educativas San José del municipio Calarcá, Instituto Génova del municipio de Génova, Marco Fidel Suarez del municipio de Montenegro y Boquía del municipio de Salento, con el fin de fortalecer de manera continua las metodologías para la enseñanza y aprendizaje del inglés.
150 docentes participaron en la jornada de formación a través del seminario de profundización “Estrategias de uso de herramientas pedagógicas y didácticas para la enseñanza del inglés en preescolar y básica primaria” convenio de asociación No. 045 de 2022, celebrado con la Fundación Universitaria Internacional de la Rioja –UNIR- y la Gobernación del Quindío.</t>
  </si>
  <si>
    <t xml:space="preserve">Para la vigencia 2022, la Secretaria de Cultura reporto las siguientes acciones:
Se realizaro en los 12  municipios del departamento, la imlementación del plan de lectura y escritura a través de talleres de lectura , oralidad y escritura fueron  beneficiados 1315 de esta poblacion.creando en esta poblacion conciencia en el cuidado del medio ambiente , repeto por los demas .
Medio de verificación: información enviada por correo electrónico: desarrollohumanoyfamilia@gobernacionquindio.gov.co </t>
  </si>
  <si>
    <t xml:space="preserve">Para la vigencia 2022, la Secretaria de Cfultura reportó haber realizado las siguientes acciones:
Se realizo el trabajo articulado con la red de bibliotecas y las instituciones educativas del departamento en los diferentes municipios, por medio de esta articulación se lograron beneficiar 13 bibiotecas de los 12 municios y un coorregimiento, bibliotecas y ludotecas del departamento, se  beneficiaron la poblacion de infancia de 1315 en este trimetre y con un total de  41.619 infantes beneficiados en la vigencia 2022.
Medio de verificación: información enviada por correo electrónico: desarrollohumanoyfamilia@gobernacionquindio.gov.co </t>
  </si>
  <si>
    <t xml:space="preserve">La meta Disminución del 3,5%&lt; en casos de Maltrato en Niños, Niñas y Adolescentes entre 0 y 17 años, no cuenta con linea base de población afectada por maltrato infantil, lo cual hace que no se pueda medir con datos reales este indicador, ni se puede identificar la disminución del mismo.
A pesar de dicha dificultad la Secretaría de Familia, a través de la Jefatura, durante la vigencia 2022, realizó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 en casos de maltrato hacia la mujer, prevención del trabajo infantil y cualquier tipo de vulneración.  
</t>
  </si>
  <si>
    <t>La meta Disminución del 3,5%&lt; en casos por Abuso Sexual en Niños, Niñas y Adolescentes entre 0 y 17 años., no cuenta con linea base de población afectada por abuso sexual, lo cual hace que no se pueda medir con datos reales este indicador, ni se pueda identificar la disminución del mismo.
a pesar de dicha dificultad la/00 Secretaría de Familia, a través de la Jefatura, durante la vigencia 2022, realizó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 en casos de maltrato hacia la mujer, prevención del trabajo infantil y cualquier tipo de vulneración.  
El presupuesto fue reportado en la meta No 53.</t>
  </si>
  <si>
    <t xml:space="preserve">Para la vigencia 2022  la Secretaria del Interior reportó las siguientes acciones:
1.Campañas en habilidades para la vida y salud mental 
2.Intervención a organizaciones responsables de garantía y restablecimiento de derechos de niños, niñas y adolescentes (NNA) del Sistema de Responsabilidad Penal para Adolescentes.
3. Se brindó servicio de asistencia técnica para la implementación de los métodos de resolución de conflicto a  once (11) Instituciones. 
Institución Educativa San Bernardo
 Institución Educativa Luis Granada Mejía -Barragán 
Instituto Quimbaya
Institución Educativa O laya Herrera  
Institución Educativa Liceo Andino
 Institución Educativa Antonio Nariño
 Institución Educativa José María Córdoba 
Institución Educativa Vereda la india
 Institución Educativa San José 
Institución Educativa de Boquia
Ciudadela educativa José María Córdoba. 
Medio de verificación: información enviada por correo electrónico: secretariainterior@quindio.gov.co  "Natalia Cardona Osorio" desarrollohumanoyfamilia@gobernacionquindio.gov.co  </t>
  </si>
  <si>
    <t xml:space="preserve">Para la vigencia 2022 La Secretaría del Interior, reporto que realizó acompañamiento a jovenes lideres del departamento en los siguientes Municipios:
Pijao
Armenia
Circasia
La Tebaida
Génova
Quimbaya
Filandia
Calarca
Salento
Cordoba
Montenegro
1. Jornada de sensibilización prevención y socialización del reclutamiento forzado.
2. Jornada de sensibilización sobre la trata de personas en el departamento del Quindío.
Lo anterior, dirigido a 6 instituciones educativas en el departamento, IE Santa Teresita Pijao - Institución Educativa  IMET - Institución Educativa Simón Henao - Universidad del Quindío - Institución Educativa Marco Fidel Suarez - Institución Educativa La Popa   y 7 comunidades vulnerables de la ciudad del Barrio Villa Centenario, Alfonso López, Guaduales de la Villa, La Patria, Belencito, La Playita, Calle Larga. 
3. Se brindó servicio de asistencia técnica para la implementación de los métodos de resolución de conflicto a  veinticuatro (24) Instituciones. Institución Educativa San Bernardo, Institución Educativa Luis Granada Mejia-Barragán, Instituto Quimbaya, Institución Educativa O laya Herrera , Institución Educativa Liceo Andino, Institución Educativa Antonio Nariño, Institución Educativa José María Córdoba, Institución Educativa Vereda la india, Institución Educativa San José, Institución Educativa de Boquia, Ciudadela educativa José María Córdoba.
Medio de verificación: información enviada por correo electrónico: secretariainterior@quindio.gov.co  "Natalia Cardona Osorio" desarrollohumanoyfamilia@gobernacionquindio.gov.co  </t>
  </si>
  <si>
    <t xml:space="preserve">
Para la vigencia 2022 la Secretaria de Aguas e Infraestructura reporto las siguientes acciones:
Se realizó mantenimiento a 6 infraestructuras deportivas en el departamento del Quindío así:
1. Estadio del municipio de Córdoba: se realizó resane de paredes, estuco y pintura de fachada frontal y lateral, pintura de pasamanos.
2. Estadio Montenegro y Estadio de La Tebaida: Se realizaron adecuaciones de Camerinos pintura resane, baterías sanitarias, reposición de gramilla, rocería, adecuaciones graderías, etc.
3. Cancha en el barrio Villa del Café en el municipio de Armenia: Se realizó cerramiento.
4. Cancha barrio Arco Iris en el municipio de Armenia:Se realizó construcción de bancas, instalación de reflectores, prolongación de cerramiento, demolición de concreto, nivelación de terreno y excavación.
5. Cancha barrio La Cecilia en el municipio de Armenia: Se realizó cerramiento.
6. Escenario deportivo las Garzas en Pijao: Se realizó cerramiento y revoque y pintura de paredes.  
Además se realizaron las siguientes labores menores con personal y recursos de la secretaría de Aguas e Infraestructura:
• Limpieza y rocería de terreno parque Infantil  en el barrio Uribe Armenia  donde se ubican los juegos infantiles,  se hace escalera en concreto dando acceso al área de juegos. Para realizar la escalera se realizó limpieza del área, excavación, viga de cimentación, muro, nivelación de terreno, lleno compactado y fundición de escalera en concreto e instalación de pasamanos.
• Limpieza y rocería del área de cancha de futbol en la vereda La Cristalina municipio de Circasia, se cambió puerta de acceso a la cancha. Se repara tramos de malla en mal estado y se pinta.
• Se realiza rocería y limpieza de las zonas verdes, cerramiento cancha futbol  del barrio la Cecilia Armenia.
Se les realiza mantenimiento a:
• Rocería y limpieza de canaletas concreto de las zonas verdes  en el Polideportivo y coliseo La Patria Armenia.
• Rocería y limpieza de las zonas verdes, en la pista de motocróss Armenia.
Medio de verificación: información enviada por correo electrónico: desarrollohumanoyfamilia@gobernacionquindio.gov.co </t>
  </si>
  <si>
    <t>INDEPORTES, para la vigencia 2022, reporto que:
12 escuelas de formación deportiva fomentadas y apoyadas, 1 en cada uno de los 12 Municipios del del Departamento del Quindío. Las disciplinas deportivas desarrolladas fueron balonecesto, voleibol, futbol, futbol de salón, Tutbol sala, pesas, rugby, atletismo, motociclismo, gimnasia y baile deportivo, en edades de 6 a 12 años, donde cumplen semanalmente con 9 horas de trabajo, distribuidas así 6 sesiones tres veces a la semana con una duración de 90 minutos  cada sesión, con un mínimo de 30 niños, los contratistas trabajan con implementación deportiva de Indeportes Quindío.</t>
  </si>
  <si>
    <t xml:space="preserve"> INDEPORTES, para la vigencia 2022, reporto que:
Se realizó el proceso de inscripción en 1  juego Intercolegiado 2022 de los estudiantes deportistas  de las diferentes instituciones educativas de los  municipios del departamento donde el total de deportistas inscritos fue de 8324, esta se realizó en la plataforma del ministerio del deporte, en las diferentes disciplinas deportivas individuales y de conjunto, de aquí sigue la fase municipal, departamental, regional y final nacional.</t>
  </si>
  <si>
    <t>INDEPORTES, para la vigencia 2022, reporto que:
27 ligas deportivas que cumplieron los parámetros de cobertura y resultados federativos hacia altos logros, las cuales fueron apoyadas  con asistencia técnica, metodológica, jurídica y biomédica beneficiando a niños y niñas talentos deportivos en diferentes  disciplinas deportivas especialemtne en parkour, gimnasia, pesas, futbol, ciclismo y hapkido.</t>
  </si>
  <si>
    <t>INDEPORTES, para la vigencia 2022, reporto que:
3 Programas lúdicos y recreativos de tiempo libre implementados a travez de Campamentos Juveniles (participantes de Montenegro, Circasia, Quimbaya, Pijao, Córdoba, Génova,  Buenavista, Armenia y Calarcá), Nuevo Comienzo (Adulto Mayor) en los 12 Municipios del Quindío y Atención de Cero a Siempre (primera infancia) en los 12 Municipios del Quindío.</t>
  </si>
  <si>
    <t xml:space="preserve">
Para la vigencia 2022,  la Secretaría de Cultura reportó que, se dio inicio en los diferentes municipios del departamento a la formación artística en las áreas de teatro, artes plásticas, música y danzas en las casas de la cultura, capacitando a través del plan de desarrollo de la gobernación.
En el periodo de gobierno TU Y YO, se realizo la homologación a los procesos de formación que anteriormente se realizaba por numero de escuelas  y actualmente se realiza por cobertura para lo cual se han atendido  3914 y se llega a las 11 casas de la cultura descentralizadas, se tienen programas de formación que realizan los procesos de escuelas de formación artistica, en música, teatro, danzas y artes plásticas, para lo cual en los municipios se tienen 22 escuelas de formación y armenia formación con banda departamental para un total de 23.</t>
  </si>
  <si>
    <t xml:space="preserve">
Para la vigencia 2022, la Secretaría de Cultura reportó que, se dio inicio en los diferentes municipios del departamento a la formación artística en las áreas de teatro, artes plásticas, música y danzas en las casas de la cultura, capacitando a través del plan de desarrollo de la gobernación.
En el periodo de gobierno TU Y YO, se realizo la homologación a los procesos de formación que anteriormente se realizaba por numero de escuelas  y actualmente se realiza por cobertura para lo cual se han atendido  3914 y se llega a las 11 casas de la cultura descentralizadas, se tienen programas de formación que realizan los procesos de escuelas de formación artistica, en música, teatro, danzas y artes plásticas, para lo cual en los municipios se tienen 22 escuelas de formación y armenia formación con banda departamental para un total de 23. </t>
  </si>
  <si>
    <t>Para la vigencia 2022,  PROYECTA, reporto la realización de  las siguientes acciones:
Se realizaron mesas de trabajo con los municipios de circasia, Córdoba, Salento, Quimbaya, Montenegro, Buenavista, Pijao y La Tebaida,  con el propósito de identificar las necesidades que presentan estos municipios en cuanto a escenarios deportivos y que la empresa proyecta pueda aunar esfuerzos para ayudar al cumplimiento de las metas del plan de desarrollo departamental y la política pública de infancia y adolescencia.                                         
En estas mesas de trabajo se identificaron 5 intervenciones en parques recreativos y escenarios deportivos para realizar convenios con los con los entes territoriales para generar el bienestar y espacios para el bienestar de los niños, niñas y adolescentes (NNA) del departamento.
Así mismo la Empresa para el Desarrollo Territorial Proyecta adelanto los siguientes contratos de obra para la construcción y el mejoramiento de escenarios deportivos y recreativos en el Quindío:   
Circasia Escenario Deportivo Camilo Duque
Circasia Escenario Deportivo Las Villas
Filandia Polideportivo Panorama
La Tebaida construcción Parque Deportivo barrio Fundaciones
Se adelantó el convenio cuyo objeto es: "AUNAR ESFUERZOS ENTRE EL MUNICIPIO DE MONTENEGRO Y LA EMPRESA PROYECTA PARA EL MANTENIMIENTO, MEJORAMIENTO Y ADECUACION DE LA INFRAESTRUCTURA EDUCATIVA, DEPORTIVA Y EQUIPAMIENTO COLECTIVO Y COMUNITARIO" 
Se intervendra:  Coliseo Deportivo y Cultural de Montenegro 
Coliseo Deportivo y Cultural Pueblo Tapao
SKATEPARK
Medio de verificación: información enviada por correo electrónico; certificación de veracidad desde planeacion@proyecta.gov.co. 
Medio de verificación: información enviada por correo electrónico; desde "Natalia Cardona Osorio" &lt;desarrollohumanoyfamilia@gobernacionquindio.gov.co.</t>
  </si>
  <si>
    <t>PROYECTA, para la vigencia 2022, reporto la ejecución de las siguientes acciones: 
Se realizaron mesas de trabajo con los municipios de circasia, Córdoba, Salento, Quimbaya, Montenegro, Buenavista, Pijao y La Tebaida con el propósito de identificar las necesidades que presentan estos municipios en cuanto al mejoramiento de las instituciones educativas y que la empresa proyecta pueda aunar esfuerzos para el cumplimiento de las metas del plan de desarrollo departamental y la política pública de infancia y adolescencia.                       
Así mismo, se realizaron mesas de trabajo con personal de la Secretaria de Educación, en la cual se establecieron compromisos para depurar y clasificar las sedes ya intervenidas y las que son necesarios de intervención inmediata para sacar convenio con el departamento del Quindío y realizar las intervenciones necesarias.
También se realizó el mantenimiento y mejoramiento de las siguientes instituciones educativas:  Institución Educativa Los Fundadores, Sede Francisco José de Caldas. Institución Educativa Marco Fidel Suarez, Sede Buenos Aires, Sede Guatemala, Sede Manuel Mejía.
Se adelanto el convenio cuyo objeto es: "AUNAR ESFUERZOS ENTRE EL MUNICIPIO DE MONTENEGRO Y LA EMPRESA PROYECTA PARA EL MANTENIMIENTO, MEJORAMIENTO Y ADECUACION DE LA INFRAESTRUCTURA EDUCATIVA, DEPORTIVA Y EQUIPAMIENTO COLECTIVO Y COMUNITARIO"
Medio de verificación: información enviada por correo electrónico; certificación de veracidad desde planeacion@proyecta.gov.co. 
Medio de verificación: información enviada por correo electrónico; desde "Natalia Cardona Osorio" &lt;desarrollohumanoyfamilia@gobernacionquindio.gov.co.</t>
  </si>
  <si>
    <t xml:space="preserve">Para la vigencia 2022, la SecretarÍa de Aguas e Infraestructura reporto que, realizó las siguientes acciones:
Realizó mantenimiento a 9 Instituciones Educativas. Se está a la espera de publicación de obra publica para intervenir otras instituciones, el procesos esta en revisión técnica:
1. Instituciones Educativas  los pinos del Municipio de Salento: se  realizó cerramiento con malla eslabonada y tubería  galvanizada y se  realizó ampliación de cerramiento a una mayor altura, mantenimiento de cerramiento, templada y fijación de malla.
2.Institución Educativa Naranjal Municipio de Quimbaya se realizó demolición de concreto de vía interna en mal estado y se retiró escombro, nivelación de terreno  y se fundió placa con hierro de temperatura.
3.  Institución Educativa Libre de Circasia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4. Institución Educativa Antonio Nariño – Calarcá Quindío  Adecuaciones locativas restaurante escolar, Resane y estuco sobre muros, Aplicación de pintura vinilo sobre muros, Cambio de tejas deterioradas, Construcción de media caña en mortero para impermeabilización de losa en cubierta, Instalación de guarda escoba – media caña en PVC.
5. Institución Educativa Francisco Miranda, del corregimiento La India municipio de Filandia Quindío adecuaciones locativas, Instalación de guarda escoba media caña en PVC, Instalación de mesones en acero inoxidable, Instalación de lavaplatos en acero inoxidable, Fraguado de piso cerámico, Instalación de soportes metálicos para estantería.
6. Institución Educativa Quimbaya – Sede Principal Adecuaciones locativas restaurante escolar, Resane y estuco sobre muros, Aplicación de pintura epoxica de Poliuretano sobre muros, Impermeabilización de junta de construcción, Instalación de enchape cerámico sobre pared formato 20x20 cm.
7. Institución Educativa Policarpa Salavarrieta – Sede – Antonia Santos Municipio de Quimbaya adecuaciones locativas, Reposición de tejas en fibro cemento, Resane y estucos sobre muros, Aplicación de pintura epóxica de Poliuretano sobre muros, Aplicación de pintura epóxica de Poliuretano sobre cielo raso, Cambio de láminas de panel para cielo raso.
8. Institución Educativa Quimbaya – Sede Sagrado Corazón Adecuaciones locativas restaurante escolar, Resane y estuco sobre muros, Aplicación de pintura epoxica de Poliuretano sobre muros, Pintura de esmalte sintético para carpintería metálica.
9.  Instituciones Educativa El Carpaz en el municipio de Calarcá: Se realizó la construcción de andenes  y morteros de nivelación en diferentes placas, actividades de construcción, adecuación, mantenimiento, mejoramiento y reparación.
Bloque 1: construcción rectangular de 7,5x7,5 m. se hizo mortero e instalación de piso, estuco y  pintura interior y exterior. Carpintería metálica de ventanas y puertas se pintan; instalación eléctrica y se instaló cielo raso.
Bloque 2: construcción rectangular de 15x7 m. hizo mortero y enchape de pisos; muros en estructura liviana como divisiones de baños e instalación de enchape, aparatos sanitarios y grifería. Se estucaron y pintaron paredes interiores y exteriores; instalaciones eléctricas, carpintería metálica de ventanas y puertas se pintaron y se instaló cielo raso.
Se encuentra licitación No. 011 de 2022 se encuentra en pliego definitivo. 
Medio de verificación: información enviada por correo electrónico: desarrollohumanoyfamilia@gobernacionquindio.gov.co </t>
  </si>
  <si>
    <t xml:space="preserve">La Secretaria de Educación para la vigencia 2022, reportó que: 
Se han beneficiado 148 docentes con la estrategia de promoción del bilingüismo, a través de la ejecución de diferentes actividades lideradas por la Dirección de Calidad Educativa y su equipo de Bilingüismo:
* Presentación – Programa Departamental de Bilingüismo y RED Entre Todos para Todos.
* Jornadas de inmersión lingüística y de formación y/o capacitación en metodología para la enseñanza del inglés a cargo de la Universidad del Quindío.
* Presentación prueba APTIS a docentes licenciados en lenguas modernas en el marco del componente de formación y como parte de la estrategia de inmersión lingüística.
* Jornada académica con la RED de Bilingüismo. 
* Apoyo para el uso y apropiación del material pedagógico y didáctico y la aplicación del currículo sugerido por el Ministerio de Educación Nacional para la Enseñanza del Inglés Grados 6 a 11
.
Así mismo, 1545 docentes de educación inicial, preescolar, básica y media beneficiados con estrategias de mejoramiento de sus capacidades a través de: 
-69 docentes formados en DIDÁCTICA DE LA ENSEÑANZA DE LAS CIENCIAS BÁSICA: Didáctica de la Química – Biología – Física y Electrónica - Matemáticas a través de la Universidad del Quindío - Facultad de Ciencias Básicas y Tecnologías.
-132 docentes participantes en la jornada de capacitación de la RED de Matemáticas de la Secretaría de Educación Departamental.
-Se realizó proceso de formación a 1.344 docentes y directivos docentes sobre evaluación, desarrollo de competencias socioemocionales y discapacidad social mediante Convenio de Asociación No. 045 de 2022 celebrado con la Fundación Universitaria Internacional de la Rioja –UNIR- y la Gobernación del Quindío.
Medio de verificación: información enviada por correo electrónico; desde "Natalia Cardona Osorio" &lt;desarrollohumanoyfamilia@gobernacionquindio.gov.co. </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</si>
  <si>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reporto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t>
  </si>
  <si>
    <t>El ICBF para la vigencia 2022, reportó las siguientes acciones:
El proceso de implementación de 8 modelos flexibles y proyectos pedagógicos que incluyan campañas para la expedición de Tarjetas de Identidad no está contemplado dentro de la misionalidad que posee el ICBF, es un proceso que debe de ser liderado desde el Gobierno Departamental a través de sus secretarias de familia y educación, vinculando a la Registraduría Nacional, que es el responsable del proceso de identificación a la población en general. El ICBF esta presto a participar de la difusión de campañas que así determinen al interior de la población que se atiende en sus diferentes modalidades de atención.
EL ICBF desde los servicios de primera infancia de ICBF a través de las entidades administradoras se realiza seguimiento permanente para que el 100% de los niños tengan su registro civil. Para el caso de los niños y niñas venezolanos pese a realizar las gestiones y reportes se ha dificultado su proceso de identificación
Así mismo en los programas de Generaciones étnicas con Bienestar y Generaciones explora de la Subdirección de infancia, donde se benefician niños y niñas desde los 6 a los 13 años se promueve la expedición de documentos de identidad acordes a la edad; al identificar la necesidad, el operador acompaña a la familia en las gestiones pertinentes ante la registraduría, para la expedición del documento como parte de la garantía de sus derechos. 
Medio de verificación: información enviada por correo electrónico: Harold.Bedoya@icbf.gov.co</t>
  </si>
  <si>
    <r>
      <t>Para la vigencia 2022, la Secretaría de Educación reportó las siguientes acciones: 
ND- Los programas de educación Inicial tales como prejardín y jardín no hacen parte de la oferta educativa de la SEDQ. 
ESTA OFERTA CORRESPONDE A LOS PROGRAMAS DEL ICBF</t>
    </r>
    <r>
      <rPr>
        <b/>
        <sz val="11"/>
        <color rgb="FFFF0000"/>
        <rFont val="Arial"/>
        <family val="2"/>
      </rPr>
      <t xml:space="preserve">
</t>
    </r>
    <r>
      <rPr>
        <sz val="11"/>
        <color theme="1"/>
        <rFont val="Arial"/>
        <family val="2"/>
      </rPr>
      <t xml:space="preserve"> 
Medio de verificación: información enviada por correo electrónico; desde "Natalia Cardona Osorio" &lt;desarrollohumanoyfamilia@gobernacionquindio.gov.co.</t>
    </r>
  </si>
  <si>
    <t xml:space="preserve">La Secretaria de Educación, para  la vigencia 2022, indicó  que, con la implementación de la Ley 1804 de 2016  "POR LA CUAL SE ESTABLECE LA POLÍTICA DE ESTADO PARA EL DESARROLLO INTEGRAL DE LA PRIMERA INFANCIA DE CERO A SIEMPRE Y SE DICTAN OTRAS DISPOSICIONES", se realizó la búsqueda activa de niños y niñas que no han transitado al sistema educativo para la vigencia 2022, en articulación con el ICBF y Prosperidad Social.
Se puede evidenciar que las acciones reportadas por la secretaría no dan cumplimiento al indicador 
Así mismo, informa que ESTA OFERTA CORRESPONDE A LOS PROGRAMAS DEL ICBF.
Medio de verificación: información enviada por correo electrónico; desde "Natalia Cardona Osorio" &lt;desarrollohumanoyfamilia@gobernacionquindio.gov.co.
</t>
  </si>
  <si>
    <t>Para la vigencia 2022, la Secretaría de Educación, reportó las siguientes acciones: 
115 docentes y agentes educativos de educación inicial, preescolar, básica y media, se han beneficiado con estrategias de mejoramiento de sus capacidades, a través de talleres técnicos realizados durante el II Trimestre del Año 2022. 
Así mismo se realizaron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Privadas, Secretaría de Educación Departamental).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
263 docentes y agentes educativos de educación inicial, preescolar, básica y media beneficiados con estrategias de mejoramiento de sus capacidades.
Articulación con el ministerio de educación, universidad del bosque y la secretaria de educación en la capacitación en el tema Evaluar Para Avanzar
Capacitación en Seminario de Profundización en: Educación Inicial en el marco del Convenio De asociación celebrado con la Fundación Universitaria Internacional de la Rioja.
Se brindó procesos de acompañamiento y seguimiento en el Proyecto de Transiciones Armónicas en las 54 instituciones Educativas, con los 94 Docentes de Transición y familias y cuidadores.
Si bien es cierto la información reportada por la Secretaria de Educación para la vigencia 2022 apunta al cumplimiento de la meta, no existe claridad en la totalidad de los docentes y agentes educativos de educación inicial, preescolar, básica y media beneficiados con estas acciones. 
Así mismo se encuentra duplicidad con la meta 25
Medio de verificación: información enviada por correo electrónico; desde "Natalia Cardona Osorio" &lt;desarrollohumanoyfamilia@gobernacionquindio.gov.co.</t>
  </si>
  <si>
    <t xml:space="preserve">La Secretaria de Educación, reportó  para el primer y segundo  trimestre de la vigencia 2022, que se dio inicio a la conformación de la red de lengua castellana con el acompañamiento de los tutores del programa todos a aprender, para su conocimiento oficial.
</t>
  </si>
  <si>
    <t xml:space="preserve">Para la vigencia 2022, la Secretaria de Cultura,  reportó las siguientse acciones:
El plan de lectura y escritura se desarrollo en los 12 municipios del departamento del Quindío, tanto en las bibliotecas públicas, casas de la cultura y las instituciones educativas beneficiando a 1315  niños y niñas entre 0 y 14 años en este ultimo trimentre.  
Medio de verificación: información enviada por correo electrónico: desarrollohumanoyfamilia@gobernacionquindio.gov.co </t>
  </si>
  <si>
    <t>Para la vigencia 2022, la Secretaría de Educación, reportó que se han realizado procesos de formación a orientadores escolares de las Instituciones Educativas sobre APRENDIZAJE SIGNIFICATIVO, EL DESARROLLO DE LAS COMPETENCIAS SOCIOEMOCIONALES Y CIUDADANAS, EL TRABAJO COLABORATIVO Y LAS TUTORÍA
Si bien es cierto la secretaria de educación realiza acciones que apunta al cumplimiento del indicador , no existe claridad del numero de docentes que fueron beneficiados como tampoco en que municipio se desarrollo estas acciones.
Medio de verificación: información enviada por correo electrónico; desde "Natalia Cardona Osorio" &lt;desarrollohumanoyfamilia@gobernacionquindio.gov.co.</t>
  </si>
  <si>
    <t>Para la vigencia 2022, la Secretaría de Educación, reportó que, se conformó la red de docentes de sociales con el propósito de movilizar y fortalecer las competencias ciudadanas</t>
  </si>
  <si>
    <t>Para la vigencia 2022, la Secretaria de educación, reporto que, en las 54 Instituciones Educativas se continuó orientando como proyecto pedagógico transversal la temática de Paisaje Cultural Cafetero en cumplimiento de la ordenanza No. 0038 del 22 de noviembre de 2012.
Se puede evidenciar que existe duplicidad con la meta 36.
Medio de verificación: información enviada por correo electrónico; desde "Natalia Cardona Osorio" &lt;desarrollohumanoyfamilia@gobernacionquindio.gov.co.</t>
  </si>
  <si>
    <t xml:space="preserve">La Secretaría de Educación, reportó para la vigencia 2022,  que las 54 Instituciones Educativas tienen constituidos los gobiernos escolares.
</t>
  </si>
  <si>
    <t>La Secretaría del Interior, para la vigencia 2022, reportó que, realizó las siguientes acciones de fortalecimiento a 2265 dignatarios comunales, padres y jóvenes del Departamento del Quindío por medio de:
1.Campañas en habilidades para la vida y salud mental 
2.Intervención a organizaciones responsables de garantía y restablecimiento de derechos de niños, niñas, y adolescentes (N,N,A) del Sistema de Responsabilidad Penal para Adolescentes.
3. Se brindó servicio de asistencia técnica para la implementación de los métodos de resolución de conflicto a once (11) Instituciones. Institución Educativa San Bernardo, Institución Educativa Luis Granada Mejía-Barragán, Instituto Quimbaya, Institución Educativa Olaya Herrera, Institución Educativa Liceo Andino, Institución Educativa Antonio Nariño, Institución Educativa José María Córdoba, Institución Educativa Vereda la india, Institución Educativa San José, Institución Educativa de Boquia, Ciudadela educativa José María Córdoba
Medio de verificación: información enviada por correo electrónico: secretariainterior@quindio.gov.co  "Natalia Cardona Osorio" desarrollohumanoyfamilia@gobernacionquindio.gov.co</t>
  </si>
  <si>
    <t xml:space="preserve">Para la vigencia 2022 La Secretaría del Interior, reporto que realizó las siguientes acciones:  
Para la semana de participación se realiza capacitación en el auditorio de la Institución Educativa Ciudadela José María Córdoba "Jóvenes activos y participativos".
Se brinda capacitación a los miembros de las diferentes JAC de los 12 municipios en temáticas de promoción de la participación en los espacios comunales y de resolución de conflictos.  
Medio de verificación: información enviada por correo electrónico: secretariainterior@quindio.gov.co  "Natalia Cardona Osorio" desarrollohumanoyfamilia@gobernacionquindio.gov.co  </t>
  </si>
  <si>
    <t xml:space="preserve">Para la vigencia 2022 la Secretaría del Interior reporto que realizo las siguientes acciones: 
Se realizó la actualización del plan integral departamental de derechos humanos donde se establece la ruta de protección y el plan de prevención de derechos humanos. Cada municipio tiene implementado el plan de acción departamental de paz y de derechos humanos.             
Medio de verificación: información enviada por correo electrónico: secretariainterior@quindio.gov.co  "Natalia Cardona Osorio" desarrollohumanoyfamilia@gobernacionquindio.gov.co                                                                                                                      </t>
  </si>
  <si>
    <t xml:space="preserve">                                                                     
El Instituto Colombiano de Bienestar Familiar (ICBF), para la vigencia 2022 reporto las siguientes acciones:
El ICBF no tiene dentro de sus competencias legales procesos de detección, judicialización y castigo para población adulta que cometa algún delito contra un niño, niña o adolescente.
 Si bien es cierto el ICBF realiza un reporte de las acciones a esta meta, dicha información no tiene relación con lo descrito en la meta.
Medio de verificación: información enviada por correo electrónico: Harold.Bedoya@icbf.gov.co</t>
  </si>
  <si>
    <t>El Instituto Colombiano de Bienestar Familiar (ICBF), para la vigencia 2022 reporto las siguientes acciones:
 La meta no es responsabilidad del ICBF, toda vez que la implementación de la Estrategia Nacional se desarrolla a través de la implementación de la Línea de Política Pública de Infancia y Adolescencia que se ha dispuesto para la prevención de la ESCNNA y ello es responsabilidad de la dinamización que se de en el marco del Comité Departamental de Primera Infancia, Infancia y Adolescencia, así como en el comité departamental de CIETI.
Sin embargo, el ICBF durante la vigencia 2022 ha contado con la contratación de tres profesionales en las áreas de psicología, Trabajo Social y pedagogía que conformaron el Equipo Móvil de Protección Integral (EMPI) cuyo objetivo es promover el restablecimiento de los derechos de los NNA en situación de Trabajo Infantil y sus peores formas (ESCNNA) involucrando a las familias y/o cuidadores, a través de la atención directa.
Medio de verificación: información enviada por correo electrónico: Harold.Bedoya@icbf.gov.co</t>
  </si>
  <si>
    <t>El  Instituto Colombiano de Bienestar Familiar (ICBF) reportó para la vigencia 2022 que: 
La meta no es responsabilidad del ICBF, el plan departamental y las rutas son lideradas desde la Secretaría del Interior del departamento y la responsabilidad de los Hogares de Paso es de los entes territoriales y el ente departamental, el ICBF realiza acompañamiento técnico de acuerdo con lo que demande cada entidad territorial.
Medio de verificación: información enviada por correo electrónico: Harold.Bedoya@icbf.gov.co</t>
  </si>
  <si>
    <t>La Secretaría de Familia, realizara la Rendición de Cuentas enla vigencia  2023.</t>
  </si>
  <si>
    <t>El Instituto Colombiano de Bienestar Familiar (ICBF), para la vigencia 2022 reporto: 
Si bien la administración de la Plataforma SUIN no depende de la Regional Quindío, sí se logra reportar que desde el ICBF Nacional se mantiene en operación y actualización estadística permanente la plataforma para consulta territorial de los diferentes indicadores de desarrollo integral de niños, niñas, adolescentes y jóvenes del departamento y del país.
Medio de verificación: información enviada por correo electrónico: Harold.Bedoya@icbf.gov.co</t>
  </si>
  <si>
    <t>La Secretaría de Salud  Departamental, para la vigencia 2022 reportó que:  a través del programa de maternidad segura realizó seguimiento y vigilancia a la ruta materno perinatal, que contempla acciones,  actividades y procedimientos dirigidas a la promoción, prevención, protección de la salud  del binomio madre e hijo; contemplada en la ley 1751/2015 y la resolución 3280 /2018, en todas las IPS y  EAPB  asentadas en el departamento del Quindío. 
En nuestro territorio no está implementado el programa madre canguro, solo existe en el Hospital San Juan de Dios de Armenia y en la Clinica Sagrada familia, información a las madres parturientas con recién nacidos prematuros.  
Medio de verificación: información enviada por correo electrónico; desde "Natalia Cardona Osorio" &lt;desarrollohumanoyfamilia@gobernacionquindio.gov.co.</t>
  </si>
  <si>
    <t xml:space="preserve">Para la vigencia  2022, la Secretaría de Agricultura reportó que,  en los municipios de: CORDOBA, CIRCASIA, MONTENEGRO, GENOVA, BUENAVISTA, CALARCA, SALENTO, PIJAO, se realizaron acciones con el propósito de consolidar el liderazgo empresarial, la asociatividad, acciones de extensión agropecuaria y las alianzas productivas. 
El área de Seguridad alimentaria, Desarrollo Rural y Medio Ambiente, promocionó la difusión de la cartilla de seguridad alimentaria y en actividades para la sostenibilidad de las parcelas de agricultura familiar campesina preestablecidas y/o biofabricas para la producción de biopreparados; Impactando con estas acciones directa e indirectamente a la infancia del departamento. 
También, se beneficiaron 150 unidades productivas, en las asociaciones: ASOCIACION LA MARIELA, donde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Medio de verificación: información enviada por correo electrónico: desarrollohumanoyfamilia@gobernacionquindio.gov.co                                                                                                                                                                                                                      </t>
  </si>
  <si>
    <t>La Secretaría de Agricultura, para la vigencia 2022, realizó las siguientes acciones en cumplimiento de la meta: 
Se benefició a ASOVIP en el municipio de PIJAO, donde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Medio de verificación: información enviada por correo electrónico: desarrollohumanoyfamilia@gobernacionquindio.gov.co</t>
  </si>
  <si>
    <t xml:space="preserve">Para la vigencia 2022, la Secretaría de Agricultura reporto la realización de las siguientes acciones: 
Mediante los Mercados campesinos, con base en la meta 170201700, realizó actividades de apoyo a productores agropecuarios en los municipios de: CORDOBA, CIRCASIA, MONTENEGRO, GENOVA, BUENAVISTA,  CALARCA, SALENTO con el propósito de consolidar el liderazgo empresarial, la asociatividad, acciones de extensión agropecuaria y las alianzas productivas en seguridad alimentaria de la Secretaría de Agricultura, Desarrollo Rural y Medio Ambiente, se  promocionó difusión de la cartilla de seguridad alimentaria de la Secretaría de Agricultura, Desarrollo Rural y Medio Ambiente y en actividades para la sostenibilidad de las parcelas de agricultura familiar campesina preestablecidas y/o biofabricas para la producción de biopreparados, beneficiando en el primer trimestre a 175 productores agropecuarios.
También se beneficiaron 150 unidades productivas. en las asociaciones: ASOCIACION LA MARIELA Y ASOVIP en el municipio de PIJAO, donde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A través de la circular No. S.A.60.07.01-01121 del 18 de octubre de 2022 se convocaron los actores responsables del cumplimiento de esta meta para establecer las acciones que permitan implementar satisfactoriamente la proyección anual de esta.
Si bien es cierto,  la secretaria de Agricultura  realiza acciones que apuntan al cumplimiento de la meta, no existe claridad de cuantos convenios se han ejecutado, dificultando  la medición del indicador. 
Medio de verificación: información enviada por correo electrónico: desarrollohumanoyfamilia@gobernacionquindio.gov.co </t>
  </si>
  <si>
    <t xml:space="preserve">Para la vigencia 2022, la Secretaría de Agricultura reporto que se realizaron las siguientes acciones:
Ejecución de 6 proyectos de Alianzas productivas de la primera fase con más de un 50 % de la ejecución, e inició de la etapa de formalización y ejecución de 17 nuevos perfiles de alianzas productivas de la segunda fase, también se apoyó en la estructuración y acompañamiento de 8 perfiles de alianzas productivas de la fase 3, con una pluralidad de los patrones alimentarios adecuados.
También se beneficiaron 47 unidades productivas. En las asociaciones: ASOCIACION LA MARIELA Y ASOVIP en el municipio de PIJAO, donde se desarrollaron actividades para el Fomento de la agricultura campesina familiar y comunitaria, en busca de la seguridad y soberanía alimentaria y nutrición.
Así mismo realizaron la planeación de la jornada de desparasitación 2022, a realizarse desde el 23 de mayo al 3 de junio, brindando el 26 de abril la asistencia técnica y entrega del medicamento, con los 12 municipios del departamento.                  
Se apoyaron  1247 productores agropecuarios en  los municipios de: CORDOBA, CIRCASIA, MONTENEGRO, GENOVA, BUENAVISTA,  CALARCA, SALENTO, se realizaron acciones con el propósito de consolidar el liderazgo empresarial, la asociatividad, acciones de extensión agropecuaria y las alianzas productivas seguridad alimentaria de la Secretaría de Agricultura, Desarrollo Rural y Medio Ambiente, se  promocionó la difusión de la cartilla de seguridad alimentaria de la Secretaría de Agricultura, Desarrollo Rural y Medio Ambiente y en actividades para la sostenibilidad de las parcelas de agricultura familiar campesina preestablecidas y/o biofabricas para la producción de biopreparados, impactando con estas acciones directa e indirectamente la infancia del departamento. 
Medio de verificación: información enviada por correo electrónico: desarrollohumanoyfamilia@gobernacionquindio.gov.co                                                          </t>
  </si>
  <si>
    <r>
      <rPr>
        <sz val="11"/>
        <color theme="1"/>
        <rFont val="Calibri"/>
        <family val="2"/>
        <scheme val="minor"/>
      </rPr>
      <t xml:space="preserve">
La Secretaría de Educación reportó que, para la vigencia 2022, realizó las siguientes acciones: 
29.625 estudiantes focalizados en la estrategia del Programa de Alimentación Escolar -SIMAT, de las 54 Instituciones Educativas oficiales de los 11 municipios no certificados del Departamento del Quindío.  Se hace entrega de los siguientes complementos alimentarios, directamente a cada estudiante priorizado: 
• Complemento alimentario almuerzo preparado en sitio: APS
• Complemento alimentario am/pm preparado en sitio: CPS
• Complemento alimentario am/pm industrializado: IND
</t>
    </r>
    <r>
      <rPr>
        <sz val="11"/>
        <color theme="1"/>
        <rFont val="Arial"/>
        <family val="2"/>
      </rPr>
      <t xml:space="preserve">
</t>
    </r>
    <r>
      <rPr>
        <sz val="11"/>
        <color theme="1"/>
        <rFont val="Calibri"/>
        <family val="2"/>
        <scheme val="minor"/>
      </rPr>
      <t>Medio de verificación: información enviada por correo electrónico; desde "Natalia Cardona Osorio" &lt;desarrollohumanoyfamilia@gobernacionquindio.gov.co.</t>
    </r>
  </si>
  <si>
    <t>La Secretaría de Educación para la vigencia 2022, reportó las siguientes acciones en cumplimiento de esta meta:
Las capacidades institucionales para llevar a cabo la implementación y ejecución del Programa de Alimentación Escolar, se basa en la contratación de un (1) Operador quien realiza la entrega de los complementos alimentarios: complemento alimentario almuerzo preparado en sitio: APS, complemento alimentario am/pm preparado en sitio: CPS y complemento alimentario am/pm industrializado: IND. y un (1) equipo PAE 
Medio de verificación: información enviada por correo electrónico; desde "Natalia Cardona Osorio" &lt;desarrollohumanoyfamilia@gobernacionquindio.gov.co.</t>
  </si>
  <si>
    <t xml:space="preserve">Para la vigencia 2022, la Secretaría de Salud reportó que: Se realizaron estrategia AIEPI en la implementación para los 12 municipios  visitas de fortalecimiento al esquema departamental de inmunización a partir de diseño de estrategias de sensibilización a la población de las IPS del Departamento del Quindío,estas intervenciones se realizan con enfoque diferencial y poblaciones en condicion especial.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</si>
  <si>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al esquema departamental de inmunización a partir de diseño de estrategias de sensibilización a la población de las IPS del Departamento del Quindío. estas intervenciones se realizan con enfoque diferencial y poblaciones en condicion especial.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</si>
  <si>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 la promoción de la salud  en acompañamiento de los planes locales de los municipios garantizando la promocion en espacios rurales y urbanos para el acceso a salud preventiva eb población educativa y rural, desde la secretaría de salud se da la capacitación y las rutas de atención pero los procesos en instituciones educativas estan a cargo de los planes locales de salud.al esquema departamental de inmunización a partir de diseño de estrategias de sensibilización a la población de las IPS del Departamento del Quindío,esstas ESE realizan intervención en las instituciones educativas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</si>
  <si>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 la promoción y esquemas de vacunación,   en acompañamiento de los planes locales de los municipios garantizando la promocion en espacios rurales y urbanos para el acceso a salud preventiva, desde la secretaría de salud se da la capacitación y las rutas de atención estan a cargo de los planes locales de salud.al esquema departamental de inmunización a partir de diseño de estrategias de sensibilización a la población de las IPS del Departamento del Quindío.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</si>
  <si>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 la promoción de entornos protectores y factores de riesgo,   en acompañamiento de los planes locales de los municipios garantizando la promocion en espacios rurales y urbanos para el acceso a salud preventiva, desde la secretaría de salud se da la capacitación y las rutas de atención estan a cargo de los planes locales de salud.al esquema departamental de inmunización a partir de diseño de estrategias de sensibilización a la población de las IPS del Departamento del Quindío.
Medio de verificación: información enviada por correo electrónico; desde "Natalia Cardona Osorio" &lt;desarrollohumanoyfamilia@gobernacionquindio.gov.co. </t>
  </si>
  <si>
    <t xml:space="preserve">Para la vigencia 2022, la Secretaría de Salud reportó que: se cuenta con la capacidad instalada para la implementación y fortalecimiento de la  estrategia AIEPI en la implementación para los 12 municipios  visitas de fortalecimiento a la promoción y esquemas de vacunación,   en acompañamiento de los planes locales de los municipios garantizando la promocion en espacios rurales y urbanos para el acceso a salud preventiva, desde la secretaría de salud se da la capacitación y las rutas de atención estan a cargo de los planes locales de salud.al esquema departamental de inmunización a partir de diseño de estrategias de sensibilización a la población de las IPS del Departamento del Quindío.
Medio de verificación: información enviada por correo electrónico; desde "Natalia Cardona Osorio" &lt;desarrollohumanoyfamilia@gobernacionquindio.gov.co.              </t>
  </si>
  <si>
    <t>La secretaría de salud, realiza fortalecimiento e implementación  y seguimiento a las rutas integrales de atención en salud a través de las RIAS, a través de la capacidad instalada de cada uno de los planes locales de salud , los programas que se fortalecen son vacunación, desparacitación y controles de crecimiento y desarrollo. El Plan de Trabajo diseñado de manera articulada con el Instituto Colombiano de Bienestar Familiar, que propende por el fortalecimiento de capacidades técnicas de los funcionarios de las Administraciones Municipales, para lograr la consolidación, implementación y seguimiento de las Rutas Integrales de Atención en salud a la Primera Infancia, se brinda acompañamiento a las Entidades Territoriales en los 12 municipios infancia y adolescencia de cada municipio.
Medio de verificación: información enviada por correo electrónico; desde "Natalia Cardona Osorio" &lt;desarrollohumanoyfamilia@gobernacionquindio.gov.co.</t>
  </si>
  <si>
    <t xml:space="preserve">
Para la vigencia 2022, la Secretaría de Salud reportó que actualmente el Quindío no cuenta con un Plan Departamental de Reducción del Consumo de Sustancias Psicoactivas dado que su vigencia fue hasta el 2019, sin embargo, se cuenta con un documento de avance en el marco de la Resolución 089 de 2018, por la cual se adopta “La Política Integral Para la Prevención y Atención del Consumo de Sustancias Psicoactivas” y una versión del Plan de Acción la cual está en revisión en jurídica.
Medio de verificación: información enviada por correo electrónico; desde "Natalia Cardona Osorio" &lt;desarrollohumanoyfamilia@gobernacionquindio.gov.co.</t>
  </si>
  <si>
    <t xml:space="preserve">
Para la vigencia 2022, la Secretaría de Salud reportó que actualmente el Quindío no cuenta con un Plan Departamental de Reducción del Consumo de Sustancias Psicoactivas dado que su vigencia fue hasta el 2019, sin embargo, se cuenta con un documento de avance en el marco de la Resolución 089 de 2018, por la cual se adopta “La Política Integral Para la Prevención y Atención del Consumo de Sustancias Psicoactivas” y una versión del Plan de Acción la cual está en revisión en jurídica.
Medio de verificación: información enviada por correo electrónico; desde "Natalia Cardona Osorio" &lt;desarrollohumanoyfamilia@gobernacionquindio.gov.co.
        </t>
  </si>
  <si>
    <t>Para la vigencia 2022, la Secretaría de Salud reportó que actualmente el Quindío, se cuenta con la capacidad institucional de infraestructura y profesionales para seguimiento al plan de reducción del consump se SPA, sin embargo no se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en el cuarto trimestre el programa  conto con 7 adolescentes vinculados. un Comité Departamental de Drogas con Énfasis en Reducción del Consumo de Sustancias Psicoactivas.
Medio de verificación: información enviada por correo electrónico; desde "Natalia Cardona Osorio" &lt;desarrollohumanoyfamilia@gobernacionquindio.gov.co.</t>
  </si>
  <si>
    <t>Para la vigencia 2022, la Secretaría de Educación reportó las siguientes acciones: 
ND- Los programas de educación inicial tales como prejardín y jardín no hacen parte de la oferta educativa de la SEDQ. 
Medio de verificación: información enviada por correo electrónico; desde "Natalia Cardona Osorio" &lt;desarrollohumanoyfamilia@gobernacionquindio.gov.co.</t>
  </si>
  <si>
    <t>Para la vigencia 2022, la Secretaría de Educación reportó las siguientes acciones en cumplimiento de la meta:
263 docentes y agentes educativos de educación inicial, preescolar, básica y media, beneficiados con estrategias de mejoramiento de sus capacidades.
*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Privadas, Secretaría de Educación Departamental).
*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
*Articulación con el Ministerio de Educación, Universidad del Bosque y la Secretaria de Educación, en la capacitación del tema ¨Evaluar Para Avanzar¨
*Capacitación en seminario de profundización en: educación inicial en el marco del convenio de asociación, celebrado con la Fundación Universitaria Internacional de la Rioja.
Se  brindan  procesos de acompañamiento y seguimiento en el proyecto de transiciones armónicas, en las 54 instituciones educativas, con los 94 docentes de transición y familias y cuidadores. 
Medio de verificación: información enviada por correo electrónico; desde "Natalia Cardona Osorio" &lt;desarrollohumanoyfamilia@gobernacionquindio.gov.co.</t>
  </si>
  <si>
    <t xml:space="preserve"> 
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a nivel de  Preescolar de 2.592
Medio de verificación: información enviada por correo electrónico; desde "Natalia Cardona Osorio" &lt;desarrollohumanoyfamilia@gobernacionquindio.gov.co.</t>
  </si>
  <si>
    <t>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a nivel de  Básica Primaria de 14.465
Para los procesos de promoción a la matricula de niños y niñas en el departamento, la Secretaría de Educación no genera recursos financieros para este proceso, dado que dichas actividades estan encomendadas a las sub secretarías y alcaldías de los municipios.
Medio de verificación: información enviada por correo electrónico; desde "Natalia Cardona Osorio" &lt;desarrollohumanoyfamilia@gobernacionquindio.gov.co.</t>
  </si>
  <si>
    <t>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de educacion Basica Secundaria de  11.901.
Medio de verificación: información enviada por correo electrónico; desde "Natalia Cardona Osorio" &lt;desarrollohumanoyfamilia@gobernacionquindio.gov.co.</t>
  </si>
  <si>
    <t xml:space="preserve">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a nivel de Educacion media de 4.765                
Medio de verificación: información enviada por correo electrónico; desde "Natalia Cardona Osorio" &lt;desarrollohumanoyfamilia@gobernacionquindio.gov.co.
</t>
  </si>
  <si>
    <t>La Secretaría de Educación, reportó durante la vigencia 2022  que:
Se cuenta con cupo para  2.516 estudiantes beneficiados con el programa de Transporte Escolar. 
Así mismo 2.444 beneficiarios de transporte escolar se realizó transferencia de recursos por parte del Departamento del Quindío, a través Convenios Interadministrativos suscritos con los municipios de Pijao, Buenavista, Córdoba, Génova, Quimbaya, Filandia, Salento, Circasia, Calarcá y la Tebaida, destinados a concurrir en la financiación del servicio de transporte escolar de los alumnos matriculados en básica y media, que habiten en los corregimientos y veredas de su jurisdicción, y que ante la ausencia de oferta educativa rural, deban desplazarse a una Institución Educativa de su cabecera municipal y rural, garantizando el ingreso y la permanencia en el  sistema educativo.
Medio de verificación: información enviada por correo electrónico; desde "Natalia Cardona Osorio" &lt;desarrollohumanoyfamilia@gobernacionquindio.gov.co.</t>
  </si>
  <si>
    <t>La Secretaría de Educación para la vigencia 2022, reportó las siguientes acciones:
Se implementaron, fortalecieron y reconocieron mediante acto administrativo cinco (5) ¨Redes de Aprendizaje¨ para las 54 instituciones educativas oficiales del Departamento, así: 
Red de matemáticas, red de coordinadores, red entre todos para todos, red de escuela nueva y red de sociales.
Medio de verificación: información enviada por correo electrónico; desde "Natalia Cardona Osorio" &lt;desarrollohumanoyfamilia@gobernacionquindio.gov.co.</t>
  </si>
  <si>
    <t>Para la vigencia 2022, la Secretaría de Educación reporto que en las 54 instituciones educativas se continuó orientando como proyecto pedagógico transversal, la temática de Paisaje Cultural Cafetero en cumplimiento de la ordenanza No. 0038 del 22 de noviembre de 2012.
Medio de verificación: información enviada por correo electrónico; desde "Natalia Cardona Osorio" &lt;desarrollohumanoyfamilia@gobernacionquindio.gov.co.</t>
  </si>
  <si>
    <t>La Secretaría de Educación para la vigencia 2022, reportó que:
Se han realizado formaciones a docentes de 21 instituciones educativas de los diferentes municipios del departamento del programa ¨Aulas Steam¨. 
Se evidencia que la secretaria no hace referencia  a que municipios  corresponde los 21 docentes que se beneficiaron del programa ¨Steam¨. 
Así mismo, y como lo  indicó la secretaria, a la fecha no se ha cumplido con el indicador. 
Medio de verificación: información enviada por correo electrónico; desde "Natalia Cardona Osorio" &lt;desarrollohumanoyfamilia@gobernacionquindio.gov.co.</t>
  </si>
  <si>
    <t>La Secretaría de Educación ,para la vigencia 2022 reportó que,  263 docentes y agentes educativos de educación inicial, preescolar, se beneficiaron con estrategias de mejoramiento de sus capacidades como:
*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Privados y Secretaría de Educación Departamental).
*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
*Articulación con el Ministerio de Educación, Universidad del Bosque y la Secretaria de Educación en la capacitación en el tema ¨Evaluar Para Avanzar¨
*Capacitación en seminario de profundización en: educación inicial en el marco del convenio de asociación celebrado con la Fundación Universitaria Internacional de la Rioja
También se brindaron procesos de acompañamiento y seguimiento en el proyecto de ¨Transiciones Armónicas¨ en las 54 instituciones educativas, con los 94 docentes de transición, familias y cuidadores.
Medio de verificación: información enviada por correo electrónico; desde "Natalia Cardona Osorio" &lt;desarrollohumanoyfamilia@gobernacionquindio.gov.co.</t>
  </si>
  <si>
    <t>La Secretaría de Educación, para la vigencia 2022 reportó las siguientes acciones:
Se realizaron visitas técnicas a 7 instituciones educativas oficiales (sedes mantenidas), de acuerdo con las necesidades presentadas por los rectores, y se realizaron intervenciones con mano de obra y suministro de materiales a las siguientes instituciones educativas:
+ Salento: Institución Educativa Boquia Sede los Pinos.
+ Quimbaya: Institución Educativa el Naranjal, Institución Educativa Instituto Quimbaya principal, Institución Educativa Instituto Quimbaya – Sede Sagrado Corazón de Jesús- Quimbaya y la Institución Educativa Policarpa Salavarrieta – Sede Antonia Santos.
+ Circasia: Institución Educativa Libre- Sede Consuelo Betancourt.
+ Calarcá: Institución Educativa Antonio Nariño.
+ Filandia: Institución Educativa Francisco Miranda- Sede Principal – Corregimientode la India - 
También, se atendieron 3 instituciones educativas, a las cuales se les efectuó transferencia de recursos de acuerdo con las necesidades presentadas por los rectores:
+ Buenavista: Instituto Buenavista. transfieren recursos para la adquisición del mobiliario para el restaurante escolar.
+ Génova: Instituto Génova. transfieren recursos para la adquisición del mobiliario para el restaurante escolar.
La Tebaida: Antonio Nariño. transfieren recursos para la adquisición del mobiliario para el restaurante escolar.
Así mismo, la Secretaría de Aguas e Infraestructura reportó para el primer y segundo trimestre de la vigencia 2022 que:
+ Calarcá:  se realiza la construcción de andenes y morteros de nivelación en diferentes placas en las instituciones educativa el Carpaz.    
Como actividades de construcción, adecuación, mantenimiento, mejoramiento y reparación.
Bloque 1: construcción rectangular de 7,5x7,5 m. se hace mortero e instalación de piso, estuco y pintura interior y exterior. Carpintería metálica de ventanas y puertas, se pintan; se hacen instalación eléctrica y se instala cielo raso.
Bloque 2: construcción rectangular de 15x7 m. hace mortero y enchape de pisos; muros en estructura liviana como divisiones de baños e instalación de enchape, aparatos sanitarios y grifería. Se estucan y pintan paredes interiores y exteriores; se hacen instalaciones eléctricas, carpintería metálica de ventanas y puertas se pintan y se instala cielo raso.
+ En la Institución Educativa Antonio Nariño, se realizan adecuaciones locativas restaurante escolar, resane y estuco sobre muros, aplicación de pintura vinilo sobre muros, cambio de tejas deterioradas, construcción de media caña en mortero para impermeabilización de losa en cubierta, Instalación de guarda escoba – media caña en PVC.
+ Salento: en la Institución Educativa los Pinos, se realiza cerramiento con malla eslabonada y tubería galvanizada y se realiza ampliación de cerramiento a una mayor altura, se realiza mantenimiento de cerramiento, templada y fijación de malla.
+ Quimbaya: en la Institución Educativa Naranjal, se realiza demolición de concreto de vía interna en mal estado, se retira escombro, se hace nivelación de terreno y se funde placa con hierro de temperatura.
Así mismo, la Secretaría de Aguas e Infraestructura reportó en la institución educativa Libre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 Filandia: en la Institución Educativa Francisco Miranda, del corregimiento La India, se realizan adecuaciones locativas,iInstalación de guarda escoba media caña en PVC, instalación de mesones en acero inoxidable, instalación de lavaplatos en acero inoxidable, fraguado de piso cerámico, instalación de soportes metálicos para estantería.
+Quimbaya: en la Institución Educativa Quimbaya – Sede Principal, se realizan adecuaciones locativas, restaurante escolar, resane y estuco sobre muros, aplicación de pintura epoxica de poliuretano sobre muros, impermeabilización de junta de construcción,instalación de enchape cerámico sobre pared formato 20x20 cm.
En la Institución Educativa Policarpa Salavarrieta – Sede – Antonia Santos, se realizan adecuaciones locativas, reposición de tejas en fibro, cemento, resane y estucos sobre muros, aplicación de pintura epóxica de poliuretano sobre muros, aplicación de pintura epóxica de poliuretano sobre cielo raso, cambio de láminas de panel para cielo raso.
+ En la Institución Educativa Quimbaya – Sede Sagrado Corazón, se realiza adecuaciones locativas, restaurante escolar, resane y estuco sobre muros, aplicación de pintura epoxica de poliuretano sobre muros, pintura de esmalte sintético para carpintería metálica.
Así mismo, informa que se está a la espera de la adjudicación de la Licitación de Obra para intervención de las otras instituciones.
10 instituciones Educativas Oficiales (sedes mantenidas) de acuerdo con las necesidades presentadas por los rectores, se realizaron intervenciones con mano de obra y suministro de materiales a las siguientes instituciones:
SALENTO
1. Institución Educativa Boquia sede Los Pinos- ACTIVIDAD: adecuación y mantenimiento de cerramiento con malla eslabonada y tubería galvanizada.
2.Institución Educativa Liceo Quindío – sede Andres Bello – Salento ACTIVIDADES: recorrido de cubierta, suministro e instalación de canales de aguas lluvias, pintura.
• Institución Educativa Liceo Quindío- Salento. ACTIVIDADES: adecuación, conexión y acometida de red de gas natural para el funcionamiento del restaurante escolar. De igual forma la dirección de cobertura educativa cuenta con un profesional en arquitectura, el cual cumple con las funciones de apoyo y seguimiento técnico a los distintos requerimientos que se realizan de manera escrita y verbal sobre la infraestructura educativa oficial a cargo del Departamento del Quindío.
QUIMBAYA
3. Institución Educativa El Naranjal – ACTIVIDAD: Demolición de concreto en vía interna, nivelación de terreno y fundición de nueva placa.
4. Institución Educativa Instituto Quimbaya (principal) – ACTIVIDADES: adecuación en restaurante escolar, resane y estuco sobre muros, impermeabilización de junta de construcción, instalación de enchape cerámico sobre pared formato 20x20, aplicación de pintura epóxica sobre muros.
• INSTITUCION EDUCATIVA INSTITUTO QUIMBAYA – SEDE SAGRADO CORAZON DE JESUS- QUIMBAYA - ACTIVIDAD: Adecuación en restaurante escolar, resane y estuco sobre muros, aplicación de pintura epóxica en muros, pintura en esmalte sobre carpintería metálica. Pintura en zona de comedor escolar, puertas y ventanas, mantenimiento de cubierta.
5. INSTITUCION EDUCATIVA POLICARPA SALAVARRIETA – SEDE ANTONIA SANTOS- ACTIVIDADES: Reparación de tejas de fibrocemento, resane y estuco sobre muros, aplicación de pintura epóxica en muros sobre cielo raso, cambio de láminas en paneles de cielo raso. Pintura en zonas de restaurantes, resanes, manejo de humedades
6. INSTITUCION EDUCATIVA EL LAUREL SEDE JOSE ANTONIO GALAN – QUIMBAYA ACTIVIDADES: mejoramiento y mantenimiento general
CIRCASIA
7. INSTITUCION EDUCATIVA LIBRE- SEDE CONSUELO BETANCOURT – ACTIVIDAD: Mejoramiento del restaurante escolar, resane y estuco sobre muros, aplicación de pintura vinilo en muros, aplicación de pintura epóxica en muros, reparación de zócalos, aplicación de pintura exterior tipo coraza y aplicación de pintura en aceite sobre carpintería metálica.
CALARCA
8. INSTITUCION EDUCATIVA ANTONIO NARIÑO –ACTIVIDAD: adecuación en restaurante escolar, resane y estuco sobre muros, construcción de media caña en mortero para impermeabilización de cubierta, cambio de tejas, pintura sobre muros, instalación de media caña en pvc. instalación de malla de angeo, limpieza de canales, cambio de tejas.
FILANDIA.
9. INSTITUCION EDUCATIVA FRANCISCO MIRANDA- SEDE PRINCIPAL – CORREGIMIENTO DE LA INDIA- ACTIVIDADES: adecuación en restaurante escolar, instalación de media caña en pvc, instalación de mesones en acero inoxidable, instalación de lavaplatos en acero inoxidable, fraguado de piso cerámico, instalación de soporte metálicos para estanterías.
MONTENEGRO
10. INSTITUCION EDUCATIVA GENERAL SANTANDER – PRINCIPAL- MONTENEGRO. ACTIVIDADES: recorrido de cubierta, resanes y pintura.
La Dirección de Cobertura Educativa en coordinación con la secretaria de Aguas e Infraestructura del Departamento realizo la priorización de intervenciones en las instituciones educativas de acuerdo con las visitas realizadas en los trimestres pasados y se tienen contratadas obras por medio de la licitación pública 010 del 2022.
En coordinación con la empresa PROYECTA priorizo y se encuentran en etapa contractual intervenciones de mantenimiento y mejoramiento en la Infraestructura Educativa, en coordinación con el Plan Departamental de Aguas PDA se priorizo y se encuentra en etapa contractual la intervención de sedes educativas rurales para el manejo y aprovechamiento de aguas lluvias, obras que serán ejecutadas en la próxima vigencia.
De igual forma se cuenta con un profesional en arquitectura, el cual cumple con las funciones de apoyo y seguimiento técnico a los distintos requerimientos que se realizan de manera escrita y verbal a la secretaria de educación departamental.
Medio de verificación: información enviada por correo electrónico; desde "Natalia Cardona Osorio" &lt;desarrollohumanoyfamilia@gobernacionquindio.gov.co.</t>
  </si>
  <si>
    <t xml:space="preserve">Para  la vigencia 2022,  la Secretaria de Aguas  e  infraestructura reporto haber realizado las siguientes acciones:
 Se realizó mantenimiento a 9 Instituciones Educativas. Se está a la espera de publicación de obra publica para intervenir otras instituciones, el procesos esta en revisión técnica:
1. Instituciones Educativas  los pinos del Municipio de Salento: se  realizó cerramiento con malla eslabonada y tubería  galvanizada y se  realizó ampliación de cerramiento a una mayor altura, mantenimiento de cerramiento, templada y fijación de malla.
2.Institución Educativa Naranjal Municipio de Quimbaya se realizó demolición de concreto de vía interna en mal estado y se retiró escombro, nivelación de terreno  y se fundió placa con hierro de temperatura.
3.  Institución Educativa Libre de Circasia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4. Institución Educativa Antonio Nariño – Calarcá Quindío  Adecuaciones locativas restaurante escolar, Resane y estuco sobre muros, Aplicación de pintura vinilo sobre muros, Cambio de tejas deterioradas, Construcción de media caña en mortero para impermeabilización de losa en cubierta, Instalación de guarda escoba – media caña en PVC.
5. Institución Educativa Francisco Miranda, del corregimiento La India municipio de Filandia Quindío adecuaciones locativas, Instalación de guarda escoba media caña en PVC, Instalación de mesones en acero inoxidable, Instalación de lavaplatos en acero inoxidable, Fraguado de piso cerámico, Instalación de soportes metálicos para estantería.
6. Institución Educativa Quimbaya – Sede Principal Adecuaciones locativas restaurante escolar, Resane y estuco sobre muros, Aplicación de pintura epoxica de Poliuretano sobre muros, Impermeabilización de junta de construcción, Instalación de enchape cerámico sobre pared formato 20x20 cm.
7. Institución Educativa Policarpa Salavarrieta – Sede – Antonia Santos Municipio de Quimbaya adecuaciones locativas, Reposición de tejas en fibro cemento, Resane y estucos sobre muros, Aplicación de pintura epóxica de Poliuretano sobre muros, Aplicación de pintura epóxica de Poliuretano sobre cielo raso, Cambio de láminas de panel para cielo raso.
8. Institución Educativa Quimbaya – Sede Sagrado Corazón Adecuaciones locativas restaurante escolar, Resane y estuco sobre muros, Aplicación de pintura epoxica de Poliuretano sobre muros, Pintura de esmalte sintético para carpintería metálica.
9.  Instituciones Educativa El Carpaz en el municipio de Calarcá: Se realizó la construcción de andenes  y morteros de nivelación en diferentes placas, actividades de construcción, adecuación, mantenimiento, mejoramiento y reparación.
Bloque 1: construcción rectangular de 7,5x7,5 m. se hizo mortero e instalación de piso, estuco y  pintura interior y exterior. Carpintería metálica de ventanas y puertas se pintan; instalación eléctrica y se instaló cielo raso.
Bloque 2: construcción rectangular de 15x7 m. hizo mortero y enchape de pisos; muros en estructura liviana como divisiones de baños e instalación de enchape, aparatos sanitarios y grifería. Se estucaron y pintaron paredes interiores y exteriores; instalaciones eléctricas, carpintería metálica de ventanas y puertas se pintaron y se instaló cielo raso.
Se encuentra licitación No. 011 de 2022 se encuentra en pliego definitivo. 
Medio de verificación: información enviada por correo electrónico: desarrollohumanoyfamilia@gobernacionquindio.gov.co </t>
  </si>
  <si>
    <t xml:space="preserve">Para la vigencia 2022, La Secretaría de Aguas e Infraestructura, no  reportó acciones para  el cumplimiento de esta meta.                          
A través de la circular No. S.A.60.07.01-01121 del 18 de octubre de 2022 se convocaron los actores responsables del cumplimiento de esta meta para establecer las acciones que permitan implementar satisfactoriamente la proyección anual de esta. 
Medio de verificación: información enviada por correo electrónico: desarrollohumanoyfamilia@gobernacionquindio.gov.co </t>
  </si>
  <si>
    <t xml:space="preserve">Se evidencia que existe una duplicidad en el planteamiento de las metas  48 y 61 ,aun así para la vigencia 2022, La Secretaría de Aguas e Infraestructura, no reportó acciones para  el cumplimiento de estas meta.
A través de la circular No. S.A.60.07.01-01121 del 18 de octubre de 2022 se convocaron los actores responsables del cumplimiento de esta meta para establecer las acciones que permitan implementar satisfactoriamente la proyección anual de esta. 
Medio de verificación: información enviada por correo electrónico: desarrollohumanoyfamilia@gobernacionquindio.gov.co </t>
  </si>
  <si>
    <t>La Secretaría de Familia,  durante la vigencia 2022,  ha realizado escuelas de padres en las Instituciones Educativas Oficiales de los municipios no certificados en educación del departamento del Quindío.</t>
  </si>
  <si>
    <t xml:space="preserve">La Secretaría de Aguas e Infraestructura, no reportó acciones para la vigencia 2022, para el cumplimiento de esta meta.                          
A través de la circular No. S.A.60.07.01-01121 del 18 de octubre de 2022 se convocaron los actores responsables del cumplimiento de esta meta para establecer las acciones que permitan implementar satisfactoriamente la proyección anual de esta.  
Medio de verificación: información enviada por correo electrónico: desarrollohumanoyfamilia@gobernacionquindio.gov.co </t>
  </si>
  <si>
    <t xml:space="preserve">
Para la vigencia 2022, la Secretaría de Aguas e Infraestructura reporto que, realizó las siguientes acciones en el cuarto trimestre:
Se realizó mantenimiento a 6 infraestructuras deportivas en el departamento del Quindío así:
1. Estadio del municipio de Córdoba: se realizó resane de paredes, estuco y pintura de fachada frontal y lateral, pintura de pasamanos.
2. Estadio Montenegro y Estadio de La Tebaida: Se realizaron adecuaciones de Camerinos pintura resane, baterías sanitarias, reposición de gramilla, rocería, adecuaciones graderías, etc.
3. Cancha en el barrio Villa del Café en el municipio de Armenia: Se realizó cerramiento.
4. Cancha barrio Arco Iris en el municipio de Armenia:Se realizó construcción de bancas, instalación de reflectores, prolongación de cerramiento, demolición de concreto, nivelación de terreno y excavación.
5. Cancha barrio La Cecilia en el municipio de Armenia: Se realizó cerramiento.
6. Escenario deportivo las Garzas en Pijao: Se realizó cerramiento y revoque y pintura de paredes.  
Además se realizaron las siguientes labores menores con personal y recursos de la secretaría de Aguas e Infraestructura:
• Limpieza y rocería de terreno parque Infantil  en el barrio Uribe Armenia  donde se ubican los juegos infantiles,  se hace escalera en concreto dando acceso al área de juegos. Para realizar la escalera se realizó limpieza del área, excavación, viga de cimentación, muro, nivelación de terreno, lleno compactado y fundición de escalera en concreto e instalación de pasamanos.
• Limpieza y rocería del área de cancha de futbol en la vereda La Cristalina municipio de Circasia, se cambió puerta de acceso a la cancha. Se repara tramos de malla en mal estado y se pinta.
• Se realiza rocería y limpieza de las zonas verdes, cerramiento cancha futbol  del barrio la Cecilia Armenia.
Se les realiza mantenimiento a:
• Rocería y limpieza de canaletas concreto de las zonas verdes  en el Polideportivo y coliseo La Patria Armenia.
• Rocería y limpieza de las zonas verdes, en la pista de motocróss Armenia.
Medio de verificación: información enviada por correo electrónico: desarrollohumanoyfamilia@gobernacionquindio.gov.co </t>
  </si>
  <si>
    <t xml:space="preserve">Las Instituciones Educativas del departamento, continúan en la atención de población vulnerable y en condición de discapacidad bajo modelos flexibles: Aceleración del aprendizaje, pensar, escuela nueva, cuentan con varios componentes para su atención como son: Canastas educativas, sistema de evaluación pertinente y estrategias metodológicas y didácticas, para así responder a las expectativas e intereses de cada estudiante.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t>
  </si>
  <si>
    <t>La Secretaría de Educación, reportó para la vigencia 2022  que:
Se cuenta con 2.516 estudiantes beneficiados con el programa de Transporte Escolar. 
Así mismo 2.444 beneficiarios de transporte escolar se realizó transferencia de recursos por parte del Departamento del Quindío, a través Convenios Interadministrativos suscritos con los municipios de Pijao, Buenavista, Córdoba, Génova, Quimbaya, Filandia, Salento, Circasia, Calarcá y la Tebaida, destinados a concurrir en la financiación del servicio de transporte escolar de los alumnos matriculados en básica y media, que habiten en los corregimientos y veredas de su jurisdicción, y que ante la ausencia de oferta educativa rural, deban desplazarse a una Institución Educativa de su cabecera municipal y rural, garantizando el ingreso y la permanencia en el  sistema educativo.
Se evidencia que hay duplicidad entre la meta 31 y 72
Medio de verificación: información enviada por correo electrónico; desde "Natalia Cardona Osorio" &lt;desarrollohumanoyfamilia@gobernacionquindio.gov.co.</t>
  </si>
  <si>
    <t xml:space="preserve">Durante la vigencia 2022, la Secretaría del Interior,  no reporto acciones en cumplimiento de esta meta.  </t>
  </si>
  <si>
    <t xml:space="preserve">Durante la vigencia 2022, la Secretaría de Familia, no reportó acciones en cumplimiento de esta meta.  </t>
  </si>
  <si>
    <t xml:space="preserve">La Secretaría del Interior, para la vigencia 2022, reportó que:
Se desarrollaron planes de prevención y rutas, en  14 jornadas de prevención del Reclutamiento infantil en las IE Educativas del Departamento del Quindío y Juntas de Acción Comunal </t>
  </si>
  <si>
    <t xml:space="preserve">Durante la vigencia 2022, el ICBF no reportó acciones en cumplimiento de esta meta.  </t>
  </si>
  <si>
    <t xml:space="preserve">El Instituto Colombiano de Bienestar Familiar (ICBF), reportó para la vigencia 2022: 
La meta no es responsabilidad del ICBF, es el señor Gobernador y cada uno de los mandatarios locales, quienes tienen la responsabilidad legal de realizar el proceso de rendición de cuentas en el marco de la garantía de derechos de niños, niñas y adolescentes.
Medio de verificación: información enviada por correo electrónico: Harold.Bedoya@icbf.gov.co
</t>
  </si>
  <si>
    <t>A través de la asistencia tecnica realizada a la Secretaría de la Salud, en la cual manifestaron que actualmente se cuentan con 10 ESE con Norma Técnica implementada en forma permanente y continua,para la atención del binomio madre e hijo, incluyendo la estrategia IAMI, las cuales son en el departamento
Hospital San Vicente de Paul Filandia.
Hospital Santa Ana de pijao.
Hospital  San Vicente de Paul Circasia.
Hospital La misericordia Calarcá.
Hospital San Roque Córdoba .  
Hospital San Vicente de Paul Génova.
Hospital  San Roque Buenavista.   
Hospital Pio X Tebaida Quindío.  
Hospital San juan de Dios.
Hospital Sagrado Corazón de Jesús.                       
Teniendo en cuenta el comportamiento de la meta durante las vigencias anteriores, se observa que es de mantenimiento,y que en las ESE anteriormente mencionadas se ha implementado y realizado seguimiento a la estrategia IAMI,y la implementación de la Estrategia Instituciones Amigas de la Mujer y la Infancia (IAMI) en los municipios que cuentan con ESE.  
Teniendo en cuenta que que la meta de la Politica pública habla de 14 ESE, se pudo verificar con la secretaría de salud  que en el departamento del Quindío no se cuenta con este numero de ESE en funcionamiento y que solo se tienen 10 ESE, razón por la cual el cumplimiento de dicho indicador no podrá cumplir el 100%</t>
  </si>
  <si>
    <t>Para la vigencia 2022, a pesar de que no se ha realizado a nivel nacional la actualización del nuevo plan nacional de lactancia martena en el marco del plan decenal, desde la secretaría de Salud departamental se generan acciones encaminadas a desarrollo continuo para la atención, promoción y protección de la lactancia materna  en los 12 municipios del departamento, dado que se cuenta conprogramas, campañas y estrategias que guian a la población en la importancia del mismo.
Es importante mencionar que a la fecha, el indicador se encuentra en un 100% de cumplimiento.</t>
  </si>
  <si>
    <t xml:space="preserve">Teniendo en cuenta el comportamiento de la meta durante las vigencias anteriores, se observa que, el proceso de implementación de la Estrategia "Madre Canguro" es permanente, siendo necesaria su continuidad hasta finalizar el decenio; Así mismo, se evidencia que el seguimiento ha sido realizado sobre el proceso de acompañamiento técnico a los 12 municipios del departamento.
Teniendo en cuenta que que la meta de la Politica pública habla de 14 ESE, se pudo verificar que en el departamento del Quindío no se cuenta con este numero de ESE que realicen  atención del binomio madre e hijo, incluyendo la Estrategia "Madre Canguro". en el departamento solo la IPS  sagrada familia cuenta con esta estrategia , razón por la cual el cumplimiento de dicho indicador no podrá cumplir el 100%, 
Sin embargo, es importante aclarar que, la Secretaría de Salud Departamental, argumenta que el departamento solo cuenta con cuatro (4) Instituciones Prestadoras de Servicio (IPS) de parto habilitadas, pero solo 1 con la estrategia madre canguro.
Por lo anterior, este indicador se Encuentra en 51% de avance, ya que durante varias vigencias no se han reportado acciones para el cumplimiento de esta meta. </t>
  </si>
  <si>
    <t xml:space="preserve">A través de la puesta en marcha del Sistema de Salud Pública (SIVIGILA), se realiza el seguimiento a las Entidades Promotoras de Salud y los Entes Territoriales, sustentando la orientación, planificación, ejecución y evaluación de la Salud Pública en el departamento del Quindío, por lo que la meta se encuentra cumplida, al ser ejecutada en los doce (12) municipios. 
Igualmente, la Secretaria de salud realiza el comité departamental de Sexualidad, Salud Sexual y Reproductiva, el subcomité de  ITS VIH SIDA Hepatitis B C. 
Sin embargo, es importante mencionar que a la fecha, el indicador se encuentra en un 100% de cumplimiento.
</t>
  </si>
  <si>
    <t>Posterior al análisis de la acción estratégica y la meta propuesta, así como el reporte periódico de las acciones desarrolladas entre las vigencias 2014 y 2022, se observa que se da respuesta a través de la implementación de la estrategia Atención Integrada de Enfermedades Prevalentes de la Infancia (AIEPI). 
Sin embargo, es importante mencionar que a la fecha, el indicador se encuentra en un 67% de cumplimiento.</t>
  </si>
  <si>
    <t xml:space="preserve">
De acuerdo con el reporte de la Secretaría de Salud, se evidencia que hay duplicidad en el contenido de la meta No. 14.
El indicador se encuentra en un 67% de cumplimiento a la fecha</t>
  </si>
  <si>
    <t>De acuerdo con el reporte de la Secretaría de Salud, se evidencia que hay duplicidad en el contenido de la meta No. 14.
Sin embargo, no se está dando respuesta a la acción estratégica inicial de la Política Pública.
El indicador se encuentra en un 70% de cumplimiento a la fecha</t>
  </si>
  <si>
    <t xml:space="preserve">
De acuerdo con el reporte de la Secretaría de Salud, se evidencia que hay duplicidad en el contenido de la meta No. 14.
El indicador se encuentra en un 70% de cumplimiento a la fecha</t>
  </si>
  <si>
    <t>Teniendo en cuenta que el Plan de Atención Integral a la Primera Infancia (PAIPI), operó hasta la entrada en vigencia de la Ley 1804 de 2016 "Política de Estado de Cero a Siempre, la meta se encuentra cumplida. 
No obstante, la Administración Departamental realiza el proceso de acompañamiento técnico en articulación con la Instituto Colombiano de Bienestar Familiar a las Entidades Territoriales Municipales, con la finalidad de fortalecer las capacidades institucionales de los equipos interdisciplinarios. 
La Secretaría de Familia, se encuentra realizando asistencia técnica a los funcionarios de las Administraciones Municipales, para lograr la consolidación, implementación y seguimiento de las Rutas Integrales de Atención a la Primera Infancia, durante la vigencia 2022.
El indicador se encuentra en un 65% de cumplimiento a la fecha</t>
  </si>
  <si>
    <r>
      <rPr>
        <sz val="11"/>
        <rFont val="Arial"/>
        <family val="2"/>
      </rPr>
      <t xml:space="preserve">De acuerdo al reporte de la Secretaría de Salud, se evidencia  </t>
    </r>
    <r>
      <rPr>
        <sz val="11"/>
        <color theme="1"/>
        <rFont val="Arial"/>
        <family val="2"/>
      </rPr>
      <t xml:space="preserve">que el Plan Departamental de Drogas tuvo vigencia hasta el 2019, dando cumplimiento a la finalidad contenida en la meta de Política Pública.
Se puede observar que de acuerdo con, los seguimientos realizados al indicador, esta meta se encuentra con un cumplimiento del 100% a la fecha; en la medida que se han reportado acciones durante la mayoría de vigencias.
Sin embargo, es importante mencionar que se debe de continuar con su implementación anual.        
El indicador de cumplimiemnto de la meta , supera lo programado para el decenio teniendo en cuenta que para 2014, el reporte de ejecución fue tomado teniendo en cuenta los diferentes planes reportados 75 y los años posteriores se cumplio con la meta de (1). a pesar de dicha situación se cumplio con el plan anual                                              </t>
    </r>
  </si>
  <si>
    <r>
      <t xml:space="preserve">Se observa que la meta programada para disminuir la población analfabeta en el Departamento del Quindío se encuentra en un 91% del cumplimiento. 
Sin embargo, la Secretaría de Educación,  cuenta con procesos para el desarrollo de un modelo flexible¨ TEJIENDO SABERES¨.
Igualmente, la Secretaría de Educación continua realizando el proceso de atención de la población joven y adulta, que requieren ser alfabetizados a través de docentes en diferentes establecimientos educativos. 
</t>
    </r>
    <r>
      <rPr>
        <b/>
        <i/>
        <sz val="11"/>
        <color theme="1"/>
        <rFont val="Arial"/>
        <family val="2"/>
      </rPr>
      <t xml:space="preserve">
</t>
    </r>
    <r>
      <rPr>
        <sz val="11"/>
        <color theme="1"/>
        <rFont val="Arial"/>
        <family val="2"/>
      </rPr>
      <t xml:space="preserve">NOTA: PARA EL PROCESO DE FORMACIÓN A LOS ANALFABETAS EL DEPARTAMENTO NO CUENTA CON LINEA BASE DE ANALFABETISMO DEL AÑO 2014,  LO CUAL NO PERMITE DEFINIR CUANTAS PERSONAS ANALFABETAS MENOS TENEMOS EN EL DEPARTAMENTO.
</t>
    </r>
  </si>
  <si>
    <t xml:space="preserve">De acuerdo con lo reportado durante las diferentes vigencias por parte de la Secretaría de Educación, se observa que la acción estratégica y la meta propuesta se encuentra cumplida en un 87%. Así mismo, se ha mantenido un promedio anual de 104 docentes y madres comunitarias en el uso de nuevas tecnologías y bilingüismo. </t>
  </si>
  <si>
    <t>De acuerdo a la acción estratégica y la meta trazada a 2024 de la Política Pública y su comportamiento entre los años 2014-2022, se ha realizado el fortalecimiento de los Gobiernos Escolares en las 54 Instituciones Educativas oficiales de los municipios no certificados en educación del departamento del Quindío. 
Así mismo, la meta se encuentra con un 100% de cumplimiento a la fecha, siendo necesario continuar con el fortalecimiento de la meta de la Política Pública.</t>
  </si>
  <si>
    <t>Posterior al análisis de la acción estratégica y la meta propuesta, así como el reporte periódico de las acciones desarrolladas entre las vigencias 2014 y 2022, se observa que se ha realizado un proceso de fortalecimiento de acciones encaminadas a la promoción y prevención de los derechos de los niños, niñas y adolescentes con dignatarios comunales, padres y jóvenes en los 12 municipios del departamento del Quindío. 
Así mismo, la meta se encuentra con un 100% de cumplimiento a la fecha, siendo necesario continuar con el fortalecimiento de la meta de la Política Pública.</t>
  </si>
  <si>
    <t xml:space="preserve">Posterior al análisis de la acción estratégica y la meta propuesta, así como el reporte periódico de las acciones desarrolladas entre las vigencias 2014 y 2022, se observa que se han mejorado y rehabilitado 41 equipamientos para el desarrollo turístico y cultural en el departamento del Quindío, por lo que se constituye una meta cumplida.                                                                                                                                    
</t>
  </si>
  <si>
    <t>De acuerdo con lo reportado durante las vigencias anteriores por parte de Indeportes, se observa que se han apoyado 120 ligas deportivas, por lo cual, se considera una meta cumplida a la fecha, sin embargo, es necesario continuar con el fortalecimiento de la meta de la Política Pública.</t>
  </si>
  <si>
    <t>Posterior al análisis de la acción estratégica y la meta propuesta, así como el reporte periódico de las acciones desarrolladas entre las vigencias 2014 y 2022, se observa que se han apoyado 73 ligas deportivas con capacidad especial en los municipios del departamento del Quindío.
Así mismo, se considera una meta cumplida a la fecha, sin embargo, es necesario continuar con el fortalecimiento de la meta de la Política Pública.</t>
  </si>
  <si>
    <t xml:space="preserve">Posterior al análisis de la acción estratégica y la meta propuesta, así como el reporte periódico de las acciones desarrolladas entre las vigencias 2014 y 2022, se observa que se han apoyado 21 programas lúdicos y recreativos en los municipios del departamento del Quindío, siendo una meta cumplida de la Política Pública. 
Sin embargo, Indeportes reporto que para el primer trimestre de la vigencia 2022, con el programa Fomento a la recreación, la actividad física y el deporte “Tú y yo en la recreación y el deporte”; mediante la Estrategia Nacional de Recreación para Adolescencia y Juventud, se han beneficiado 745 niños y niñas.                                       
Para el segundo trimestre del año 2022 Indeportes reporta acciones encaminadas a dar continuidad    fomento  a la recreación, la actividad física y el deporte con programas como:  “Tú y yo en la recreación y el deporte”; mediante la Estrategia Nacional de Recreación para Adolescencia y Juventud  </t>
  </si>
  <si>
    <t>Posterior al análisis de la acción estratégica y la meta propuesta, así como el reporte periódico de las acciones desarrolladas entre las vigencias 2014 y 2022, se observa que se han apoyado 194 escuelas de formación artística y salas concertadas en los municipios del departamento del Quindío, siendo una meta cumplida de la Política Pública. 
Igualmente, se continuan realizando actividades para darle continuidad a los programas y cumlimiento a las metas propuestas.</t>
  </si>
  <si>
    <t>Posterior al análisis de la acción estratégica y la meta propuesta, así como el reporte periódico de las acciones desarrolladas entre las vigencias 2014 y 2022, se observa que se han apoyado 74 proyectos que estimulen el desarrollo de capacidades dirigido a poblaciones especiales en los municipios del departamento del Quindío, siendo una meta cumplida de la Política Pública. 
Sin embargo, es necesario continuar con el fortalecimiento de la meta de la Política Pública.</t>
  </si>
  <si>
    <t xml:space="preserve">Posterior al análisis de la acción estratégica y la meta propuesta, así como el reporte periódico de las acciones desarrolladas entre las vigencias 2014 y 2022, se observa que se han mejorado y rehabilitado 223 edificaciones educativas en los municipios del departamento del Quindío, siendo una meta cumplida de la Política Pública.                                                                                                                                         
                                                                                                                   </t>
  </si>
  <si>
    <t xml:space="preserve">De acuerdo con lo reportado durante todas las vigencias por parte de la Secretaría de Educación, se observa que es necesario darle continuidad al proceso de fortalecimiento del Plan de Lectura y Escritura en el departamento del Quindío. 
Igualmente, la meta se encuentra con un 89% de cumplimiento a la fecha
Sin embargo, se observa una duplicidad en la meta, toda vez que se encuentra ubicada en el numeral 49 de matriz estratégica inicial de la Política Pública.     </t>
  </si>
  <si>
    <t>Posterior al análisis de la acción estratégica y la meta propuesta, así como el reporte periódico de las acciones desarrolladas entre las vigencias 2014 y 2022, se observa que se ha realizado un proceso de fortalecimiento de acciones encaminadas a la promoción y prevención de los derechos de los niños, niñas y adolescentes con dignatarios comunales, padres y jóvenes en los 12 municipios del departamento del Quindío. 
Por lo tanto, la meta se encuentra con un 40% de cumplimiento a la fecha, ya que los actores no reportan la cantidad de población beneficiaada y no es posible medir el indicador de manera correcta, igualmente, es necesario continuar con el fortalecimiento de la meta de la Política Pública.</t>
  </si>
  <si>
    <t>De acuerdo a la acción estratégica y la meta trazada a 2024 y su comportamiento entre los años 2014-2022, desde el ICBF se ha garantizado el trámite administrativo de restablecimiento de derechos.
De este modo,  la meta se encuentra con un 78% de cumplimiento a la fecha, siendo necesario continuar con el fortalecimiento de la meta de la Política Pública.</t>
  </si>
  <si>
    <t>De acuerdo a la acción estratégica y la meta trazada a 2024 y su comportamiento entre los años 2014-2022, desde el ICBF se ha garantizado el trámite administrativo de restablecimiento de derechos, constituyéndose en una meta de mantenimiento de Política Pública. Sin embargo, su seguimiento se encuentra contenido en la meta anterior. 
Así mismo, la meta se encuentra con un 89% de cumplimiento a la fecha, siendo necesario continuar con el fortalecimiento de la meta de la Política Pública.</t>
  </si>
  <si>
    <t>La Estrategia Nacional para la Erradicación del Trabajo Infantil -ENETI- ya terminó su proceso de implementación, y no se ha realizado actualización. 
Sin embargo,  la meta se encuentra con un 89% de cumplimiento a la fecha, siendo necesario continuar con el fortalecimiento de la meta de la Política Pública.
Sin embargo, la meta ubicada en el numeral 101 de la matriz estratégica inicial, da respuesta a la finalidad contenida en esta meta, evidenciándose duplicidad en la información.</t>
  </si>
  <si>
    <t xml:space="preserve">De acuerdo a la acción estratégica y la meta trazada a 2024 y su comportamiento entre los años 2014-2022, desde el ICBF se ha garantizado el trámite administrativo de restablecimiento de derechos.
Así mismo, la meta se encuentra con un 67% de cumplimiento a la fecha, siendo necesario continuar con el fortalecimiento de la meta de la Política Pública.
</t>
  </si>
  <si>
    <t>De acuerdo a la acción estratégica y la meta trazada a 2024 y su comportamiento entre los años 2014-2022, desde el ICBF se vienen ejecutando acciones en el marco de la Estrategia Nacional de Prevención de la Explotación Sexual Comercial de Niños, Niñas y Adolescentes - ESCNNA en el departamento del Quindío.
Así mismo, la meta se encuentra con un 67% de cumplimiento a la fecha, siendo necesario continuar con el fortalecimiento de la meta de la Política Pública.</t>
  </si>
  <si>
    <t>El Plan Nacional de Derechos Sexuales y Reproductivos, proyectado entre las vigencias 2017 y 2021 se cumplió en un 57%.
Sin embargo, La Secretaría de Salud continúa realizando talleres pedagógicos, acciones de formación en derechos sexuales y reproductivos, acciones de seguimiento a las EAPB e IPS que atienden pacientes con VIH/SIDA Hepatitis B/C, y mesas de trabajo con la red departamental de VIH SIDA alerta temprana, durante el primer trimestre de la vigencia 2022.
Igualmente, es importante tener presente que, El Plan Nacional de Derechos Sexuales y Reproductivos culmino su vigencia en el año 2021 y para la vigencia 2022, la secretaría de Salud no ha realizado actualización del nuevo plan nacional de sexualidad, derechos sexuales y reproductivos, teniendo en cuenta que se esta a la espera de la implementación de la estrategia nacional.
Sin embargo, es importante mencionar que a la fecha, el indicador se encuentra en un 67% de cumplimiento.</t>
  </si>
  <si>
    <t>De acuerdo con lo reportado durante todas las vigencias por parte de la Secretaría de Educación, se observa que se cumplió con la meta programada para el acceso a estudiantes de básica primaria. Así mismo, se ha mantenido un promedio anual de 13.587 niños y niñas en básica primaria.
Sin embargo, es necesario garantizar el acceso y la permanencia de los niños, niñas y adolescentes al sistema educativo de los once municipios no certificados en educación del Departamento del Quindío.</t>
  </si>
  <si>
    <t xml:space="preserve">META FÍSICA 2014- 2022 (Vigencia 2022)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</si>
</sst>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 #,##0.00_);_(&quot;$&quot;\ * \(#,##0.00\);_(&quot;$&quot;\ * &quot;-&quot;??_);_(@_)"/>
    <numFmt numFmtId="43" formatCode="_(* #,##0.00_);_(* \(#,##0.00\);_(* &quot;-&quot;??_);_(@_)"/>
    <numFmt numFmtId="164" formatCode="_(&quot;$&quot;\ * #,##0_);_(&quot;$&quot;\ * \(#,##0\);_(&quot;$&quot;\ * &quot;-&quot;??_);_(@_)"/>
    <numFmt numFmtId="165" formatCode="#,##0.0"/>
    <numFmt numFmtId="166" formatCode="0.0%"/>
    <numFmt numFmtId="167" formatCode="0.000"/>
    <numFmt numFmtId="168" formatCode="_(* #,##0_);_(* \(#,##0\);_(* &quot;-&quot;??_);_(@_)"/>
    <numFmt numFmtId="169" formatCode="#,##0.000"/>
    <numFmt numFmtId="170" formatCode="[$$-240A]\ #,##0.00_);\([$$-240A]\ #,##0.00\)"/>
    <numFmt numFmtId="171" formatCode="0.0"/>
    <numFmt numFmtId="172" formatCode="&quot;$&quot;\ #,##0"/>
  </numFmts>
  <fonts count="34">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1"/>
      <color theme="0"/>
      <name val="Calibri"/>
      <family val="2"/>
      <scheme val="minor"/>
    </font>
    <font>
      <b/>
      <sz val="11"/>
      <color theme="1"/>
      <name val="Arial"/>
      <family val="2"/>
    </font>
    <font>
      <sz val="11"/>
      <color theme="1"/>
      <name val="Arial"/>
      <family val="2"/>
    </font>
    <font>
      <sz val="16"/>
      <color theme="1"/>
      <name val="Arial"/>
      <family val="2"/>
    </font>
    <font>
      <sz val="11"/>
      <color theme="1"/>
      <name val="Tahoma"/>
      <family val="2"/>
    </font>
    <font>
      <b/>
      <sz val="16"/>
      <color theme="1"/>
      <name val="Arial"/>
      <family val="2"/>
    </font>
    <font>
      <sz val="11"/>
      <color rgb="FFFF3300"/>
      <name val="Arial"/>
      <family val="2"/>
    </font>
    <font>
      <sz val="11"/>
      <name val="Arial"/>
      <family val="2"/>
    </font>
    <font>
      <sz val="16"/>
      <color theme="1"/>
      <name val="Calibri"/>
      <family val="2"/>
      <scheme val="minor"/>
    </font>
    <font>
      <sz val="16"/>
      <name val="Arial"/>
      <family val="2"/>
    </font>
    <font>
      <strike/>
      <sz val="11"/>
      <color rgb="FFFF0000"/>
      <name val="Arial"/>
      <family val="2"/>
    </font>
    <font>
      <sz val="11"/>
      <color rgb="FFFF0000"/>
      <name val="Arial"/>
      <family val="2"/>
    </font>
    <font>
      <sz val="11"/>
      <name val="Tahoma"/>
      <family val="2"/>
    </font>
    <font>
      <b/>
      <sz val="11"/>
      <color rgb="FFFF0000"/>
      <name val="Arial"/>
      <family val="2"/>
    </font>
    <font>
      <u/>
      <sz val="11"/>
      <color theme="10"/>
      <name val="Calibri"/>
      <family val="2"/>
      <scheme val="minor"/>
    </font>
    <font>
      <u/>
      <sz val="11"/>
      <color theme="10"/>
      <name val="Arial"/>
      <family val="2"/>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6"/>
      <color theme="1"/>
      <name val="Calibri"/>
      <family val="2"/>
      <scheme val="minor"/>
    </font>
    <font>
      <sz val="10"/>
      <color theme="1"/>
      <name val="Arial  "/>
    </font>
    <font>
      <sz val="10"/>
      <color theme="1"/>
      <name val="Arial"/>
      <family val="2"/>
    </font>
    <font>
      <b/>
      <sz val="11"/>
      <name val="Arial"/>
      <family val="2"/>
    </font>
    <font>
      <b/>
      <i/>
      <sz val="11"/>
      <color theme="1"/>
      <name val="Arial"/>
      <family val="2"/>
    </font>
    <font>
      <sz val="16"/>
      <color theme="1"/>
      <name val="Tahoma"/>
      <family val="2"/>
    </font>
    <font>
      <b/>
      <sz val="16"/>
      <color rgb="FF000000"/>
      <name val="Arial"/>
      <family val="2"/>
    </font>
    <font>
      <sz val="16"/>
      <color rgb="FF000000"/>
      <name val="Arial"/>
      <family val="2"/>
    </font>
  </fonts>
  <fills count="21">
    <fill>
      <patternFill patternType="none"/>
    </fill>
    <fill>
      <patternFill patternType="gray125"/>
    </fill>
    <fill>
      <patternFill patternType="solid">
        <fgColor rgb="FFFFCC99"/>
      </patternFill>
    </fill>
    <fill>
      <patternFill patternType="solid">
        <fgColor theme="9"/>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2"/>
        <bgColor indexed="64"/>
      </patternFill>
    </fill>
    <fill>
      <patternFill patternType="solid">
        <fgColor rgb="FFF3DEDD"/>
        <bgColor indexed="64"/>
      </patternFill>
    </fill>
    <fill>
      <patternFill patternType="solid">
        <fgColor theme="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40">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cellStyleXfs>
  <cellXfs count="386">
    <xf numFmtId="0" fontId="0" fillId="0" borderId="0" xfId="0"/>
    <xf numFmtId="0" fontId="5" fillId="4" borderId="2" xfId="0" applyFont="1" applyFill="1" applyBorder="1" applyAlignment="1">
      <alignment horizontal="right" vertical="center" wrapText="1"/>
    </xf>
    <xf numFmtId="3" fontId="7" fillId="0" borderId="0" xfId="0" applyNumberFormat="1" applyFont="1" applyAlignment="1">
      <alignment horizontal="center" vertical="center" wrapText="1"/>
    </xf>
    <xf numFmtId="0" fontId="7" fillId="0" borderId="0" xfId="0" applyFont="1" applyAlignment="1">
      <alignment horizontal="center" vertical="center" wrapText="1"/>
    </xf>
    <xf numFmtId="3" fontId="7" fillId="0" borderId="0" xfId="0" applyNumberFormat="1" applyFont="1" applyAlignment="1">
      <alignment horizontal="right" vertical="center" wrapText="1"/>
    </xf>
    <xf numFmtId="2" fontId="7" fillId="0" borderId="0" xfId="0" applyNumberFormat="1" applyFont="1" applyAlignment="1">
      <alignment horizontal="right" vertical="center" wrapText="1"/>
    </xf>
    <xf numFmtId="0" fontId="6" fillId="0" borderId="0" xfId="0" applyFont="1" applyAlignment="1">
      <alignment horizontal="right" vertical="center" wrapText="1"/>
    </xf>
    <xf numFmtId="0" fontId="6" fillId="0" borderId="0" xfId="0" applyFont="1" applyAlignment="1">
      <alignment vertical="center" wrapText="1"/>
    </xf>
    <xf numFmtId="0" fontId="7" fillId="0" borderId="0" xfId="0" applyFont="1" applyAlignment="1">
      <alignment horizontal="right" vertical="center" wrapText="1"/>
    </xf>
    <xf numFmtId="164" fontId="6" fillId="0" borderId="0" xfId="2" applyNumberFormat="1" applyFont="1" applyAlignment="1">
      <alignment horizontal="right" vertical="center" wrapText="1"/>
    </xf>
    <xf numFmtId="0" fontId="7"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horizontal="center" vertical="center" wrapText="1"/>
    </xf>
    <xf numFmtId="164" fontId="6" fillId="0" borderId="0" xfId="2" applyNumberFormat="1" applyFont="1" applyFill="1" applyAlignment="1">
      <alignment horizontal="right" vertical="center" wrapText="1"/>
    </xf>
    <xf numFmtId="0" fontId="6" fillId="0" borderId="0" xfId="0" applyFont="1" applyAlignment="1">
      <alignment horizontal="justify" vertical="center" wrapText="1"/>
    </xf>
    <xf numFmtId="3" fontId="5" fillId="0" borderId="0" xfId="0" applyNumberFormat="1" applyFont="1" applyAlignment="1">
      <alignment horizontal="center" vertical="center" wrapText="1"/>
    </xf>
    <xf numFmtId="0" fontId="10" fillId="0" borderId="0" xfId="0" applyFont="1" applyAlignment="1">
      <alignment vertical="center" wrapText="1"/>
    </xf>
    <xf numFmtId="0" fontId="5"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3" fillId="7" borderId="2" xfId="4" applyFont="1" applyFill="1" applyBorder="1" applyAlignment="1">
      <alignment horizontal="center" vertical="center" wrapText="1"/>
    </xf>
    <xf numFmtId="0" fontId="8" fillId="0" borderId="0" xfId="0" applyFont="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3" fontId="5" fillId="5" borderId="7" xfId="0" applyNumberFormat="1" applyFont="1" applyFill="1" applyBorder="1" applyAlignment="1">
      <alignment horizontal="center" vertical="center" wrapText="1"/>
    </xf>
    <xf numFmtId="3" fontId="5" fillId="5" borderId="2" xfId="0" applyNumberFormat="1" applyFont="1" applyFill="1" applyBorder="1" applyAlignment="1">
      <alignment horizontal="center" vertical="center" wrapText="1"/>
    </xf>
    <xf numFmtId="2" fontId="5" fillId="5" borderId="2" xfId="0" applyNumberFormat="1" applyFont="1" applyFill="1" applyBorder="1" applyAlignment="1">
      <alignment horizontal="center" vertical="center" wrapText="1"/>
    </xf>
    <xf numFmtId="0" fontId="5" fillId="7" borderId="2" xfId="0" applyFont="1" applyFill="1" applyBorder="1" applyAlignment="1">
      <alignment horizontal="center" vertical="center" wrapText="1"/>
    </xf>
    <xf numFmtId="164" fontId="5" fillId="7" borderId="2" xfId="2" applyNumberFormat="1" applyFont="1" applyFill="1" applyBorder="1" applyAlignment="1">
      <alignment horizontal="center" vertical="center" wrapText="1"/>
    </xf>
    <xf numFmtId="0" fontId="6" fillId="0" borderId="12" xfId="0" applyFont="1" applyBorder="1" applyAlignment="1">
      <alignment horizontal="justify" vertical="center" wrapText="1"/>
    </xf>
    <xf numFmtId="0" fontId="6" fillId="0" borderId="12" xfId="0" applyFont="1" applyBorder="1" applyAlignment="1">
      <alignment horizontal="righ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3" fontId="7" fillId="0" borderId="16" xfId="0" applyNumberFormat="1" applyFont="1" applyBorder="1" applyAlignment="1">
      <alignment horizontal="right" vertical="center" wrapText="1"/>
    </xf>
    <xf numFmtId="3" fontId="7" fillId="0" borderId="12" xfId="0" applyNumberFormat="1" applyFont="1" applyBorder="1" applyAlignment="1">
      <alignment horizontal="right" vertical="center" wrapText="1"/>
    </xf>
    <xf numFmtId="1" fontId="7" fillId="0" borderId="12" xfId="0" applyNumberFormat="1" applyFont="1" applyBorder="1" applyAlignment="1">
      <alignment horizontal="right" vertical="center" wrapText="1"/>
    </xf>
    <xf numFmtId="0" fontId="7" fillId="0" borderId="12" xfId="0" applyFont="1" applyBorder="1" applyAlignment="1">
      <alignment horizontal="right" vertical="center" wrapText="1"/>
    </xf>
    <xf numFmtId="2" fontId="7" fillId="0" borderId="12" xfId="0" applyNumberFormat="1" applyFont="1" applyBorder="1" applyAlignment="1">
      <alignment horizontal="right" vertical="center" wrapText="1"/>
    </xf>
    <xf numFmtId="3" fontId="6" fillId="0" borderId="12" xfId="0" applyNumberFormat="1" applyFont="1" applyBorder="1" applyAlignment="1">
      <alignment horizontal="right" vertical="center" wrapText="1"/>
    </xf>
    <xf numFmtId="0" fontId="11" fillId="0" borderId="12" xfId="0" applyFont="1" applyBorder="1" applyAlignment="1">
      <alignment horizontal="justify" vertical="center" wrapText="1"/>
    </xf>
    <xf numFmtId="0" fontId="6" fillId="0" borderId="2" xfId="0" applyFont="1" applyBorder="1" applyAlignment="1">
      <alignment horizontal="justify" vertical="center" wrapText="1"/>
    </xf>
    <xf numFmtId="3" fontId="7" fillId="0" borderId="12" xfId="0" applyNumberFormat="1" applyFont="1" applyBorder="1" applyAlignment="1">
      <alignment vertical="center" wrapText="1"/>
    </xf>
    <xf numFmtId="4" fontId="6" fillId="0" borderId="12" xfId="0" applyNumberFormat="1" applyFont="1" applyBorder="1" applyAlignment="1">
      <alignment vertical="center" wrapText="1"/>
    </xf>
    <xf numFmtId="0" fontId="7" fillId="0" borderId="12" xfId="0" applyFont="1" applyBorder="1" applyAlignment="1">
      <alignment vertical="center" wrapText="1"/>
    </xf>
    <xf numFmtId="0" fontId="6" fillId="0" borderId="2" xfId="0" applyFont="1" applyBorder="1" applyAlignment="1">
      <alignment horizontal="righ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3" fontId="7" fillId="0" borderId="17"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3" fontId="7" fillId="0" borderId="18" xfId="0" applyNumberFormat="1" applyFont="1" applyBorder="1" applyAlignment="1">
      <alignment horizontal="center" vertical="center" wrapText="1"/>
    </xf>
    <xf numFmtId="3" fontId="7" fillId="0" borderId="7" xfId="0" applyNumberFormat="1" applyFont="1" applyBorder="1" applyAlignment="1">
      <alignment horizontal="right" vertical="center" wrapText="1"/>
    </xf>
    <xf numFmtId="3" fontId="7" fillId="0" borderId="2" xfId="0" applyNumberFormat="1" applyFont="1" applyBorder="1" applyAlignment="1">
      <alignment horizontal="right" vertical="center" wrapText="1"/>
    </xf>
    <xf numFmtId="1" fontId="7" fillId="0" borderId="2" xfId="0" applyNumberFormat="1" applyFont="1" applyBorder="1" applyAlignment="1">
      <alignment horizontal="right" vertical="center" wrapText="1"/>
    </xf>
    <xf numFmtId="0" fontId="7" fillId="0" borderId="2" xfId="0" applyFont="1" applyBorder="1" applyAlignment="1">
      <alignment horizontal="right" vertical="center" wrapText="1"/>
    </xf>
    <xf numFmtId="4" fontId="6" fillId="0" borderId="12" xfId="0" applyNumberFormat="1" applyFont="1" applyBorder="1" applyAlignment="1">
      <alignment horizontal="right" vertical="center" wrapText="1"/>
    </xf>
    <xf numFmtId="2" fontId="7" fillId="0" borderId="2" xfId="0" applyNumberFormat="1" applyFont="1" applyBorder="1" applyAlignment="1">
      <alignment horizontal="right" vertical="center" wrapText="1"/>
    </xf>
    <xf numFmtId="3" fontId="6" fillId="0" borderId="2" xfId="0" applyNumberFormat="1" applyFont="1" applyBorder="1" applyAlignment="1">
      <alignment horizontal="right" vertical="center" wrapText="1"/>
    </xf>
    <xf numFmtId="4" fontId="6" fillId="0" borderId="2" xfId="0" applyNumberFormat="1" applyFont="1" applyBorder="1" applyAlignment="1">
      <alignment horizontal="right" vertical="center" wrapText="1"/>
    </xf>
    <xf numFmtId="0" fontId="11" fillId="0" borderId="2" xfId="0" applyFont="1" applyBorder="1" applyAlignment="1">
      <alignment horizontal="justify" vertical="center" wrapText="1"/>
    </xf>
    <xf numFmtId="3" fontId="7" fillId="0" borderId="2" xfId="0" applyNumberFormat="1" applyFont="1" applyBorder="1" applyAlignment="1">
      <alignment vertical="center" wrapText="1"/>
    </xf>
    <xf numFmtId="4" fontId="6" fillId="0" borderId="2" xfId="0" applyNumberFormat="1" applyFont="1" applyBorder="1" applyAlignment="1">
      <alignment vertical="center" wrapText="1"/>
    </xf>
    <xf numFmtId="0" fontId="7" fillId="0" borderId="2" xfId="0" applyFont="1" applyBorder="1" applyAlignment="1">
      <alignment vertical="center" wrapText="1"/>
    </xf>
    <xf numFmtId="9" fontId="7" fillId="0" borderId="2" xfId="3" applyFont="1" applyBorder="1" applyAlignment="1">
      <alignment horizontal="right" vertical="center" wrapText="1"/>
    </xf>
    <xf numFmtId="1" fontId="7" fillId="8" borderId="2" xfId="0" applyNumberFormat="1" applyFont="1" applyFill="1" applyBorder="1" applyAlignment="1">
      <alignment horizontal="right" vertical="center" wrapText="1"/>
    </xf>
    <xf numFmtId="0" fontId="6" fillId="0" borderId="19" xfId="0" applyFont="1" applyBorder="1" applyAlignment="1">
      <alignment horizontal="justify" vertical="center" wrapText="1"/>
    </xf>
    <xf numFmtId="0" fontId="7" fillId="8" borderId="2" xfId="0" applyFont="1" applyFill="1" applyBorder="1" applyAlignment="1">
      <alignment horizontal="right" vertical="center" wrapText="1"/>
    </xf>
    <xf numFmtId="4" fontId="6" fillId="0" borderId="19" xfId="0" applyNumberFormat="1" applyFont="1" applyBorder="1" applyAlignment="1">
      <alignment horizontal="right" vertical="center" wrapText="1"/>
    </xf>
    <xf numFmtId="2" fontId="7" fillId="8" borderId="2" xfId="0" applyNumberFormat="1" applyFont="1" applyFill="1" applyBorder="1" applyAlignment="1">
      <alignment horizontal="right" vertical="center" wrapText="1"/>
    </xf>
    <xf numFmtId="0" fontId="11" fillId="0" borderId="0" xfId="0" applyFont="1" applyAlignment="1">
      <alignment vertical="center" wrapText="1"/>
    </xf>
    <xf numFmtId="0" fontId="6" fillId="4" borderId="2" xfId="0" applyFont="1" applyFill="1" applyBorder="1" applyAlignment="1">
      <alignment horizontal="justify" vertical="center" wrapText="1"/>
    </xf>
    <xf numFmtId="0" fontId="6" fillId="0" borderId="19" xfId="0" applyFont="1" applyBorder="1" applyAlignment="1">
      <alignment horizontal="right"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3" fontId="13" fillId="0" borderId="2" xfId="0" applyNumberFormat="1" applyFont="1" applyBorder="1" applyAlignment="1">
      <alignment horizontal="right" vertical="center" wrapText="1"/>
    </xf>
    <xf numFmtId="0" fontId="11" fillId="0" borderId="19" xfId="0" applyFont="1" applyBorder="1" applyAlignment="1">
      <alignment horizontal="justify" vertical="center" wrapText="1"/>
    </xf>
    <xf numFmtId="0" fontId="6" fillId="0" borderId="2" xfId="0" applyFont="1" applyBorder="1" applyAlignment="1">
      <alignment vertical="center" wrapText="1"/>
    </xf>
    <xf numFmtId="3" fontId="13" fillId="0" borderId="2" xfId="0" applyNumberFormat="1" applyFont="1" applyBorder="1" applyAlignment="1">
      <alignment horizontal="center" vertical="center" wrapText="1"/>
    </xf>
    <xf numFmtId="0" fontId="11" fillId="4" borderId="2" xfId="0" applyFont="1" applyFill="1" applyBorder="1" applyAlignment="1">
      <alignment horizontal="justify" vertical="center" wrapText="1"/>
    </xf>
    <xf numFmtId="3" fontId="13" fillId="0" borderId="18" xfId="0" applyNumberFormat="1" applyFont="1" applyBorder="1" applyAlignment="1">
      <alignment horizontal="center" vertical="center" wrapText="1"/>
    </xf>
    <xf numFmtId="0" fontId="6" fillId="0" borderId="2" xfId="0" applyFont="1" applyBorder="1" applyAlignment="1">
      <alignment vertical="top" wrapText="1"/>
    </xf>
    <xf numFmtId="0" fontId="11" fillId="0" borderId="2" xfId="0" applyFont="1" applyBorder="1" applyAlignment="1">
      <alignment horizontal="righ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3" fontId="13" fillId="0" borderId="17" xfId="0" applyNumberFormat="1" applyFont="1" applyBorder="1" applyAlignment="1">
      <alignment horizontal="center" vertical="center" wrapText="1"/>
    </xf>
    <xf numFmtId="3" fontId="13" fillId="0" borderId="7" xfId="0" applyNumberFormat="1" applyFont="1" applyBorder="1" applyAlignment="1">
      <alignment horizontal="right" vertical="center" wrapText="1"/>
    </xf>
    <xf numFmtId="2" fontId="13" fillId="0" borderId="2" xfId="0" applyNumberFormat="1" applyFont="1" applyBorder="1" applyAlignment="1">
      <alignment horizontal="right" vertical="center" wrapText="1"/>
    </xf>
    <xf numFmtId="4" fontId="11" fillId="0" borderId="2" xfId="0" applyNumberFormat="1" applyFont="1" applyBorder="1" applyAlignment="1">
      <alignment horizontal="right" vertical="center" wrapText="1"/>
    </xf>
    <xf numFmtId="0" fontId="13" fillId="0" borderId="2" xfId="0" applyFont="1" applyBorder="1" applyAlignment="1">
      <alignment horizontal="right" vertical="center" wrapText="1"/>
    </xf>
    <xf numFmtId="3" fontId="11" fillId="0" borderId="2" xfId="0" applyNumberFormat="1" applyFont="1" applyBorder="1" applyAlignment="1">
      <alignment horizontal="right" vertical="center" wrapText="1"/>
    </xf>
    <xf numFmtId="0" fontId="11" fillId="0" borderId="2" xfId="0" applyFont="1" applyBorder="1" applyAlignment="1">
      <alignment vertical="center" wrapText="1"/>
    </xf>
    <xf numFmtId="3" fontId="13" fillId="0" borderId="2" xfId="0" applyNumberFormat="1" applyFont="1" applyBorder="1" applyAlignment="1">
      <alignment vertical="center" wrapText="1"/>
    </xf>
    <xf numFmtId="4" fontId="11" fillId="0" borderId="2" xfId="0" applyNumberFormat="1" applyFont="1" applyBorder="1" applyAlignment="1">
      <alignment vertical="center" wrapText="1"/>
    </xf>
    <xf numFmtId="0" fontId="13" fillId="0" borderId="2" xfId="0" applyFont="1" applyBorder="1" applyAlignment="1">
      <alignment vertical="center" wrapText="1"/>
    </xf>
    <xf numFmtId="0" fontId="16" fillId="0" borderId="0" xfId="0" applyFont="1" applyAlignment="1">
      <alignment vertical="center" wrapText="1"/>
    </xf>
    <xf numFmtId="0" fontId="0" fillId="0" borderId="0" xfId="0" applyAlignment="1">
      <alignment vertical="center" wrapText="1"/>
    </xf>
    <xf numFmtId="0" fontId="6" fillId="10" borderId="2" xfId="0" applyFont="1" applyFill="1" applyBorder="1" applyAlignment="1">
      <alignment horizontal="justify" vertical="center" wrapText="1"/>
    </xf>
    <xf numFmtId="165" fontId="7" fillId="0" borderId="17" xfId="0" applyNumberFormat="1" applyFont="1" applyBorder="1" applyAlignment="1">
      <alignment horizontal="center" vertical="center" wrapText="1"/>
    </xf>
    <xf numFmtId="165" fontId="7" fillId="0" borderId="7" xfId="0" applyNumberFormat="1" applyFont="1" applyBorder="1" applyAlignment="1">
      <alignment horizontal="right" vertical="center" wrapText="1"/>
    </xf>
    <xf numFmtId="4" fontId="7" fillId="0" borderId="2" xfId="0" applyNumberFormat="1" applyFont="1" applyBorder="1" applyAlignment="1">
      <alignment horizontal="right" vertical="center" wrapText="1"/>
    </xf>
    <xf numFmtId="0" fontId="6" fillId="9" borderId="2" xfId="0" applyFont="1" applyFill="1" applyBorder="1" applyAlignment="1">
      <alignment horizontal="justify" vertical="center" wrapText="1"/>
    </xf>
    <xf numFmtId="165" fontId="7" fillId="0" borderId="2" xfId="0" applyNumberFormat="1" applyFont="1" applyBorder="1" applyAlignment="1">
      <alignment horizontal="right" vertical="center" wrapText="1"/>
    </xf>
    <xf numFmtId="166" fontId="7" fillId="0" borderId="2" xfId="3" applyNumberFormat="1" applyFont="1" applyBorder="1" applyAlignment="1">
      <alignment horizontal="center" vertical="center" wrapText="1"/>
    </xf>
    <xf numFmtId="166" fontId="7" fillId="0" borderId="18" xfId="3" applyNumberFormat="1" applyFont="1" applyBorder="1" applyAlignment="1">
      <alignment horizontal="center" vertical="center" wrapText="1"/>
    </xf>
    <xf numFmtId="166" fontId="7" fillId="0" borderId="2" xfId="3" applyNumberFormat="1" applyFont="1" applyBorder="1" applyAlignment="1">
      <alignment horizontal="right" vertical="center" wrapText="1"/>
    </xf>
    <xf numFmtId="9" fontId="7" fillId="0" borderId="2" xfId="3" applyFont="1" applyFill="1" applyBorder="1" applyAlignment="1">
      <alignment horizontal="right" vertical="center" wrapText="1"/>
    </xf>
    <xf numFmtId="0" fontId="6" fillId="10" borderId="2" xfId="0" applyFont="1" applyFill="1" applyBorder="1" applyAlignment="1">
      <alignment horizontal="right" vertical="center" wrapText="1"/>
    </xf>
    <xf numFmtId="0" fontId="6" fillId="10" borderId="2" xfId="0" applyFont="1" applyFill="1" applyBorder="1" applyAlignment="1">
      <alignment horizontal="center" vertical="center" wrapText="1"/>
    </xf>
    <xf numFmtId="0" fontId="6" fillId="10" borderId="3" xfId="0" applyFont="1" applyFill="1" applyBorder="1" applyAlignment="1">
      <alignment horizontal="center" vertical="center" wrapText="1"/>
    </xf>
    <xf numFmtId="167" fontId="7" fillId="0" borderId="2" xfId="0" applyNumberFormat="1" applyFont="1" applyBorder="1" applyAlignment="1">
      <alignment horizontal="right" vertical="center" wrapText="1"/>
    </xf>
    <xf numFmtId="0" fontId="17" fillId="0" borderId="2" xfId="0" applyFont="1" applyBorder="1" applyAlignment="1">
      <alignment horizontal="justify" vertical="center" wrapText="1"/>
    </xf>
    <xf numFmtId="4" fontId="6" fillId="0" borderId="2" xfId="0" quotePrefix="1" applyNumberFormat="1" applyFont="1" applyBorder="1" applyAlignment="1">
      <alignment horizontal="right" vertical="center" wrapText="1"/>
    </xf>
    <xf numFmtId="0" fontId="13" fillId="0" borderId="2" xfId="0" applyFont="1" applyBorder="1" applyAlignment="1">
      <alignment horizontal="center" vertical="center" wrapText="1"/>
    </xf>
    <xf numFmtId="0" fontId="13" fillId="0" borderId="18" xfId="0" applyFont="1" applyBorder="1" applyAlignment="1">
      <alignment horizontal="center" vertical="center" wrapText="1"/>
    </xf>
    <xf numFmtId="168" fontId="7" fillId="0" borderId="2" xfId="1" applyNumberFormat="1" applyFont="1" applyBorder="1" applyAlignment="1">
      <alignment horizontal="right" vertical="center" wrapText="1"/>
    </xf>
    <xf numFmtId="9" fontId="7" fillId="0" borderId="17" xfId="3" applyFont="1" applyBorder="1" applyAlignment="1">
      <alignment horizontal="center" vertical="center" wrapText="1"/>
    </xf>
    <xf numFmtId="9" fontId="7" fillId="0" borderId="2" xfId="3" applyFont="1" applyBorder="1" applyAlignment="1">
      <alignment horizontal="center" vertical="center" wrapText="1"/>
    </xf>
    <xf numFmtId="9" fontId="13" fillId="0" borderId="2" xfId="0" applyNumberFormat="1" applyFont="1" applyBorder="1" applyAlignment="1">
      <alignment horizontal="center" vertical="center" wrapText="1"/>
    </xf>
    <xf numFmtId="9" fontId="13" fillId="0" borderId="18" xfId="0" applyNumberFormat="1" applyFont="1" applyBorder="1" applyAlignment="1">
      <alignment horizontal="center" vertical="center" wrapText="1"/>
    </xf>
    <xf numFmtId="9" fontId="7" fillId="0" borderId="7" xfId="3" applyFont="1" applyBorder="1" applyAlignment="1">
      <alignment horizontal="right" vertical="center" wrapText="1"/>
    </xf>
    <xf numFmtId="9" fontId="13" fillId="0" borderId="2" xfId="0" applyNumberFormat="1" applyFont="1" applyBorder="1" applyAlignment="1">
      <alignment horizontal="right" vertical="center" wrapText="1"/>
    </xf>
    <xf numFmtId="0" fontId="7" fillId="9" borderId="2" xfId="0" applyFont="1" applyFill="1" applyBorder="1" applyAlignment="1">
      <alignment horizontal="right" vertical="center" wrapText="1"/>
    </xf>
    <xf numFmtId="3" fontId="7" fillId="9" borderId="2" xfId="0" applyNumberFormat="1" applyFont="1" applyFill="1" applyBorder="1" applyAlignment="1">
      <alignment vertical="center" wrapText="1"/>
    </xf>
    <xf numFmtId="4" fontId="6" fillId="9" borderId="2" xfId="0" applyNumberFormat="1" applyFont="1" applyFill="1" applyBorder="1" applyAlignment="1">
      <alignment vertical="center" wrapText="1"/>
    </xf>
    <xf numFmtId="0" fontId="7" fillId="9" borderId="2" xfId="0" applyFont="1" applyFill="1" applyBorder="1" applyAlignment="1">
      <alignment vertical="center" wrapText="1"/>
    </xf>
    <xf numFmtId="9" fontId="7" fillId="0" borderId="18" xfId="3" applyFont="1" applyBorder="1" applyAlignment="1">
      <alignment horizontal="center" vertical="center" wrapText="1"/>
    </xf>
    <xf numFmtId="1" fontId="7" fillId="0" borderId="2" xfId="3" applyNumberFormat="1" applyFont="1" applyBorder="1" applyAlignment="1">
      <alignment horizontal="right" vertical="center" wrapText="1"/>
    </xf>
    <xf numFmtId="9" fontId="7" fillId="0" borderId="8" xfId="3" applyFont="1" applyBorder="1" applyAlignment="1">
      <alignment horizontal="center" vertical="center" wrapText="1"/>
    </xf>
    <xf numFmtId="9" fontId="7" fillId="0" borderId="9" xfId="3" applyFont="1" applyBorder="1" applyAlignment="1">
      <alignment horizontal="center" vertical="center" wrapText="1"/>
    </xf>
    <xf numFmtId="3" fontId="7" fillId="0" borderId="9" xfId="0" applyNumberFormat="1" applyFont="1" applyBorder="1" applyAlignment="1">
      <alignment horizontal="center" vertical="center" wrapText="1"/>
    </xf>
    <xf numFmtId="0" fontId="7" fillId="0" borderId="9" xfId="3" applyNumberFormat="1" applyFont="1" applyBorder="1" applyAlignment="1">
      <alignment horizontal="center" vertical="center" wrapText="1"/>
    </xf>
    <xf numFmtId="0" fontId="13" fillId="0" borderId="9" xfId="0" applyFont="1" applyBorder="1" applyAlignment="1">
      <alignment horizontal="center" vertical="center" wrapText="1"/>
    </xf>
    <xf numFmtId="3" fontId="7" fillId="0" borderId="10" xfId="0" applyNumberFormat="1" applyFont="1" applyBorder="1" applyAlignment="1">
      <alignment horizontal="center" vertical="center" wrapText="1"/>
    </xf>
    <xf numFmtId="0" fontId="7" fillId="0" borderId="2" xfId="3" applyNumberFormat="1" applyFont="1" applyBorder="1" applyAlignment="1">
      <alignment horizontal="right" vertical="center" wrapText="1"/>
    </xf>
    <xf numFmtId="0" fontId="19" fillId="0" borderId="0" xfId="6" applyFont="1"/>
    <xf numFmtId="0" fontId="20" fillId="0" borderId="0" xfId="0" applyFont="1"/>
    <xf numFmtId="3" fontId="0" fillId="0" borderId="0" xfId="0" applyNumberFormat="1"/>
    <xf numFmtId="0" fontId="25" fillId="0" borderId="0" xfId="0" applyFont="1"/>
    <xf numFmtId="0" fontId="27" fillId="0" borderId="14" xfId="0" applyFont="1" applyBorder="1" applyAlignment="1">
      <alignment horizontal="center" vertical="center" textRotation="90"/>
    </xf>
    <xf numFmtId="0" fontId="27" fillId="0" borderId="12" xfId="0" applyFont="1" applyBorder="1" applyAlignment="1">
      <alignment horizontal="center" vertical="center" wrapText="1"/>
    </xf>
    <xf numFmtId="0" fontId="27" fillId="0" borderId="12" xfId="0" applyFont="1" applyBorder="1" applyAlignment="1">
      <alignment horizontal="justify" vertical="center" wrapText="1"/>
    </xf>
    <xf numFmtId="0" fontId="28" fillId="12" borderId="2" xfId="0" applyFont="1" applyFill="1" applyBorder="1" applyAlignment="1">
      <alignment horizontal="center" vertical="center" wrapText="1"/>
    </xf>
    <xf numFmtId="0" fontId="28" fillId="15" borderId="2" xfId="0" applyFont="1" applyFill="1" applyBorder="1" applyAlignment="1">
      <alignment horizontal="center" vertical="center" wrapText="1"/>
    </xf>
    <xf numFmtId="3" fontId="28" fillId="9" borderId="2" xfId="0" applyNumberFormat="1" applyFont="1" applyFill="1" applyBorder="1" applyAlignment="1">
      <alignment horizontal="center" vertical="center" wrapText="1"/>
    </xf>
    <xf numFmtId="0" fontId="28" fillId="11" borderId="2" xfId="3" applyNumberFormat="1" applyFont="1" applyFill="1" applyBorder="1" applyAlignment="1">
      <alignment horizontal="center" vertical="center" wrapText="1"/>
    </xf>
    <xf numFmtId="3" fontId="28" fillId="8" borderId="2" xfId="0" applyNumberFormat="1" applyFont="1" applyFill="1" applyBorder="1" applyAlignment="1">
      <alignment horizontal="center" vertical="center" wrapText="1"/>
    </xf>
    <xf numFmtId="0" fontId="28" fillId="16" borderId="18" xfId="3" applyNumberFormat="1" applyFont="1" applyFill="1" applyBorder="1" applyAlignment="1">
      <alignment horizontal="center" vertical="center" wrapText="1"/>
    </xf>
    <xf numFmtId="0" fontId="27" fillId="0" borderId="17" xfId="0" applyFont="1" applyBorder="1" applyAlignment="1">
      <alignment horizontal="center" vertical="center" textRotation="90"/>
    </xf>
    <xf numFmtId="0" fontId="27" fillId="0" borderId="2" xfId="0" applyFont="1" applyBorder="1" applyAlignment="1">
      <alignment horizontal="center" vertical="center" wrapText="1"/>
    </xf>
    <xf numFmtId="0" fontId="27" fillId="0" borderId="2" xfId="0" applyFont="1" applyBorder="1" applyAlignment="1">
      <alignment horizontal="justify" vertical="center" wrapText="1"/>
    </xf>
    <xf numFmtId="0" fontId="27" fillId="0" borderId="21" xfId="0" applyFont="1" applyBorder="1" applyAlignment="1">
      <alignment horizontal="center" vertical="center" textRotation="90"/>
    </xf>
    <xf numFmtId="0" fontId="27" fillId="0" borderId="19" xfId="0" applyFont="1" applyBorder="1" applyAlignment="1">
      <alignment horizontal="center" vertical="center" wrapText="1"/>
    </xf>
    <xf numFmtId="0" fontId="27" fillId="0" borderId="11" xfId="0" applyFont="1" applyBorder="1" applyAlignment="1">
      <alignment horizontal="justify" vertical="center" wrapText="1"/>
    </xf>
    <xf numFmtId="0" fontId="28" fillId="12" borderId="19" xfId="0" applyFont="1" applyFill="1" applyBorder="1" applyAlignment="1">
      <alignment horizontal="center" vertical="center" wrapText="1"/>
    </xf>
    <xf numFmtId="0" fontId="28" fillId="15" borderId="19" xfId="0" applyFont="1" applyFill="1" applyBorder="1" applyAlignment="1">
      <alignment horizontal="center" vertical="center" wrapText="1"/>
    </xf>
    <xf numFmtId="3" fontId="28" fillId="9" borderId="19" xfId="0" applyNumberFormat="1" applyFont="1" applyFill="1" applyBorder="1" applyAlignment="1">
      <alignment horizontal="center" vertical="center" wrapText="1"/>
    </xf>
    <xf numFmtId="0" fontId="28" fillId="11" borderId="19" xfId="3" applyNumberFormat="1" applyFont="1" applyFill="1" applyBorder="1" applyAlignment="1">
      <alignment horizontal="center" vertical="center" wrapText="1"/>
    </xf>
    <xf numFmtId="3" fontId="28" fillId="8" borderId="19" xfId="0" applyNumberFormat="1" applyFont="1" applyFill="1" applyBorder="1" applyAlignment="1">
      <alignment horizontal="center" vertical="center" wrapText="1"/>
    </xf>
    <xf numFmtId="0" fontId="28" fillId="16" borderId="22" xfId="3" applyNumberFormat="1" applyFont="1" applyFill="1" applyBorder="1" applyAlignment="1">
      <alignment horizontal="center" vertical="center" wrapText="1"/>
    </xf>
    <xf numFmtId="0" fontId="27" fillId="0" borderId="0" xfId="0" applyFont="1" applyAlignment="1">
      <alignment vertical="center" textRotation="90" wrapText="1"/>
    </xf>
    <xf numFmtId="0" fontId="8" fillId="0" borderId="2" xfId="0" applyFont="1" applyBorder="1" applyAlignment="1">
      <alignment vertical="center" wrapText="1"/>
    </xf>
    <xf numFmtId="9" fontId="12" fillId="10" borderId="2" xfId="5" applyNumberFormat="1" applyFont="1" applyFill="1" applyBorder="1" applyAlignment="1">
      <alignment horizontal="right" vertical="center" wrapText="1"/>
    </xf>
    <xf numFmtId="9" fontId="7" fillId="10" borderId="12" xfId="3" applyFont="1" applyFill="1" applyBorder="1" applyAlignment="1">
      <alignment horizontal="right" vertical="center" wrapText="1"/>
    </xf>
    <xf numFmtId="9" fontId="7" fillId="10" borderId="2" xfId="3" applyFont="1" applyFill="1" applyBorder="1" applyAlignment="1">
      <alignment horizontal="right" vertical="center" wrapText="1"/>
    </xf>
    <xf numFmtId="9" fontId="7" fillId="10" borderId="19" xfId="3" applyFont="1" applyFill="1" applyBorder="1" applyAlignment="1">
      <alignment horizontal="right" vertical="center" wrapText="1"/>
    </xf>
    <xf numFmtId="9" fontId="7" fillId="10" borderId="2" xfId="5" applyNumberFormat="1" applyFont="1" applyFill="1" applyBorder="1" applyAlignment="1">
      <alignment horizontal="right" vertical="center" wrapText="1"/>
    </xf>
    <xf numFmtId="3" fontId="7" fillId="10" borderId="2" xfId="0" applyNumberFormat="1" applyFont="1" applyFill="1" applyBorder="1" applyAlignment="1">
      <alignment horizontal="right" vertical="center" wrapText="1"/>
    </xf>
    <xf numFmtId="3" fontId="7" fillId="0" borderId="12"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0" fontId="7" fillId="0" borderId="19" xfId="0" applyFont="1" applyBorder="1" applyAlignment="1">
      <alignment vertical="center" wrapText="1"/>
    </xf>
    <xf numFmtId="2" fontId="7" fillId="0" borderId="19" xfId="0" applyNumberFormat="1" applyFont="1" applyBorder="1" applyAlignment="1">
      <alignment vertical="center" wrapText="1"/>
    </xf>
    <xf numFmtId="0" fontId="6" fillId="0" borderId="2" xfId="0" applyFont="1" applyBorder="1" applyAlignment="1">
      <alignment horizontal="left" vertical="center" wrapText="1"/>
    </xf>
    <xf numFmtId="3" fontId="6" fillId="10" borderId="2" xfId="0" applyNumberFormat="1" applyFont="1" applyFill="1" applyBorder="1" applyAlignment="1">
      <alignment horizontal="right" vertical="center" wrapText="1"/>
    </xf>
    <xf numFmtId="0" fontId="11" fillId="10" borderId="2" xfId="0" applyFont="1" applyFill="1" applyBorder="1" applyAlignment="1">
      <alignment horizontal="justify" vertical="center" wrapText="1"/>
    </xf>
    <xf numFmtId="3" fontId="7" fillId="0" borderId="19" xfId="0" applyNumberFormat="1" applyFont="1" applyBorder="1" applyAlignment="1">
      <alignment horizontal="right" vertical="center" wrapText="1"/>
    </xf>
    <xf numFmtId="4" fontId="7" fillId="0" borderId="19" xfId="0" applyNumberFormat="1" applyFont="1" applyBorder="1" applyAlignment="1">
      <alignment horizontal="right" vertical="center" wrapText="1"/>
    </xf>
    <xf numFmtId="169" fontId="7" fillId="0" borderId="2" xfId="0" applyNumberFormat="1" applyFont="1" applyBorder="1" applyAlignment="1">
      <alignment horizontal="right" vertical="center" wrapText="1"/>
    </xf>
    <xf numFmtId="2" fontId="7" fillId="0" borderId="2" xfId="3" applyNumberFormat="1" applyFont="1" applyFill="1" applyBorder="1" applyAlignment="1">
      <alignment horizontal="right" vertical="center" wrapText="1"/>
    </xf>
    <xf numFmtId="0" fontId="7" fillId="0" borderId="19" xfId="0" applyFont="1" applyBorder="1" applyAlignment="1">
      <alignment horizontal="right" vertical="center" wrapText="1"/>
    </xf>
    <xf numFmtId="0" fontId="0" fillId="0" borderId="2" xfId="0" applyBorder="1" applyAlignment="1">
      <alignment wrapText="1"/>
    </xf>
    <xf numFmtId="0" fontId="0" fillId="0" borderId="2" xfId="0" applyBorder="1" applyAlignment="1">
      <alignment vertical="center" wrapText="1"/>
    </xf>
    <xf numFmtId="171" fontId="7" fillId="0" borderId="19" xfId="0" applyNumberFormat="1" applyFont="1" applyBorder="1" applyAlignment="1">
      <alignment vertical="center" wrapText="1"/>
    </xf>
    <xf numFmtId="164" fontId="7" fillId="0" borderId="0" xfId="2" applyNumberFormat="1" applyFont="1" applyAlignment="1">
      <alignment horizontal="right" vertical="center" wrapText="1"/>
    </xf>
    <xf numFmtId="164" fontId="7" fillId="0" borderId="0" xfId="2" applyNumberFormat="1" applyFont="1" applyFill="1" applyAlignment="1">
      <alignment horizontal="right" vertical="center" wrapText="1"/>
    </xf>
    <xf numFmtId="3" fontId="9" fillId="0" borderId="0" xfId="0" applyNumberFormat="1" applyFont="1" applyAlignment="1">
      <alignment horizontal="center" vertical="center" wrapText="1"/>
    </xf>
    <xf numFmtId="164" fontId="7" fillId="0" borderId="12" xfId="2" applyNumberFormat="1" applyFont="1" applyBorder="1" applyAlignment="1">
      <alignment horizontal="right" vertical="center" wrapText="1"/>
    </xf>
    <xf numFmtId="164" fontId="7" fillId="0" borderId="2" xfId="2" applyNumberFormat="1" applyFont="1" applyFill="1" applyBorder="1" applyAlignment="1">
      <alignment horizontal="right" vertical="center" wrapText="1"/>
    </xf>
    <xf numFmtId="164" fontId="7" fillId="0" borderId="2" xfId="2" applyNumberFormat="1" applyFont="1" applyBorder="1" applyAlignment="1">
      <alignment horizontal="right" vertical="center" wrapText="1"/>
    </xf>
    <xf numFmtId="164" fontId="7" fillId="0" borderId="12" xfId="2" applyNumberFormat="1" applyFont="1" applyFill="1" applyBorder="1" applyAlignment="1">
      <alignment horizontal="right" vertical="center" wrapText="1"/>
    </xf>
    <xf numFmtId="170" fontId="31" fillId="0" borderId="2" xfId="2" applyNumberFormat="1" applyFont="1" applyBorder="1" applyAlignment="1">
      <alignment vertical="center" wrapText="1"/>
    </xf>
    <xf numFmtId="4" fontId="13" fillId="10" borderId="2" xfId="0" applyNumberFormat="1" applyFont="1" applyFill="1" applyBorder="1" applyAlignment="1">
      <alignment horizontal="center" vertical="center" wrapText="1"/>
    </xf>
    <xf numFmtId="164" fontId="32" fillId="0" borderId="2" xfId="2" applyNumberFormat="1" applyFont="1" applyBorder="1" applyAlignment="1">
      <alignment horizontal="right" vertical="center"/>
    </xf>
    <xf numFmtId="164" fontId="9" fillId="0" borderId="2" xfId="2" applyNumberFormat="1" applyFont="1" applyBorder="1" applyAlignment="1">
      <alignment horizontal="right" vertical="center"/>
    </xf>
    <xf numFmtId="164" fontId="7" fillId="0" borderId="2" xfId="2" applyNumberFormat="1" applyFont="1" applyBorder="1" applyAlignment="1">
      <alignment horizontal="right" vertical="center"/>
    </xf>
    <xf numFmtId="4" fontId="12" fillId="0" borderId="2" xfId="0" applyNumberFormat="1" applyFont="1" applyBorder="1" applyAlignment="1">
      <alignment vertical="center"/>
    </xf>
    <xf numFmtId="4" fontId="31" fillId="0" borderId="2" xfId="0" applyNumberFormat="1" applyFont="1" applyBorder="1" applyAlignment="1">
      <alignment vertical="center" wrapText="1"/>
    </xf>
    <xf numFmtId="164" fontId="31" fillId="0" borderId="2" xfId="2" applyNumberFormat="1" applyFont="1" applyBorder="1" applyAlignment="1">
      <alignment vertical="center" wrapText="1"/>
    </xf>
    <xf numFmtId="44" fontId="12" fillId="0" borderId="2" xfId="2" applyFont="1" applyBorder="1" applyAlignment="1">
      <alignment horizontal="center" vertical="center"/>
    </xf>
    <xf numFmtId="164" fontId="12" fillId="10" borderId="2" xfId="2" applyNumberFormat="1" applyFont="1" applyFill="1" applyBorder="1" applyAlignment="1">
      <alignment horizontal="center" vertical="center"/>
    </xf>
    <xf numFmtId="44" fontId="12" fillId="10" borderId="2" xfId="2" applyFont="1" applyFill="1" applyBorder="1" applyAlignment="1">
      <alignment horizontal="center" vertical="center"/>
    </xf>
    <xf numFmtId="164" fontId="12" fillId="10" borderId="2" xfId="2" applyNumberFormat="1" applyFont="1" applyFill="1" applyBorder="1" applyAlignment="1">
      <alignment vertical="center"/>
    </xf>
    <xf numFmtId="4" fontId="12" fillId="0" borderId="2" xfId="0" applyNumberFormat="1" applyFont="1" applyBorder="1" applyAlignment="1">
      <alignment vertical="center" wrapText="1"/>
    </xf>
    <xf numFmtId="0" fontId="7" fillId="0" borderId="2" xfId="0" applyFont="1" applyBorder="1" applyAlignment="1">
      <alignment horizontal="center" vertical="center"/>
    </xf>
    <xf numFmtId="164" fontId="33" fillId="0" borderId="2" xfId="2" applyNumberFormat="1" applyFont="1" applyBorder="1" applyAlignment="1">
      <alignment horizontal="right" vertical="center"/>
    </xf>
    <xf numFmtId="164" fontId="7" fillId="10" borderId="2" xfId="2" applyNumberFormat="1" applyFont="1" applyFill="1" applyBorder="1" applyAlignment="1">
      <alignment horizontal="right" vertical="center" wrapText="1"/>
    </xf>
    <xf numFmtId="164" fontId="7" fillId="10" borderId="2" xfId="2" applyNumberFormat="1" applyFont="1" applyFill="1" applyBorder="1" applyAlignment="1">
      <alignment horizontal="right" vertical="center"/>
    </xf>
    <xf numFmtId="164" fontId="7" fillId="0" borderId="19" xfId="2" applyNumberFormat="1" applyFont="1" applyBorder="1" applyAlignment="1">
      <alignment vertical="center" wrapText="1"/>
    </xf>
    <xf numFmtId="164" fontId="7" fillId="0" borderId="2" xfId="2" applyNumberFormat="1" applyFont="1" applyBorder="1" applyAlignment="1">
      <alignment vertical="center" wrapText="1"/>
    </xf>
    <xf numFmtId="164" fontId="7" fillId="0" borderId="2" xfId="2" applyNumberFormat="1" applyFont="1" applyBorder="1" applyAlignment="1">
      <alignment horizontal="center" vertical="center"/>
    </xf>
    <xf numFmtId="164" fontId="12" fillId="0" borderId="2" xfId="2" applyNumberFormat="1" applyFont="1" applyBorder="1" applyAlignment="1">
      <alignment vertical="center"/>
    </xf>
    <xf numFmtId="171" fontId="7" fillId="0" borderId="2" xfId="0" applyNumberFormat="1" applyFont="1" applyBorder="1" applyAlignment="1">
      <alignment horizontal="right" vertical="center" wrapText="1"/>
    </xf>
    <xf numFmtId="1" fontId="7" fillId="0" borderId="19" xfId="0" applyNumberFormat="1" applyFont="1" applyBorder="1" applyAlignment="1">
      <alignment vertical="center" wrapText="1"/>
    </xf>
    <xf numFmtId="1" fontId="7" fillId="11" borderId="2" xfId="0" applyNumberFormat="1" applyFont="1" applyFill="1" applyBorder="1" applyAlignment="1">
      <alignment horizontal="right" vertical="center" wrapText="1"/>
    </xf>
    <xf numFmtId="172" fontId="7" fillId="10" borderId="2" xfId="0" applyNumberFormat="1" applyFont="1" applyFill="1" applyBorder="1" applyAlignment="1">
      <alignment vertical="center" wrapText="1"/>
    </xf>
    <xf numFmtId="9" fontId="7" fillId="11" borderId="2" xfId="3" applyFont="1" applyFill="1" applyBorder="1" applyAlignment="1">
      <alignment horizontal="right" vertical="center" wrapText="1"/>
    </xf>
    <xf numFmtId="0" fontId="6" fillId="10" borderId="2" xfId="0" applyFont="1" applyFill="1" applyBorder="1" applyAlignment="1">
      <alignment vertical="center" wrapText="1"/>
    </xf>
    <xf numFmtId="3" fontId="6" fillId="0" borderId="2" xfId="0" applyNumberFormat="1" applyFont="1" applyBorder="1" applyAlignment="1">
      <alignment vertical="center" wrapText="1"/>
    </xf>
    <xf numFmtId="0" fontId="0" fillId="10" borderId="2" xfId="0" applyFont="1" applyFill="1" applyBorder="1" applyAlignment="1">
      <alignment vertical="center" wrapText="1"/>
    </xf>
    <xf numFmtId="0" fontId="28" fillId="12" borderId="12" xfId="0" applyFont="1" applyFill="1" applyBorder="1" applyAlignment="1">
      <alignment horizontal="center" vertical="center" wrapText="1"/>
    </xf>
    <xf numFmtId="0" fontId="26" fillId="14" borderId="33" xfId="0" applyFont="1" applyFill="1" applyBorder="1" applyAlignment="1">
      <alignment horizontal="center" vertical="center" wrapText="1"/>
    </xf>
    <xf numFmtId="0" fontId="28" fillId="15" borderId="12" xfId="0" applyFont="1" applyFill="1" applyBorder="1" applyAlignment="1">
      <alignment horizontal="center" vertical="center" wrapText="1"/>
    </xf>
    <xf numFmtId="3" fontId="28" fillId="9" borderId="12" xfId="0" applyNumberFormat="1" applyFont="1" applyFill="1" applyBorder="1" applyAlignment="1">
      <alignment horizontal="center" vertical="center" wrapText="1"/>
    </xf>
    <xf numFmtId="0" fontId="28" fillId="11" borderId="12" xfId="3" applyNumberFormat="1" applyFont="1" applyFill="1" applyBorder="1" applyAlignment="1">
      <alignment horizontal="center" vertical="center" wrapText="1"/>
    </xf>
    <xf numFmtId="3" fontId="28" fillId="8" borderId="12" xfId="0" applyNumberFormat="1" applyFont="1" applyFill="1" applyBorder="1" applyAlignment="1">
      <alignment horizontal="center" vertical="center" wrapText="1"/>
    </xf>
    <xf numFmtId="0" fontId="28" fillId="16" borderId="15" xfId="3" applyNumberFormat="1" applyFont="1" applyFill="1" applyBorder="1" applyAlignment="1">
      <alignment horizontal="center" vertical="center" wrapText="1"/>
    </xf>
    <xf numFmtId="0" fontId="21" fillId="15" borderId="5" xfId="0" applyFont="1" applyFill="1" applyBorder="1" applyAlignment="1">
      <alignment horizontal="center" vertical="center" wrapText="1"/>
    </xf>
    <xf numFmtId="3" fontId="21" fillId="9" borderId="5" xfId="0" applyNumberFormat="1" applyFont="1" applyFill="1" applyBorder="1" applyAlignment="1">
      <alignment horizontal="center" vertical="center" wrapText="1"/>
    </xf>
    <xf numFmtId="3" fontId="21" fillId="11" borderId="5" xfId="0" applyNumberFormat="1" applyFont="1" applyFill="1" applyBorder="1" applyAlignment="1">
      <alignment horizontal="center" vertical="center" wrapText="1"/>
    </xf>
    <xf numFmtId="3" fontId="21" fillId="8" borderId="5" xfId="0" applyNumberFormat="1" applyFont="1" applyFill="1" applyBorder="1" applyAlignment="1">
      <alignment horizontal="center" vertical="center" wrapText="1"/>
    </xf>
    <xf numFmtId="0" fontId="21" fillId="17" borderId="6" xfId="0" applyFont="1" applyFill="1" applyBorder="1" applyAlignment="1">
      <alignment horizontal="center" vertical="center" wrapText="1"/>
    </xf>
    <xf numFmtId="171" fontId="21" fillId="15" borderId="9" xfId="0" applyNumberFormat="1" applyFont="1" applyFill="1" applyBorder="1" applyAlignment="1">
      <alignment horizontal="center" vertical="center" wrapText="1"/>
    </xf>
    <xf numFmtId="3" fontId="21" fillId="9" borderId="9" xfId="0" applyNumberFormat="1" applyFont="1" applyFill="1" applyBorder="1" applyAlignment="1">
      <alignment horizontal="center" vertical="center" wrapText="1"/>
    </xf>
    <xf numFmtId="3" fontId="21" fillId="11" borderId="9" xfId="0" applyNumberFormat="1" applyFont="1" applyFill="1" applyBorder="1" applyAlignment="1">
      <alignment horizontal="center" vertical="center" wrapText="1"/>
    </xf>
    <xf numFmtId="3" fontId="21" fillId="8" borderId="9" xfId="0" applyNumberFormat="1" applyFont="1" applyFill="1" applyBorder="1" applyAlignment="1">
      <alignment horizontal="center" vertical="center" wrapText="1"/>
    </xf>
    <xf numFmtId="0" fontId="21" fillId="17" borderId="10" xfId="0" applyFont="1" applyFill="1" applyBorder="1" applyAlignment="1">
      <alignment horizontal="center" vertical="center" wrapText="1"/>
    </xf>
    <xf numFmtId="0" fontId="21" fillId="12" borderId="4" xfId="0" applyFont="1" applyFill="1" applyBorder="1" applyAlignment="1">
      <alignment horizontal="center" vertical="center" wrapText="1"/>
    </xf>
    <xf numFmtId="171" fontId="21" fillId="12" borderId="8" xfId="0" applyNumberFormat="1" applyFont="1" applyFill="1" applyBorder="1" applyAlignment="1">
      <alignment horizontal="center" vertical="center" wrapText="1"/>
    </xf>
    <xf numFmtId="9" fontId="7" fillId="10" borderId="19" xfId="3" applyFont="1" applyFill="1" applyBorder="1" applyAlignment="1">
      <alignment horizontal="right" vertical="center" wrapText="1"/>
    </xf>
    <xf numFmtId="9" fontId="7" fillId="10" borderId="12" xfId="3" applyFont="1" applyFill="1" applyBorder="1" applyAlignment="1">
      <alignment horizontal="right" vertical="center" wrapText="1"/>
    </xf>
    <xf numFmtId="0" fontId="6" fillId="0" borderId="19" xfId="0" applyFont="1" applyBorder="1" applyAlignment="1">
      <alignment horizontal="justify" vertical="center" wrapText="1"/>
    </xf>
    <xf numFmtId="0" fontId="6" fillId="0" borderId="12" xfId="0" applyFont="1" applyBorder="1" applyAlignment="1">
      <alignment horizontal="justify" vertical="center" wrapText="1"/>
    </xf>
    <xf numFmtId="4" fontId="6" fillId="0" borderId="19" xfId="0" applyNumberFormat="1" applyFont="1" applyBorder="1" applyAlignment="1">
      <alignment horizontal="right" vertical="center" wrapText="1"/>
    </xf>
    <xf numFmtId="4" fontId="6" fillId="0" borderId="12" xfId="0" applyNumberFormat="1" applyFont="1" applyBorder="1" applyAlignment="1">
      <alignment horizontal="right" vertical="center" wrapText="1"/>
    </xf>
    <xf numFmtId="0" fontId="7" fillId="0" borderId="19" xfId="0" applyFont="1" applyBorder="1" applyAlignment="1">
      <alignment horizontal="right" vertical="center" wrapText="1"/>
    </xf>
    <xf numFmtId="0" fontId="7" fillId="0" borderId="12" xfId="0" applyFont="1" applyBorder="1" applyAlignment="1">
      <alignment horizontal="right" vertical="center" wrapText="1"/>
    </xf>
    <xf numFmtId="3" fontId="7" fillId="0" borderId="19" xfId="0" applyNumberFormat="1" applyFont="1" applyBorder="1" applyAlignment="1">
      <alignment horizontal="right" vertical="center" wrapText="1"/>
    </xf>
    <xf numFmtId="3" fontId="7" fillId="0" borderId="12" xfId="0" applyNumberFormat="1" applyFont="1" applyBorder="1" applyAlignment="1">
      <alignment horizontal="right" vertical="center" wrapText="1"/>
    </xf>
    <xf numFmtId="0" fontId="7" fillId="0" borderId="19" xfId="0" applyFont="1" applyBorder="1" applyAlignment="1">
      <alignment horizontal="center" vertical="center" wrapText="1"/>
    </xf>
    <xf numFmtId="0" fontId="7" fillId="0" borderId="12" xfId="0" applyFont="1" applyBorder="1" applyAlignment="1">
      <alignment horizontal="center" vertical="center" wrapText="1"/>
    </xf>
    <xf numFmtId="2" fontId="7" fillId="0" borderId="19" xfId="0" applyNumberFormat="1" applyFont="1" applyBorder="1" applyAlignment="1">
      <alignment horizontal="right" vertical="center" wrapText="1"/>
    </xf>
    <xf numFmtId="2" fontId="7" fillId="0" borderId="12" xfId="0" applyNumberFormat="1" applyFont="1" applyBorder="1" applyAlignment="1">
      <alignment horizontal="right" vertical="center" wrapText="1"/>
    </xf>
    <xf numFmtId="3" fontId="7" fillId="0" borderId="19" xfId="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3" fontId="7" fillId="0" borderId="22"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9" fontId="7" fillId="0" borderId="23" xfId="3" applyFont="1" applyBorder="1" applyAlignment="1">
      <alignment horizontal="right" vertical="center" wrapText="1"/>
    </xf>
    <xf numFmtId="9" fontId="7" fillId="0" borderId="16" xfId="3" applyFont="1" applyBorder="1" applyAlignment="1">
      <alignment horizontal="right" vertical="center" wrapText="1"/>
    </xf>
    <xf numFmtId="0" fontId="6" fillId="10" borderId="19" xfId="0" applyFont="1" applyFill="1" applyBorder="1" applyAlignment="1">
      <alignment horizontal="justify" vertical="center" wrapText="1"/>
    </xf>
    <xf numFmtId="0" fontId="6" fillId="10" borderId="12" xfId="0" applyFont="1" applyFill="1" applyBorder="1" applyAlignment="1">
      <alignment horizontal="justify" vertical="center" wrapText="1"/>
    </xf>
    <xf numFmtId="0" fontId="6" fillId="0" borderId="19" xfId="0" applyFont="1" applyBorder="1" applyAlignment="1">
      <alignment horizontal="right" vertical="center" wrapText="1"/>
    </xf>
    <xf numFmtId="0" fontId="6" fillId="0" borderId="12" xfId="0" applyFont="1" applyBorder="1" applyAlignment="1">
      <alignment horizontal="right" vertical="center" wrapText="1"/>
    </xf>
    <xf numFmtId="0" fontId="6" fillId="0" borderId="19" xfId="0" applyFont="1" applyBorder="1" applyAlignment="1">
      <alignment horizontal="center" vertical="center" wrapText="1"/>
    </xf>
    <xf numFmtId="0" fontId="6" fillId="0" borderId="12" xfId="0" applyFont="1" applyBorder="1" applyAlignment="1">
      <alignment horizontal="center" vertical="center" wrapText="1"/>
    </xf>
    <xf numFmtId="9" fontId="7" fillId="0" borderId="21" xfId="3" applyFont="1" applyBorder="1" applyAlignment="1">
      <alignment horizontal="center" vertical="center" wrapText="1"/>
    </xf>
    <xf numFmtId="9" fontId="7" fillId="0" borderId="14" xfId="3" applyFont="1" applyBorder="1" applyAlignment="1">
      <alignment horizontal="center" vertical="center" wrapText="1"/>
    </xf>
    <xf numFmtId="4" fontId="7" fillId="0" borderId="19" xfId="0" applyNumberFormat="1" applyFont="1" applyBorder="1" applyAlignment="1">
      <alignment horizontal="right" vertical="center" wrapText="1"/>
    </xf>
    <xf numFmtId="4" fontId="7" fillId="0" borderId="12" xfId="0" applyNumberFormat="1" applyFont="1" applyBorder="1" applyAlignment="1">
      <alignment horizontal="right" vertical="center" wrapText="1"/>
    </xf>
    <xf numFmtId="4" fontId="6" fillId="0" borderId="19" xfId="0" applyNumberFormat="1" applyFont="1" applyBorder="1" applyAlignment="1">
      <alignment horizontal="justify" vertical="center" wrapText="1"/>
    </xf>
    <xf numFmtId="4" fontId="6" fillId="0" borderId="11" xfId="0" applyNumberFormat="1" applyFont="1" applyBorder="1" applyAlignment="1">
      <alignment horizontal="justify" vertical="center" wrapText="1"/>
    </xf>
    <xf numFmtId="4" fontId="6" fillId="0" borderId="12" xfId="0" applyNumberFormat="1" applyFont="1" applyBorder="1" applyAlignment="1">
      <alignment horizontal="justify" vertical="center" wrapText="1"/>
    </xf>
    <xf numFmtId="0" fontId="13" fillId="0" borderId="19" xfId="0" applyFont="1" applyBorder="1" applyAlignment="1">
      <alignment horizontal="right" vertical="center" wrapText="1"/>
    </xf>
    <xf numFmtId="0" fontId="13" fillId="0" borderId="12" xfId="0" applyFont="1" applyBorder="1" applyAlignment="1">
      <alignment horizontal="right" vertical="center" wrapText="1"/>
    </xf>
    <xf numFmtId="165" fontId="7" fillId="0" borderId="19" xfId="0" applyNumberFormat="1" applyFont="1" applyBorder="1" applyAlignment="1">
      <alignment horizontal="right" vertical="center" wrapText="1"/>
    </xf>
    <xf numFmtId="165" fontId="7" fillId="0" borderId="12" xfId="0" applyNumberFormat="1" applyFont="1" applyBorder="1" applyAlignment="1">
      <alignment horizontal="right" vertical="center" wrapText="1"/>
    </xf>
    <xf numFmtId="0" fontId="13" fillId="0" borderId="19" xfId="0" applyFont="1" applyBorder="1" applyAlignment="1">
      <alignment horizontal="center" vertical="center" wrapText="1"/>
    </xf>
    <xf numFmtId="0" fontId="13" fillId="0" borderId="12" xfId="0" applyFont="1" applyBorder="1" applyAlignment="1">
      <alignment horizontal="center" vertical="center" wrapText="1"/>
    </xf>
    <xf numFmtId="3" fontId="7" fillId="0" borderId="23" xfId="0" applyNumberFormat="1" applyFont="1" applyBorder="1" applyAlignment="1">
      <alignment horizontal="right" vertical="center" wrapText="1"/>
    </xf>
    <xf numFmtId="3" fontId="7" fillId="0" borderId="16" xfId="0" applyNumberFormat="1" applyFont="1" applyBorder="1" applyAlignment="1">
      <alignment horizontal="right" vertical="center" wrapText="1"/>
    </xf>
    <xf numFmtId="3" fontId="7" fillId="0" borderId="21"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4" fontId="6" fillId="0" borderId="11" xfId="0" applyNumberFormat="1" applyFont="1" applyBorder="1" applyAlignment="1">
      <alignment horizontal="right" vertical="center" wrapText="1"/>
    </xf>
    <xf numFmtId="0" fontId="6" fillId="0" borderId="11" xfId="0" applyFont="1" applyBorder="1" applyAlignment="1">
      <alignment horizontal="justify" vertical="center" wrapText="1"/>
    </xf>
    <xf numFmtId="9" fontId="7" fillId="0" borderId="19" xfId="3" applyFont="1" applyBorder="1" applyAlignment="1">
      <alignment horizontal="right" vertical="center" wrapText="1"/>
    </xf>
    <xf numFmtId="9" fontId="7" fillId="0" borderId="12" xfId="3" applyFont="1" applyBorder="1" applyAlignment="1">
      <alignment horizontal="right" vertical="center" wrapText="1"/>
    </xf>
    <xf numFmtId="9" fontId="13" fillId="0" borderId="19" xfId="0" applyNumberFormat="1" applyFont="1" applyBorder="1" applyAlignment="1">
      <alignment horizontal="right" vertical="center" wrapText="1"/>
    </xf>
    <xf numFmtId="10" fontId="13" fillId="0" borderId="19" xfId="0" applyNumberFormat="1" applyFont="1" applyBorder="1" applyAlignment="1">
      <alignment horizontal="right" vertical="center" wrapText="1"/>
    </xf>
    <xf numFmtId="10" fontId="13" fillId="0" borderId="12" xfId="0" applyNumberFormat="1" applyFont="1" applyBorder="1" applyAlignment="1">
      <alignment horizontal="right" vertical="center" wrapText="1"/>
    </xf>
    <xf numFmtId="9" fontId="7" fillId="0" borderId="19" xfId="3" applyFont="1" applyBorder="1" applyAlignment="1">
      <alignment horizontal="center" vertical="center" wrapText="1"/>
    </xf>
    <xf numFmtId="9" fontId="7" fillId="0" borderId="12" xfId="3" applyFont="1" applyBorder="1" applyAlignment="1">
      <alignment horizontal="center" vertical="center" wrapText="1"/>
    </xf>
    <xf numFmtId="9" fontId="7" fillId="0" borderId="22" xfId="3" applyFont="1" applyBorder="1" applyAlignment="1">
      <alignment horizontal="center" vertical="center" wrapText="1"/>
    </xf>
    <xf numFmtId="9" fontId="7" fillId="0" borderId="15" xfId="3" applyFont="1" applyBorder="1" applyAlignment="1">
      <alignment horizontal="center" vertical="center" wrapText="1"/>
    </xf>
    <xf numFmtId="0" fontId="6" fillId="4" borderId="19" xfId="0" applyFont="1" applyFill="1" applyBorder="1" applyAlignment="1">
      <alignment horizontal="justify" vertical="center" wrapText="1"/>
    </xf>
    <xf numFmtId="0" fontId="6" fillId="4" borderId="12" xfId="0" applyFont="1" applyFill="1" applyBorder="1" applyAlignment="1">
      <alignment horizontal="justify" vertical="center" wrapText="1"/>
    </xf>
    <xf numFmtId="9" fontId="13" fillId="0" borderId="19" xfId="0" applyNumberFormat="1" applyFont="1" applyBorder="1" applyAlignment="1">
      <alignment horizontal="center" vertical="center" wrapText="1"/>
    </xf>
    <xf numFmtId="0" fontId="7" fillId="0" borderId="12" xfId="3" applyNumberFormat="1" applyFont="1" applyBorder="1" applyAlignment="1">
      <alignment horizontal="right" vertical="center" wrapText="1"/>
    </xf>
    <xf numFmtId="4" fontId="6" fillId="9" borderId="12" xfId="0" applyNumberFormat="1" applyFont="1" applyFill="1" applyBorder="1" applyAlignment="1">
      <alignment horizontal="right" vertical="center" wrapText="1"/>
    </xf>
    <xf numFmtId="4" fontId="6" fillId="9" borderId="12" xfId="0" applyNumberFormat="1" applyFont="1" applyFill="1" applyBorder="1" applyAlignment="1">
      <alignment horizontal="justify" vertical="center" wrapText="1"/>
    </xf>
    <xf numFmtId="3" fontId="6" fillId="0" borderId="19" xfId="0" applyNumberFormat="1" applyFont="1" applyBorder="1" applyAlignment="1">
      <alignment horizontal="right" vertical="center" wrapText="1"/>
    </xf>
    <xf numFmtId="3" fontId="6" fillId="0" borderId="12" xfId="0" applyNumberFormat="1" applyFont="1" applyBorder="1" applyAlignment="1">
      <alignment horizontal="right" vertical="center" wrapText="1"/>
    </xf>
    <xf numFmtId="0" fontId="7" fillId="0" borderId="19" xfId="3" applyNumberFormat="1" applyFont="1" applyBorder="1" applyAlignment="1">
      <alignment horizontal="right" vertical="center" wrapText="1"/>
    </xf>
    <xf numFmtId="0" fontId="7" fillId="0" borderId="19" xfId="3" applyNumberFormat="1" applyFont="1" applyFill="1" applyBorder="1" applyAlignment="1">
      <alignment horizontal="right" vertical="center" wrapText="1"/>
    </xf>
    <xf numFmtId="0" fontId="7" fillId="0" borderId="12" xfId="3" applyNumberFormat="1" applyFont="1" applyFill="1" applyBorder="1" applyAlignment="1">
      <alignment horizontal="right" vertical="center" wrapText="1"/>
    </xf>
    <xf numFmtId="9" fontId="13" fillId="0" borderId="19" xfId="3" applyFont="1" applyFill="1" applyBorder="1" applyAlignment="1">
      <alignment horizontal="right" vertical="center" wrapText="1"/>
    </xf>
    <xf numFmtId="9" fontId="13" fillId="0" borderId="12" xfId="3" applyFont="1" applyFill="1" applyBorder="1" applyAlignment="1">
      <alignment horizontal="right" vertical="center" wrapText="1"/>
    </xf>
    <xf numFmtId="0" fontId="11" fillId="0" borderId="19" xfId="0" applyFont="1" applyBorder="1" applyAlignment="1">
      <alignment horizontal="justify" vertical="center" wrapText="1"/>
    </xf>
    <xf numFmtId="0" fontId="11" fillId="0" borderId="12" xfId="0" applyFont="1" applyBorder="1" applyAlignment="1">
      <alignment horizontal="justify" vertical="center" wrapText="1"/>
    </xf>
    <xf numFmtId="9" fontId="13" fillId="0" borderId="22" xfId="0" applyNumberFormat="1" applyFont="1" applyBorder="1" applyAlignment="1">
      <alignment horizontal="center" vertical="center" wrapText="1"/>
    </xf>
    <xf numFmtId="0" fontId="13" fillId="0" borderId="15" xfId="0" applyFont="1" applyBorder="1" applyAlignment="1">
      <alignment horizontal="center" vertical="center" wrapText="1"/>
    </xf>
    <xf numFmtId="0" fontId="6" fillId="5" borderId="19"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1" fontId="7" fillId="0" borderId="19" xfId="0" applyNumberFormat="1" applyFont="1" applyBorder="1" applyAlignment="1">
      <alignment horizontal="right" vertical="center" wrapText="1"/>
    </xf>
    <xf numFmtId="1" fontId="7" fillId="0" borderId="12" xfId="0" applyNumberFormat="1" applyFont="1" applyBorder="1" applyAlignment="1">
      <alignment horizontal="right" vertical="center" wrapText="1"/>
    </xf>
    <xf numFmtId="0" fontId="6" fillId="20" borderId="19" xfId="0" applyFont="1" applyFill="1" applyBorder="1" applyAlignment="1">
      <alignment horizontal="center" vertical="center" wrapText="1"/>
    </xf>
    <xf numFmtId="0" fontId="6" fillId="20" borderId="11" xfId="0" applyFont="1" applyFill="1" applyBorder="1" applyAlignment="1">
      <alignment horizontal="center" vertical="center" wrapText="1"/>
    </xf>
    <xf numFmtId="0" fontId="6" fillId="20" borderId="12" xfId="0" applyFont="1" applyFill="1" applyBorder="1" applyAlignment="1">
      <alignment horizontal="center" vertical="center" wrapText="1"/>
    </xf>
    <xf numFmtId="3" fontId="6" fillId="0" borderId="19" xfId="0" applyNumberFormat="1" applyFont="1" applyBorder="1" applyAlignment="1">
      <alignment horizontal="justify" vertical="center" wrapText="1"/>
    </xf>
    <xf numFmtId="3" fontId="6" fillId="0" borderId="11" xfId="0" applyNumberFormat="1" applyFont="1" applyBorder="1" applyAlignment="1">
      <alignment horizontal="justify" vertical="center" wrapText="1"/>
    </xf>
    <xf numFmtId="3" fontId="6" fillId="0" borderId="12" xfId="0" applyNumberFormat="1" applyFont="1" applyBorder="1" applyAlignment="1">
      <alignment horizontal="justify" vertical="center" wrapText="1"/>
    </xf>
    <xf numFmtId="2" fontId="7" fillId="8" borderId="19" xfId="0" applyNumberFormat="1" applyFont="1" applyFill="1" applyBorder="1" applyAlignment="1">
      <alignment horizontal="right" vertical="center" wrapText="1"/>
    </xf>
    <xf numFmtId="2" fontId="7" fillId="8" borderId="12" xfId="0" applyNumberFormat="1" applyFont="1" applyFill="1" applyBorder="1" applyAlignment="1">
      <alignment horizontal="right" vertical="center" wrapText="1"/>
    </xf>
    <xf numFmtId="167" fontId="7" fillId="0" borderId="19" xfId="0" applyNumberFormat="1" applyFont="1" applyBorder="1" applyAlignment="1">
      <alignment horizontal="right" vertical="center" wrapText="1"/>
    </xf>
    <xf numFmtId="167" fontId="7" fillId="0" borderId="12" xfId="0" applyNumberFormat="1" applyFont="1" applyBorder="1" applyAlignment="1">
      <alignment horizontal="right" vertical="center" wrapText="1"/>
    </xf>
    <xf numFmtId="0" fontId="7" fillId="8" borderId="19" xfId="0" applyFont="1" applyFill="1" applyBorder="1" applyAlignment="1">
      <alignment horizontal="right" vertical="center" wrapText="1"/>
    </xf>
    <xf numFmtId="0" fontId="7" fillId="8" borderId="12" xfId="0" applyFont="1" applyFill="1" applyBorder="1" applyAlignment="1">
      <alignment horizontal="right" vertical="center" wrapText="1"/>
    </xf>
    <xf numFmtId="0" fontId="6" fillId="0" borderId="11" xfId="0" applyFont="1" applyBorder="1" applyAlignment="1">
      <alignment horizontal="center" vertical="center" wrapText="1"/>
    </xf>
    <xf numFmtId="169" fontId="7" fillId="0" borderId="19" xfId="0" applyNumberFormat="1" applyFont="1" applyBorder="1" applyAlignment="1">
      <alignment horizontal="right" vertical="center" wrapText="1"/>
    </xf>
    <xf numFmtId="169" fontId="7" fillId="0" borderId="12" xfId="0" applyNumberFormat="1" applyFont="1" applyBorder="1" applyAlignment="1">
      <alignment horizontal="right" vertical="center" wrapText="1"/>
    </xf>
    <xf numFmtId="0" fontId="6" fillId="18" borderId="19" xfId="0" applyFont="1" applyFill="1" applyBorder="1" applyAlignment="1">
      <alignment horizontal="center" vertical="center" wrapText="1"/>
    </xf>
    <xf numFmtId="0" fontId="6" fillId="18" borderId="11" xfId="0" applyFont="1" applyFill="1" applyBorder="1" applyAlignment="1">
      <alignment horizontal="center" vertical="center" wrapText="1"/>
    </xf>
    <xf numFmtId="0" fontId="6" fillId="18" borderId="12" xfId="0" applyFont="1" applyFill="1" applyBorder="1" applyAlignment="1">
      <alignment horizontal="center" vertical="center" wrapText="1"/>
    </xf>
    <xf numFmtId="3" fontId="7" fillId="0" borderId="11" xfId="0" applyNumberFormat="1" applyFont="1" applyBorder="1" applyAlignment="1">
      <alignment horizontal="right" vertical="center" wrapText="1"/>
    </xf>
    <xf numFmtId="0" fontId="7" fillId="0" borderId="11" xfId="0" applyFont="1" applyBorder="1" applyAlignment="1">
      <alignment horizontal="center" vertical="center" wrapText="1"/>
    </xf>
    <xf numFmtId="3" fontId="7" fillId="0" borderId="2" xfId="0" applyNumberFormat="1" applyFont="1" applyBorder="1" applyAlignment="1">
      <alignment horizontal="right" vertical="center" wrapText="1"/>
    </xf>
    <xf numFmtId="9" fontId="7" fillId="10" borderId="2" xfId="3" applyFont="1" applyFill="1" applyBorder="1" applyAlignment="1">
      <alignment horizontal="right" vertical="center" wrapText="1"/>
    </xf>
    <xf numFmtId="0" fontId="7" fillId="0" borderId="11" xfId="0" applyFont="1" applyBorder="1" applyAlignment="1">
      <alignment horizontal="right" vertical="center" wrapText="1"/>
    </xf>
    <xf numFmtId="0" fontId="6" fillId="0" borderId="11" xfId="0" applyFont="1" applyBorder="1" applyAlignment="1">
      <alignment horizontal="right" vertical="center" wrapText="1"/>
    </xf>
    <xf numFmtId="3" fontId="7" fillId="0" borderId="24"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2" fontId="7" fillId="0" borderId="11" xfId="0" applyNumberFormat="1" applyFont="1" applyBorder="1" applyAlignment="1">
      <alignment horizontal="right" vertical="center" wrapText="1"/>
    </xf>
    <xf numFmtId="3" fontId="7" fillId="0" borderId="25" xfId="0" applyNumberFormat="1" applyFont="1" applyBorder="1" applyAlignment="1">
      <alignment horizontal="center" vertical="center" wrapText="1"/>
    </xf>
    <xf numFmtId="3" fontId="7" fillId="0" borderId="26" xfId="0" applyNumberFormat="1" applyFont="1" applyBorder="1" applyAlignment="1">
      <alignment horizontal="right" vertical="center" wrapText="1"/>
    </xf>
    <xf numFmtId="0" fontId="6" fillId="0" borderId="2" xfId="0" applyFont="1" applyBorder="1" applyAlignment="1">
      <alignment horizontal="justify" vertical="center" wrapText="1"/>
    </xf>
    <xf numFmtId="164" fontId="7" fillId="0" borderId="19" xfId="2" applyNumberFormat="1" applyFont="1" applyBorder="1" applyAlignment="1">
      <alignment horizontal="right" vertical="center" wrapText="1"/>
    </xf>
    <xf numFmtId="164" fontId="7" fillId="0" borderId="12" xfId="2" applyNumberFormat="1" applyFont="1" applyBorder="1" applyAlignment="1">
      <alignment horizontal="right" vertical="center" wrapText="1"/>
    </xf>
    <xf numFmtId="0" fontId="6" fillId="0" borderId="20" xfId="0" applyFont="1" applyBorder="1" applyAlignment="1">
      <alignment horizontal="center" vertical="center" wrapText="1"/>
    </xf>
    <xf numFmtId="0" fontId="6" fillId="0" borderId="13" xfId="0" applyFont="1" applyBorder="1" applyAlignment="1">
      <alignment horizontal="center" vertical="center" wrapText="1"/>
    </xf>
    <xf numFmtId="4" fontId="6" fillId="0" borderId="19" xfId="0" applyNumberFormat="1" applyFont="1" applyBorder="1" applyAlignment="1">
      <alignment horizontal="center" vertical="center" wrapText="1"/>
    </xf>
    <xf numFmtId="4" fontId="6" fillId="0" borderId="12" xfId="0" applyNumberFormat="1" applyFont="1" applyBorder="1" applyAlignment="1">
      <alignment horizontal="center" vertical="center" wrapText="1"/>
    </xf>
    <xf numFmtId="4" fontId="6" fillId="0" borderId="2" xfId="0" applyNumberFormat="1" applyFont="1" applyBorder="1" applyAlignment="1">
      <alignment horizontal="justify" vertical="center" wrapText="1"/>
    </xf>
    <xf numFmtId="1" fontId="7" fillId="8" borderId="19" xfId="0" applyNumberFormat="1" applyFont="1" applyFill="1" applyBorder="1" applyAlignment="1">
      <alignment horizontal="right" vertical="center" wrapText="1"/>
    </xf>
    <xf numFmtId="1" fontId="7" fillId="8" borderId="12" xfId="0" applyNumberFormat="1" applyFont="1" applyFill="1" applyBorder="1" applyAlignment="1">
      <alignment horizontal="right" vertical="center" wrapText="1"/>
    </xf>
    <xf numFmtId="164" fontId="7" fillId="0" borderId="19" xfId="2" applyNumberFormat="1" applyFont="1" applyFill="1" applyBorder="1" applyAlignment="1">
      <alignment horizontal="right" vertical="center" wrapText="1"/>
    </xf>
    <xf numFmtId="164" fontId="7" fillId="0" borderId="12" xfId="2" applyNumberFormat="1" applyFont="1" applyFill="1" applyBorder="1" applyAlignment="1">
      <alignment horizontal="right" vertical="center" wrapText="1"/>
    </xf>
    <xf numFmtId="0" fontId="9" fillId="0" borderId="0" xfId="0" applyFont="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6" fillId="19" borderId="11" xfId="0" applyFont="1" applyFill="1" applyBorder="1" applyAlignment="1">
      <alignment horizontal="center" vertical="center" wrapText="1"/>
    </xf>
    <xf numFmtId="0" fontId="6" fillId="19" borderId="1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3" fillId="7" borderId="2" xfId="4"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164" fontId="7" fillId="0" borderId="19" xfId="2" applyNumberFormat="1" applyFont="1" applyBorder="1" applyAlignment="1">
      <alignment horizontal="center" vertical="center" wrapText="1"/>
    </xf>
    <xf numFmtId="164" fontId="7" fillId="0" borderId="12" xfId="2" applyNumberFormat="1" applyFont="1" applyBorder="1" applyAlignment="1">
      <alignment horizontal="center" vertical="center" wrapText="1"/>
    </xf>
    <xf numFmtId="2" fontId="7" fillId="0" borderId="19" xfId="0" applyNumberFormat="1" applyFont="1" applyBorder="1" applyAlignment="1">
      <alignment horizontal="center" vertical="center" wrapText="1"/>
    </xf>
    <xf numFmtId="2" fontId="7" fillId="0" borderId="12" xfId="0" applyNumberFormat="1" applyFont="1" applyBorder="1" applyAlignment="1">
      <alignment horizontal="center" vertical="center" wrapText="1"/>
    </xf>
    <xf numFmtId="0" fontId="6" fillId="4" borderId="2" xfId="0" applyFont="1" applyFill="1" applyBorder="1" applyAlignment="1">
      <alignment horizontal="left" vertical="center" wrapText="1"/>
    </xf>
    <xf numFmtId="3" fontId="5" fillId="0" borderId="0" xfId="0" applyNumberFormat="1" applyFont="1" applyAlignment="1">
      <alignment horizontal="center" vertical="center" wrapText="1"/>
    </xf>
    <xf numFmtId="0" fontId="21" fillId="16" borderId="38" xfId="0" applyFont="1" applyFill="1" applyBorder="1" applyAlignment="1">
      <alignment horizontal="right" vertical="center" wrapText="1"/>
    </xf>
    <xf numFmtId="0" fontId="21" fillId="16" borderId="39" xfId="0" applyFont="1" applyFill="1" applyBorder="1" applyAlignment="1">
      <alignment horizontal="right" vertical="center" wrapText="1"/>
    </xf>
    <xf numFmtId="0" fontId="21" fillId="16" borderId="31" xfId="0" applyFont="1" applyFill="1" applyBorder="1" applyAlignment="1">
      <alignment horizontal="right" vertical="center" wrapText="1"/>
    </xf>
    <xf numFmtId="0" fontId="21" fillId="16" borderId="37" xfId="0" applyFont="1" applyFill="1" applyBorder="1" applyAlignment="1">
      <alignment horizontal="right" vertical="center" wrapText="1"/>
    </xf>
    <xf numFmtId="0" fontId="21" fillId="0" borderId="27" xfId="0" applyFont="1" applyBorder="1" applyAlignment="1">
      <alignment horizontal="center" vertical="center" wrapText="1"/>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3" fillId="13" borderId="30" xfId="0" applyFont="1" applyFill="1" applyBorder="1" applyAlignment="1">
      <alignment horizontal="center" vertical="center" wrapText="1"/>
    </xf>
    <xf numFmtId="0" fontId="23" fillId="13" borderId="32" xfId="0" applyFont="1" applyFill="1" applyBorder="1" applyAlignment="1">
      <alignment horizontal="center" vertical="center" wrapText="1"/>
    </xf>
    <xf numFmtId="0" fontId="23" fillId="13" borderId="31" xfId="0" applyFont="1" applyFill="1" applyBorder="1" applyAlignment="1">
      <alignment horizontal="center" vertical="center" wrapText="1"/>
    </xf>
    <xf numFmtId="0" fontId="24" fillId="14" borderId="34" xfId="0" applyFont="1" applyFill="1" applyBorder="1" applyAlignment="1">
      <alignment horizontal="center" vertical="center" wrapText="1"/>
    </xf>
    <xf numFmtId="0" fontId="24" fillId="14" borderId="35" xfId="0" applyFont="1" applyFill="1" applyBorder="1" applyAlignment="1">
      <alignment horizontal="center" vertical="center" wrapText="1"/>
    </xf>
    <xf numFmtId="0" fontId="24" fillId="14" borderId="36" xfId="0" applyFont="1" applyFill="1" applyBorder="1" applyAlignment="1">
      <alignment horizontal="center" vertical="center" wrapText="1"/>
    </xf>
  </cellXfs>
  <cellStyles count="7">
    <cellStyle name="Énfasis6" xfId="5" builtinId="49"/>
    <cellStyle name="Entrada" xfId="4" builtinId="20"/>
    <cellStyle name="Hipervínculo" xfId="6" builtinId="8"/>
    <cellStyle name="Millares" xfId="1" builtinId="3"/>
    <cellStyle name="Moneda" xfId="2" builtinId="4"/>
    <cellStyle name="Normal" xfId="0" builtinId="0"/>
    <cellStyle name="Porcentaje" xfId="3" builtinId="5"/>
  </cellStyles>
  <dxfs count="640">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PAORAMA GENERAL</a:t>
            </a:r>
            <a:r>
              <a:rPr lang="en-US" b="1" baseline="0">
                <a:solidFill>
                  <a:schemeClr val="tx1"/>
                </a:solidFill>
              </a:rPr>
              <a:t> TRIMESTRE IV -</a:t>
            </a:r>
            <a:r>
              <a:rPr lang="en-US" b="1">
                <a:solidFill>
                  <a:schemeClr val="tx1"/>
                </a:solidFill>
              </a:rPr>
              <a:t> 2021</a:t>
            </a:r>
          </a:p>
        </c:rich>
      </c:tx>
      <c:layout>
        <c:manualLayout>
          <c:xMode val="edge"/>
          <c:yMode val="edge"/>
          <c:x val="0.20887108895587531"/>
          <c:y val="3.4665417254730178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A19C-4F7C-BA0A-18F328E3FA6D}"/>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A19C-4F7C-BA0A-18F328E3FA6D}"/>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A19C-4F7C-BA0A-18F328E3FA6D}"/>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A19C-4F7C-BA0A-18F328E3FA6D}"/>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A19C-4F7C-BA0A-18F328E3FA6D}"/>
              </c:ext>
            </c:extLst>
          </c:dPt>
          <c:dLbls>
            <c:dLbl>
              <c:idx val="0"/>
              <c:layout>
                <c:manualLayout>
                  <c:x val="-5.9888568947717033E-2"/>
                  <c:y val="-1.0551758854460212E-2"/>
                </c:manualLayout>
              </c:layou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A19C-4F7C-BA0A-18F328E3FA6D}"/>
                </c:ext>
                <c:ext xmlns:c15="http://schemas.microsoft.com/office/drawing/2012/chart" uri="{CE6537A1-D6FC-4f65-9D91-7224C49458BB}"/>
              </c:extLst>
            </c:dLbl>
            <c:dLbl>
              <c:idx val="1"/>
              <c:layout>
                <c:manualLayout>
                  <c:x val="-6.410167060615081E-2"/>
                  <c:y val="7.3840861216906722E-2"/>
                </c:manualLayout>
              </c:layou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A19C-4F7C-BA0A-18F328E3FA6D}"/>
                </c:ext>
                <c:ext xmlns:c15="http://schemas.microsoft.com/office/drawing/2012/chart" uri="{CE6537A1-D6FC-4f65-9D91-7224C49458BB}"/>
              </c:extLst>
            </c:dLbl>
            <c:dLbl>
              <c:idx val="2"/>
              <c:layout>
                <c:manualLayout>
                  <c:x val="-7.5817537945080837E-2"/>
                  <c:y val="-8.8765072448584323E-2"/>
                </c:manualLayout>
              </c:layou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A19C-4F7C-BA0A-18F328E3FA6D}"/>
                </c:ext>
                <c:ext xmlns:c15="http://schemas.microsoft.com/office/drawing/2012/chart" uri="{CE6537A1-D6FC-4f65-9D91-7224C49458BB}"/>
              </c:extLst>
            </c:dLbl>
            <c:dLbl>
              <c:idx val="3"/>
              <c:layout>
                <c:manualLayout>
                  <c:x val="-0.12311202746544511"/>
                  <c:y val="-0.12180154070298078"/>
                </c:manualLayout>
              </c:layou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7-A19C-4F7C-BA0A-18F328E3FA6D}"/>
                </c:ext>
                <c:ext xmlns:c15="http://schemas.microsoft.com/office/drawing/2012/chart" uri="{CE6537A1-D6FC-4f65-9D91-7224C49458BB}"/>
              </c:extLst>
            </c:dLbl>
            <c:dLbl>
              <c:idx val="4"/>
              <c:layout>
                <c:manualLayout>
                  <c:x val="0.23302329416322365"/>
                  <c:y val="-0.31327225173860945"/>
                </c:manualLayout>
              </c:layou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9-A19C-4F7C-BA0A-18F328E3FA6D}"/>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b="1">
                    <a:solidFill>
                      <a:schemeClr val="tx1"/>
                    </a:solidFill>
                  </a:defRPr>
                </a:pPr>
                <a:endParaRPr lang="es-CO"/>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ANALISIS!$E$9:$I$9</c:f>
              <c:numCache>
                <c:formatCode>General</c:formatCode>
                <c:ptCount val="5"/>
                <c:pt idx="0">
                  <c:v>4</c:v>
                </c:pt>
                <c:pt idx="1">
                  <c:v>8</c:v>
                </c:pt>
                <c:pt idx="2" formatCode="#,##0">
                  <c:v>12</c:v>
                </c:pt>
                <c:pt idx="3" formatCode="#,##0">
                  <c:v>11</c:v>
                </c:pt>
                <c:pt idx="4" formatCode="#,##0">
                  <c:v>81</c:v>
                </c:pt>
              </c:numCache>
            </c:numRef>
          </c:val>
          <c:extLst xmlns:c16r2="http://schemas.microsoft.com/office/drawing/2015/06/chart">
            <c:ext xmlns:c16="http://schemas.microsoft.com/office/drawing/2014/chart" uri="{C3380CC4-5D6E-409C-BE32-E72D297353CC}">
              <c16:uniqueId val="{0000000A-A19C-4F7C-BA0A-18F328E3FA6D}"/>
            </c:ext>
          </c:extLst>
        </c:ser>
        <c:dLbls>
          <c:showLegendKey val="0"/>
          <c:showVal val="1"/>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EXISTENCIA</a:t>
            </a:r>
          </a:p>
        </c:rich>
      </c:tx>
      <c:layout>
        <c:manualLayout>
          <c:xMode val="edge"/>
          <c:yMode val="edge"/>
          <c:x val="0.40412212498958977"/>
          <c:y val="7.5845738346318595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0DB8-46D2-8CB4-5448F9329C1E}"/>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0DB8-46D2-8CB4-5448F9329C1E}"/>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0DB8-46D2-8CB4-5448F9329C1E}"/>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0DB8-46D2-8CB4-5448F9329C1E}"/>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0DB8-46D2-8CB4-5448F9329C1E}"/>
              </c:ext>
            </c:extLst>
          </c:dPt>
          <c:dLbls>
            <c:dLbl>
              <c:idx val="0"/>
              <c:layout>
                <c:manualLayout>
                  <c:x val="-0.27175011329549448"/>
                  <c:y val="-5.7866986554347653E-3"/>
                </c:manualLayout>
              </c:layou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0DB8-46D2-8CB4-5448F9329C1E}"/>
                </c:ext>
                <c:ext xmlns:c15="http://schemas.microsoft.com/office/drawing/2012/chart" uri="{CE6537A1-D6FC-4f65-9D91-7224C49458BB}"/>
              </c:extLst>
            </c:dLbl>
            <c:dLbl>
              <c:idx val="1"/>
              <c:layout>
                <c:manualLayout>
                  <c:x val="0.14231866227262438"/>
                  <c:y val="1.0960295942808829E-2"/>
                </c:manualLayout>
              </c:layou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0DB8-46D2-8CB4-5448F9329C1E}"/>
                </c:ext>
                <c:ext xmlns:c15="http://schemas.microsoft.com/office/drawing/2012/chart" uri="{CE6537A1-D6FC-4f65-9D91-7224C49458BB}"/>
              </c:extLst>
            </c:dLbl>
            <c:dLbl>
              <c:idx val="2"/>
              <c:layout>
                <c:manualLayout>
                  <c:x val="-0.1413284056044849"/>
                  <c:y val="5.0544128464812058E-2"/>
                </c:manualLayout>
              </c:layou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0DB8-46D2-8CB4-5448F9329C1E}"/>
                </c:ext>
                <c:ext xmlns:c15="http://schemas.microsoft.com/office/drawing/2012/chart" uri="{CE6537A1-D6FC-4f65-9D91-7224C49458BB}"/>
              </c:extLst>
            </c:dLbl>
            <c:dLbl>
              <c:idx val="3"/>
              <c:layout>
                <c:manualLayout>
                  <c:x val="-0.11922783857041663"/>
                  <c:y val="-0.33003656787087982"/>
                </c:manualLayout>
              </c:layou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7-0DB8-46D2-8CB4-5448F9329C1E}"/>
                </c:ext>
                <c:ext xmlns:c15="http://schemas.microsoft.com/office/drawing/2012/chart" uri="{CE6537A1-D6FC-4f65-9D91-7224C49458BB}"/>
              </c:extLst>
            </c:dLbl>
            <c:dLbl>
              <c:idx val="4"/>
              <c:layout>
                <c:manualLayout>
                  <c:x val="0.25006804182955161"/>
                  <c:y val="5.1915512082247837E-2"/>
                </c:manualLayout>
              </c:layou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9-0DB8-46D2-8CB4-5448F9329C1E}"/>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b="1"/>
                </a:pPr>
                <a:endParaRPr lang="es-CO"/>
              </a:p>
            </c:txPr>
            <c:showLegendKey val="0"/>
            <c:showVal val="0"/>
            <c:showCatName val="1"/>
            <c:showSerName val="0"/>
            <c:showPercent val="1"/>
            <c:showBubbleSize val="0"/>
            <c:separator>
</c:separator>
            <c:showLeaderLines val="1"/>
            <c:extLst xmlns:c16r2="http://schemas.microsoft.com/office/drawing/2015/06/char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0</c:v>
                </c:pt>
                <c:pt idx="1">
                  <c:v>1</c:v>
                </c:pt>
                <c:pt idx="2" formatCode="#,##0">
                  <c:v>6</c:v>
                </c:pt>
                <c:pt idx="3">
                  <c:v>6</c:v>
                </c:pt>
                <c:pt idx="4" formatCode="#,##0">
                  <c:v>10</c:v>
                </c:pt>
              </c:numCache>
            </c:numRef>
          </c:val>
          <c:extLst xmlns:c16r2="http://schemas.microsoft.com/office/drawing/2015/06/chart">
            <c:ext xmlns:c16="http://schemas.microsoft.com/office/drawing/2014/chart" uri="{C3380CC4-5D6E-409C-BE32-E72D297353CC}">
              <c16:uniqueId val="{0000000A-0DB8-46D2-8CB4-5448F9329C1E}"/>
            </c:ext>
          </c:extLst>
        </c:ser>
        <c:ser>
          <c:idx val="0"/>
          <c:order val="1"/>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C-0DB8-46D2-8CB4-5448F9329C1E}"/>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E-0DB8-46D2-8CB4-5448F9329C1E}"/>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0-0DB8-46D2-8CB4-5448F9329C1E}"/>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2-0DB8-46D2-8CB4-5448F9329C1E}"/>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4-0DB8-46D2-8CB4-5448F9329C1E}"/>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6</c:v>
                </c:pt>
                <c:pt idx="2" formatCode="#,##0">
                  <c:v>3</c:v>
                </c:pt>
                <c:pt idx="3">
                  <c:v>2</c:v>
                </c:pt>
                <c:pt idx="4" formatCode="#,##0">
                  <c:v>44</c:v>
                </c:pt>
              </c:numCache>
            </c:numRef>
          </c:val>
          <c:extLst xmlns:c16r2="http://schemas.microsoft.com/office/drawing/2015/06/chart">
            <c:ext xmlns:c16="http://schemas.microsoft.com/office/drawing/2014/chart" uri="{C3380CC4-5D6E-409C-BE32-E72D297353CC}">
              <c16:uniqueId val="{00000015-0DB8-46D2-8CB4-5448F9329C1E}"/>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sz="1400" b="1" i="0" u="none" strike="noStrike" kern="1200" spc="0" baseline="0">
                <a:solidFill>
                  <a:schemeClr val="tx1"/>
                </a:solidFill>
                <a:latin typeface="Arial Narrow" panose="020B0606020202030204" pitchFamily="34" charset="0"/>
                <a:ea typeface="+mn-ea"/>
                <a:cs typeface="+mn-cs"/>
              </a:defRPr>
            </a:pPr>
            <a:r>
              <a:rPr lang="en-US" sz="1400" b="1" i="0" u="none" strike="noStrike" kern="1200" spc="0" baseline="0">
                <a:solidFill>
                  <a:schemeClr val="tx1"/>
                </a:solidFill>
                <a:latin typeface="Arial Narrow" panose="020B0606020202030204" pitchFamily="34" charset="0"/>
                <a:ea typeface="+mn-ea"/>
                <a:cs typeface="+mn-cs"/>
              </a:rPr>
              <a:t>DESARROLLO</a:t>
            </a:r>
          </a:p>
        </c:rich>
      </c:tx>
      <c:layout>
        <c:manualLayout>
          <c:xMode val="edge"/>
          <c:yMode val="edge"/>
          <c:x val="0.39244902718713476"/>
          <c:y val="5.4700869426171188E-2"/>
        </c:manualLayout>
      </c:layout>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2"/>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A819-44C8-8766-4D67E02E33FD}"/>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A819-44C8-8766-4D67E02E33FD}"/>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A819-44C8-8766-4D67E02E33FD}"/>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A819-44C8-8766-4D67E02E33FD}"/>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A819-44C8-8766-4D67E02E33FD}"/>
              </c:ext>
            </c:extLst>
          </c:dPt>
          <c:dLbls>
            <c:dLbl>
              <c:idx val="0"/>
              <c:layout>
                <c:manualLayout>
                  <c:x val="-0.2394082918926998"/>
                  <c:y val="-5.4348206474190723E-3"/>
                </c:manualLayout>
              </c:layou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A819-44C8-8766-4D67E02E33FD}"/>
                </c:ext>
                <c:ext xmlns:c15="http://schemas.microsoft.com/office/drawing/2012/chart" uri="{CE6537A1-D6FC-4f65-9D91-7224C49458BB}"/>
              </c:extLst>
            </c:dLbl>
            <c:dLbl>
              <c:idx val="1"/>
              <c:layout>
                <c:manualLayout>
                  <c:x val="-2.3237941908381722E-2"/>
                  <c:y val="-5.7957332256544869E-2"/>
                </c:manualLayout>
              </c:layou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A819-44C8-8766-4D67E02E33FD}"/>
                </c:ext>
                <c:ext xmlns:c15="http://schemas.microsoft.com/office/drawing/2012/chart" uri="{CE6537A1-D6FC-4f65-9D91-7224C49458BB}"/>
              </c:extLst>
            </c:dLbl>
            <c:dLbl>
              <c:idx val="2"/>
              <c:layout>
                <c:manualLayout>
                  <c:x val="-2.1243338654759945E-2"/>
                  <c:y val="-0.12320156134329363"/>
                </c:manualLayout>
              </c:layou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A819-44C8-8766-4D67E02E33FD}"/>
                </c:ext>
                <c:ext xmlns:c15="http://schemas.microsoft.com/office/drawing/2012/chart" uri="{CE6537A1-D6FC-4f65-9D91-7224C49458BB}"/>
              </c:extLst>
            </c:dLbl>
            <c:dLbl>
              <c:idx val="3"/>
              <c:layout>
                <c:manualLayout>
                  <c:x val="0"/>
                  <c:y val="-4.5776431792179856E-2"/>
                </c:manualLayout>
              </c:layou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7-A819-44C8-8766-4D67E02E33FD}"/>
                </c:ext>
                <c:ext xmlns:c15="http://schemas.microsoft.com/office/drawing/2012/chart" uri="{CE6537A1-D6FC-4f65-9D91-7224C49458BB}"/>
              </c:extLst>
            </c:dLbl>
            <c:dLbl>
              <c:idx val="4"/>
              <c:layout>
                <c:manualLayout>
                  <c:x val="0.31854808417857317"/>
                  <c:y val="-0.29039639275859763"/>
                </c:manualLayout>
              </c:layou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9-A819-44C8-8766-4D67E02E33FD}"/>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b="1">
                    <a:solidFill>
                      <a:schemeClr val="tx1"/>
                    </a:solidFill>
                  </a:defRPr>
                </a:pPr>
                <a:endParaRPr lang="es-CO"/>
              </a:p>
            </c:txPr>
            <c:showLegendKey val="0"/>
            <c:showVal val="0"/>
            <c:showCatName val="1"/>
            <c:showSerName val="0"/>
            <c:showPercent val="1"/>
            <c:showBubbleSize val="0"/>
            <c:separator>
</c:separator>
            <c:showLeaderLines val="1"/>
            <c:extLst xmlns:c16r2="http://schemas.microsoft.com/office/drawing/2015/06/char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6</c:v>
                </c:pt>
                <c:pt idx="2" formatCode="#,##0">
                  <c:v>3</c:v>
                </c:pt>
                <c:pt idx="3">
                  <c:v>2</c:v>
                </c:pt>
                <c:pt idx="4" formatCode="#,##0">
                  <c:v>44</c:v>
                </c:pt>
              </c:numCache>
            </c:numRef>
          </c:val>
          <c:extLst xmlns:c16r2="http://schemas.microsoft.com/office/drawing/2015/06/chart">
            <c:ext xmlns:c16="http://schemas.microsoft.com/office/drawing/2014/chart" uri="{C3380CC4-5D6E-409C-BE32-E72D297353CC}">
              <c16:uniqueId val="{0000000A-A819-44C8-8766-4D67E02E33FD}"/>
            </c:ext>
          </c:extLst>
        </c:ser>
        <c:ser>
          <c:idx val="1"/>
          <c:order val="1"/>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C-A819-44C8-8766-4D67E02E33FD}"/>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E-A819-44C8-8766-4D67E02E33FD}"/>
              </c:ext>
            </c:extLst>
          </c:dPt>
          <c:dPt>
            <c:idx val="2"/>
            <c:bubble3D val="0"/>
            <c:spPr>
              <a:solidFill>
                <a:schemeClr val="accent3"/>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0-A819-44C8-8766-4D67E02E33FD}"/>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2-A819-44C8-8766-4D67E02E33FD}"/>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4-A819-44C8-8766-4D67E02E33FD}"/>
              </c:ext>
            </c:extLst>
          </c:dPt>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0</c:v>
                </c:pt>
                <c:pt idx="1">
                  <c:v>1</c:v>
                </c:pt>
                <c:pt idx="2" formatCode="#,##0">
                  <c:v>6</c:v>
                </c:pt>
                <c:pt idx="3">
                  <c:v>6</c:v>
                </c:pt>
                <c:pt idx="4" formatCode="#,##0">
                  <c:v>10</c:v>
                </c:pt>
              </c:numCache>
            </c:numRef>
          </c:val>
          <c:extLst xmlns:c16r2="http://schemas.microsoft.com/office/drawing/2015/06/chart">
            <c:ext xmlns:c16="http://schemas.microsoft.com/office/drawing/2014/chart" uri="{C3380CC4-5D6E-409C-BE32-E72D297353CC}">
              <c16:uniqueId val="{00000015-A819-44C8-8766-4D67E02E33FD}"/>
            </c:ext>
          </c:extLst>
        </c:ser>
        <c:ser>
          <c:idx val="0"/>
          <c:order val="2"/>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7-A819-44C8-8766-4D67E02E33FD}"/>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9-A819-44C8-8766-4D67E02E33FD}"/>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B-A819-44C8-8766-4D67E02E33FD}"/>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D-A819-44C8-8766-4D67E02E33FD}"/>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F-A819-44C8-8766-4D67E02E33FD}"/>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6</c:v>
                </c:pt>
                <c:pt idx="2" formatCode="#,##0">
                  <c:v>3</c:v>
                </c:pt>
                <c:pt idx="3">
                  <c:v>2</c:v>
                </c:pt>
                <c:pt idx="4" formatCode="#,##0">
                  <c:v>44</c:v>
                </c:pt>
              </c:numCache>
            </c:numRef>
          </c:val>
          <c:extLst xmlns:c16r2="http://schemas.microsoft.com/office/drawing/2015/06/chart">
            <c:ext xmlns:c16="http://schemas.microsoft.com/office/drawing/2014/chart" uri="{C3380CC4-5D6E-409C-BE32-E72D297353CC}">
              <c16:uniqueId val="{00000020-A819-44C8-8766-4D67E02E33FD}"/>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solidFill>
                  <a:schemeClr val="tx1"/>
                </a:solidFill>
              </a:defRPr>
            </a:pPr>
            <a:r>
              <a:rPr lang="en-US" sz="1500" b="1">
                <a:solidFill>
                  <a:schemeClr val="tx1"/>
                </a:solidFill>
              </a:rPr>
              <a:t>CIUDADANÍA</a:t>
            </a:r>
          </a:p>
        </c:rich>
      </c:tx>
      <c:layout>
        <c:manualLayout>
          <c:xMode val="edge"/>
          <c:yMode val="edge"/>
          <c:x val="0.40023106954579346"/>
          <c:y val="7.1292165827662748E-2"/>
        </c:manualLayout>
      </c:layout>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2F4C-4712-B748-4431BEE43CA1}"/>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2F4C-4712-B748-4431BEE43CA1}"/>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2F4C-4712-B748-4431BEE43CA1}"/>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2F4C-4712-B748-4431BEE43CA1}"/>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2F4C-4712-B748-4431BEE43CA1}"/>
              </c:ext>
            </c:extLst>
          </c:dPt>
          <c:dLbls>
            <c:dLbl>
              <c:idx val="1"/>
              <c:layout>
                <c:manualLayout>
                  <c:x val="-6.1962123965273647E-2"/>
                  <c:y val="0.1042639351704187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2F4C-4712-B748-4431BEE43CA1}"/>
                </c:ext>
                <c:ext xmlns:c15="http://schemas.microsoft.com/office/drawing/2012/chart" uri="{CE6537A1-D6FC-4f65-9D91-7224C49458BB}"/>
              </c:extLst>
            </c:dLbl>
            <c:dLbl>
              <c:idx val="2"/>
              <c:layout>
                <c:manualLayout>
                  <c:x val="-0.10692251160912586"/>
                  <c:y val="6.8205134282706595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2F4C-4712-B748-4431BEE43CA1}"/>
                </c:ext>
                <c:ext xmlns:c15="http://schemas.microsoft.com/office/drawing/2012/chart" uri="{CE6537A1-D6FC-4f65-9D91-7224C49458BB}"/>
              </c:extLst>
            </c:dLbl>
            <c:dLbl>
              <c:idx val="3"/>
              <c:layout>
                <c:manualLayout>
                  <c:x val="3.8531525412357037E-3"/>
                  <c:y val="-6.9608633542763532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2F4C-4712-B748-4431BEE43CA1}"/>
                </c:ext>
                <c:ext xmlns:c15="http://schemas.microsoft.com/office/drawing/2012/chart" uri="{CE6537A1-D6FC-4f65-9D91-7224C49458BB}"/>
              </c:extLst>
            </c:dLbl>
            <c:dLbl>
              <c:idx val="4"/>
              <c:layout>
                <c:manualLayout>
                  <c:x val="0.22685413041240857"/>
                  <c:y val="-0.20370981228267518"/>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9-2F4C-4712-B748-4431BEE43CA1}"/>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lang="es-CO" sz="10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ANALISIS!$E$7:$I$7</c:f>
              <c:numCache>
                <c:formatCode>General</c:formatCode>
                <c:ptCount val="5"/>
                <c:pt idx="1">
                  <c:v>1</c:v>
                </c:pt>
                <c:pt idx="2" formatCode="#,##0">
                  <c:v>1</c:v>
                </c:pt>
                <c:pt idx="3">
                  <c:v>1</c:v>
                </c:pt>
                <c:pt idx="4" formatCode="#,##0">
                  <c:v>10</c:v>
                </c:pt>
              </c:numCache>
            </c:numRef>
          </c:val>
          <c:extLst xmlns:c16r2="http://schemas.microsoft.com/office/drawing/2015/06/chart">
            <c:ext xmlns:c16="http://schemas.microsoft.com/office/drawing/2014/chart" uri="{C3380CC4-5D6E-409C-BE32-E72D297353CC}">
              <c16:uniqueId val="{0000000A-2F4C-4712-B748-4431BEE43CA1}"/>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PROTECCIÓN</a:t>
            </a:r>
          </a:p>
        </c:rich>
      </c:tx>
      <c:layout>
        <c:manualLayout>
          <c:xMode val="edge"/>
          <c:yMode val="edge"/>
          <c:x val="0.39750030415398058"/>
          <c:y val="7.5552678388418643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9824787747464954E-2"/>
          <c:y val="0.18095866992673498"/>
          <c:w val="0.87996851664005904"/>
          <c:h val="0.77565721906653229"/>
        </c:manualLayout>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36D-451E-992B-652F752323DF}"/>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36D-451E-992B-652F752323DF}"/>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36D-451E-992B-652F752323DF}"/>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C36D-451E-992B-652F752323DF}"/>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C36D-451E-992B-652F752323DF}"/>
              </c:ext>
            </c:extLst>
          </c:dPt>
          <c:dLbls>
            <c:dLbl>
              <c:idx val="1"/>
              <c:layout>
                <c:manualLayout>
                  <c:x val="-5.9471942529429597E-2"/>
                  <c:y val="-5.5741053113945387E-2"/>
                </c:manualLayout>
              </c:layou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C36D-451E-992B-652F752323DF}"/>
                </c:ext>
                <c:ext xmlns:c15="http://schemas.microsoft.com/office/drawing/2012/chart" uri="{CE6537A1-D6FC-4f65-9D91-7224C49458BB}"/>
              </c:extLst>
            </c:dLbl>
            <c:dLbl>
              <c:idx val="2"/>
              <c:layout>
                <c:manualLayout>
                  <c:x val="-0.11940792465744909"/>
                  <c:y val="6.5440665514360161E-2"/>
                </c:manualLayout>
              </c:layou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C36D-451E-992B-652F752323DF}"/>
                </c:ext>
                <c:ext xmlns:c15="http://schemas.microsoft.com/office/drawing/2012/chart" uri="{CE6537A1-D6FC-4f65-9D91-7224C49458BB}"/>
              </c:extLst>
            </c:dLbl>
            <c:dLbl>
              <c:idx val="3"/>
              <c:layout>
                <c:manualLayout>
                  <c:x val="-3.6670609909422356E-3"/>
                  <c:y val="-8.6160386378836093E-2"/>
                </c:manualLayout>
              </c:layou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7-C36D-451E-992B-652F752323DF}"/>
                </c:ext>
                <c:ext xmlns:c15="http://schemas.microsoft.com/office/drawing/2012/chart" uri="{CE6537A1-D6FC-4f65-9D91-7224C49458BB}"/>
              </c:extLst>
            </c:dLbl>
            <c:dLbl>
              <c:idx val="4"/>
              <c:layout>
                <c:manualLayout>
                  <c:x val="0.19229542300091951"/>
                  <c:y val="-0.32106579168930155"/>
                </c:manualLayout>
              </c:layou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9-C36D-451E-992B-652F752323DF}"/>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lang="es-CO" sz="10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ANALISIS!$E$8:$I$8</c:f>
              <c:numCache>
                <c:formatCode>General</c:formatCode>
                <c:ptCount val="5"/>
                <c:pt idx="0">
                  <c:v>2</c:v>
                </c:pt>
                <c:pt idx="1">
                  <c:v>0</c:v>
                </c:pt>
                <c:pt idx="2" formatCode="#,##0">
                  <c:v>2</c:v>
                </c:pt>
                <c:pt idx="3">
                  <c:v>2</c:v>
                </c:pt>
                <c:pt idx="4" formatCode="#,##0">
                  <c:v>17</c:v>
                </c:pt>
              </c:numCache>
            </c:numRef>
          </c:val>
          <c:extLst xmlns:c16r2="http://schemas.microsoft.com/office/drawing/2015/06/chart">
            <c:ext xmlns:c16="http://schemas.microsoft.com/office/drawing/2014/chart" uri="{C3380CC4-5D6E-409C-BE32-E72D297353CC}">
              <c16:uniqueId val="{0000000A-C36D-451E-992B-652F752323DF}"/>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1</xdr:col>
      <xdr:colOff>292897</xdr:colOff>
      <xdr:row>1</xdr:row>
      <xdr:rowOff>83344</xdr:rowOff>
    </xdr:from>
    <xdr:ext cx="350042" cy="559593"/>
    <xdr:pic>
      <xdr:nvPicPr>
        <xdr:cNvPr id="2" name="Imagen 1" descr="C:\Users\AUXPLANEACION03\Desktop\Gobernacion_del_quindio.jpg">
          <a:extLst>
            <a:ext uri="{FF2B5EF4-FFF2-40B4-BE49-F238E27FC236}">
              <a16:creationId xmlns:a16="http://schemas.microsoft.com/office/drawing/2014/main" xmlns="" id="{E7BFFE67-A0AC-47A2-9804-2AD3D776F7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4897" y="285750"/>
          <a:ext cx="350042" cy="559593"/>
        </a:xfrm>
        <a:prstGeom prst="rect">
          <a:avLst/>
        </a:prstGeom>
        <a:noFill/>
        <a:ln>
          <a:noFill/>
        </a:ln>
      </xdr:spPr>
    </xdr:pic>
    <xdr:clientData/>
  </xdr:oneCellAnchor>
  <xdr:oneCellAnchor>
    <xdr:from>
      <xdr:col>8</xdr:col>
      <xdr:colOff>511968</xdr:colOff>
      <xdr:row>1</xdr:row>
      <xdr:rowOff>107156</xdr:rowOff>
    </xdr:from>
    <xdr:ext cx="521494" cy="440532"/>
    <xdr:pic>
      <xdr:nvPicPr>
        <xdr:cNvPr id="3" name="Imagen 2" descr="C:\Users\AUXPLANEACION03\Desktop\Quindio.jpg">
          <a:extLst>
            <a:ext uri="{FF2B5EF4-FFF2-40B4-BE49-F238E27FC236}">
              <a16:creationId xmlns:a16="http://schemas.microsoft.com/office/drawing/2014/main" xmlns="" id="{8F9F0F5D-5FE1-4CF6-986A-00006A25AEF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60406" y="309562"/>
          <a:ext cx="521494" cy="440532"/>
        </a:xfrm>
        <a:prstGeom prst="rect">
          <a:avLst/>
        </a:prstGeom>
        <a:noFill/>
        <a:ln>
          <a:noFill/>
        </a:ln>
      </xdr:spPr>
    </xdr:pic>
    <xdr:clientData/>
  </xdr:oneCellAnchor>
  <xdr:twoCellAnchor>
    <xdr:from>
      <xdr:col>11</xdr:col>
      <xdr:colOff>14287</xdr:colOff>
      <xdr:row>0</xdr:row>
      <xdr:rowOff>202404</xdr:rowOff>
    </xdr:from>
    <xdr:to>
      <xdr:col>19</xdr:col>
      <xdr:colOff>59531</xdr:colOff>
      <xdr:row>10</xdr:row>
      <xdr:rowOff>202405</xdr:rowOff>
    </xdr:to>
    <xdr:graphicFrame macro="">
      <xdr:nvGraphicFramePr>
        <xdr:cNvPr id="4" name="Gráfico 3">
          <a:extLst>
            <a:ext uri="{FF2B5EF4-FFF2-40B4-BE49-F238E27FC236}">
              <a16:creationId xmlns:a16="http://schemas.microsoft.com/office/drawing/2014/main" xmlns="" id="{C9DF3E5F-71C1-485E-89E8-62664C33EE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742951</xdr:colOff>
      <xdr:row>15</xdr:row>
      <xdr:rowOff>7144</xdr:rowOff>
    </xdr:from>
    <xdr:to>
      <xdr:col>8</xdr:col>
      <xdr:colOff>392906</xdr:colOff>
      <xdr:row>33</xdr:row>
      <xdr:rowOff>154781</xdr:rowOff>
    </xdr:to>
    <xdr:graphicFrame macro="">
      <xdr:nvGraphicFramePr>
        <xdr:cNvPr id="5" name="Gráfico 4">
          <a:extLst>
            <a:ext uri="{FF2B5EF4-FFF2-40B4-BE49-F238E27FC236}">
              <a16:creationId xmlns:a16="http://schemas.microsoft.com/office/drawing/2014/main" xmlns="" id="{5E3CD330-17AB-4E25-A5F6-2ACD4B0D58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747712</xdr:colOff>
      <xdr:row>15</xdr:row>
      <xdr:rowOff>23811</xdr:rowOff>
    </xdr:from>
    <xdr:to>
      <xdr:col>19</xdr:col>
      <xdr:colOff>23812</xdr:colOff>
      <xdr:row>33</xdr:row>
      <xdr:rowOff>119062</xdr:rowOff>
    </xdr:to>
    <xdr:graphicFrame macro="">
      <xdr:nvGraphicFramePr>
        <xdr:cNvPr id="6" name="Gráfico 5">
          <a:extLst>
            <a:ext uri="{FF2B5EF4-FFF2-40B4-BE49-F238E27FC236}">
              <a16:creationId xmlns:a16="http://schemas.microsoft.com/office/drawing/2014/main" xmlns="" id="{82AFDDB3-DB2F-468E-B8F9-5FBCE558AE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36</xdr:row>
      <xdr:rowOff>11906</xdr:rowOff>
    </xdr:from>
    <xdr:to>
      <xdr:col>8</xdr:col>
      <xdr:colOff>404812</xdr:colOff>
      <xdr:row>56</xdr:row>
      <xdr:rowOff>83344</xdr:rowOff>
    </xdr:to>
    <xdr:graphicFrame macro="">
      <xdr:nvGraphicFramePr>
        <xdr:cNvPr id="7" name="Gráfico 6">
          <a:extLst>
            <a:ext uri="{FF2B5EF4-FFF2-40B4-BE49-F238E27FC236}">
              <a16:creationId xmlns:a16="http://schemas.microsoft.com/office/drawing/2014/main" xmlns="" id="{D33D12C5-7831-4996-B3E4-0B37289242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757238</xdr:colOff>
      <xdr:row>36</xdr:row>
      <xdr:rowOff>4759</xdr:rowOff>
    </xdr:from>
    <xdr:to>
      <xdr:col>19</xdr:col>
      <xdr:colOff>11906</xdr:colOff>
      <xdr:row>56</xdr:row>
      <xdr:rowOff>119062</xdr:rowOff>
    </xdr:to>
    <xdr:graphicFrame macro="">
      <xdr:nvGraphicFramePr>
        <xdr:cNvPr id="8" name="Gráfico 7">
          <a:extLst>
            <a:ext uri="{FF2B5EF4-FFF2-40B4-BE49-F238E27FC236}">
              <a16:creationId xmlns:a16="http://schemas.microsoft.com/office/drawing/2014/main" xmlns="" id="{829EAD46-C41D-476E-B1BE-A4E75EA4E9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L146"/>
  <sheetViews>
    <sheetView tabSelected="1" topLeftCell="A6" zoomScale="70" zoomScaleNormal="70" workbookViewId="0">
      <pane xSplit="8" ySplit="2" topLeftCell="BP8" activePane="bottomRight" state="frozen"/>
      <selection activeCell="A6" sqref="A6"/>
      <selection pane="topRight" activeCell="I6" sqref="I6"/>
      <selection pane="bottomLeft" activeCell="A8" sqref="A8"/>
      <selection pane="bottomRight" activeCell="A6" sqref="A6:A7"/>
    </sheetView>
  </sheetViews>
  <sheetFormatPr baseColWidth="10" defaultColWidth="9.140625" defaultRowHeight="20.25"/>
  <cols>
    <col min="1" max="1" width="21.140625" style="7" bestFit="1" customWidth="1"/>
    <col min="2" max="2" width="26.5703125" style="14" customWidth="1"/>
    <col min="3" max="3" width="7" style="6" customWidth="1"/>
    <col min="4" max="4" width="42.85546875" style="14" customWidth="1"/>
    <col min="5" max="7" width="5.5703125" style="14" customWidth="1"/>
    <col min="8" max="8" width="20.5703125" style="14" customWidth="1"/>
    <col min="9" max="9" width="11.85546875" style="2" customWidth="1"/>
    <col min="10" max="19" width="11.85546875" style="3" customWidth="1"/>
    <col min="20" max="21" width="15.7109375" style="4" hidden="1" customWidth="1"/>
    <col min="22" max="22" width="15.7109375" style="5" hidden="1" customWidth="1"/>
    <col min="23" max="24" width="21.42578125" style="6" hidden="1" customWidth="1"/>
    <col min="25" max="25" width="57" style="7" hidden="1" customWidth="1"/>
    <col min="26" max="28" width="15.7109375" style="8" hidden="1" customWidth="1"/>
    <col min="29" max="29" width="26.42578125" style="6" hidden="1" customWidth="1"/>
    <col min="30" max="30" width="24.85546875" style="6" hidden="1" customWidth="1"/>
    <col min="31" max="31" width="57" style="7" hidden="1" customWidth="1"/>
    <col min="32" max="34" width="15.7109375" style="8" hidden="1" customWidth="1"/>
    <col min="35" max="36" width="24.85546875" style="6" hidden="1" customWidth="1"/>
    <col min="37" max="37" width="57" style="7" hidden="1" customWidth="1"/>
    <col min="38" max="40" width="15.7109375" style="8" hidden="1" customWidth="1"/>
    <col min="41" max="41" width="26.42578125" style="6" hidden="1" customWidth="1"/>
    <col min="42" max="42" width="24.85546875" style="6" hidden="1" customWidth="1"/>
    <col min="43" max="43" width="57" style="7" hidden="1" customWidth="1"/>
    <col min="44" max="46" width="15.7109375" style="8" hidden="1" customWidth="1"/>
    <col min="47" max="48" width="26.42578125" style="6" hidden="1" customWidth="1"/>
    <col min="49" max="49" width="57" style="7" hidden="1" customWidth="1"/>
    <col min="50" max="52" width="15.7109375" style="8" hidden="1" customWidth="1"/>
    <col min="53" max="53" width="26.42578125" style="6" hidden="1" customWidth="1"/>
    <col min="54" max="54" width="24.85546875" style="6" hidden="1" customWidth="1"/>
    <col min="55" max="55" width="57" style="7" hidden="1" customWidth="1"/>
    <col min="56" max="58" width="15.7109375" style="8" hidden="1" customWidth="1"/>
    <col min="59" max="60" width="24.85546875" style="6" hidden="1" customWidth="1"/>
    <col min="61" max="61" width="57" style="7" hidden="1" customWidth="1"/>
    <col min="62" max="62" width="17.42578125" style="8" hidden="1" customWidth="1"/>
    <col min="63" max="64" width="15.7109375" style="8" hidden="1" customWidth="1"/>
    <col min="65" max="65" width="21.85546875" style="6" hidden="1" customWidth="1"/>
    <col min="66" max="66" width="20.85546875" style="6" hidden="1" customWidth="1"/>
    <col min="67" max="67" width="57" style="7" hidden="1" customWidth="1"/>
    <col min="68" max="70" width="15.7109375" style="8" customWidth="1"/>
    <col min="71" max="72" width="28.28515625" style="183" customWidth="1"/>
    <col min="73" max="73" width="21" style="9" customWidth="1"/>
    <col min="74" max="74" width="106.140625" style="7" customWidth="1"/>
    <col min="75" max="76" width="15.7109375" style="10" hidden="1" customWidth="1"/>
    <col min="77" max="77" width="15.7109375" style="8" hidden="1" customWidth="1"/>
    <col min="78" max="78" width="21.7109375" style="7" hidden="1" customWidth="1"/>
    <col min="79" max="79" width="18.7109375" style="7" hidden="1" customWidth="1"/>
    <col min="80" max="80" width="24.85546875" style="7" hidden="1" customWidth="1"/>
    <col min="81" max="83" width="15.7109375" style="10" hidden="1" customWidth="1"/>
    <col min="84" max="84" width="21.7109375" style="7" hidden="1" customWidth="1"/>
    <col min="85" max="85" width="18.7109375" style="7" hidden="1" customWidth="1"/>
    <col min="86" max="86" width="24.85546875" style="7" hidden="1" customWidth="1"/>
    <col min="87" max="89" width="15.7109375" style="8" customWidth="1"/>
    <col min="90" max="90" width="120.140625" style="7" customWidth="1"/>
    <col min="91" max="16384" width="9.140625" style="11"/>
  </cols>
  <sheetData>
    <row r="3" spans="1:90" ht="28.5" customHeight="1">
      <c r="A3" s="1" t="s">
        <v>0</v>
      </c>
      <c r="B3" s="371" t="s">
        <v>1</v>
      </c>
      <c r="C3" s="371"/>
      <c r="D3" s="371"/>
      <c r="E3" s="371"/>
      <c r="F3" s="371"/>
      <c r="G3" s="371"/>
      <c r="H3" s="371"/>
    </row>
    <row r="4" spans="1:90">
      <c r="A4" s="6"/>
      <c r="B4" s="12"/>
      <c r="D4" s="12"/>
      <c r="E4" s="12"/>
      <c r="F4" s="12"/>
      <c r="G4" s="12"/>
      <c r="H4" s="12"/>
      <c r="BS4" s="184"/>
      <c r="BT4" s="184"/>
      <c r="BU4" s="13"/>
    </row>
    <row r="5" spans="1:90" ht="13.9" customHeight="1" thickBot="1">
      <c r="I5" s="372"/>
      <c r="J5" s="372"/>
      <c r="K5" s="372"/>
      <c r="L5" s="372"/>
      <c r="M5" s="372"/>
      <c r="N5" s="372"/>
      <c r="O5" s="372"/>
      <c r="P5" s="372"/>
      <c r="Q5" s="372"/>
      <c r="R5" s="12"/>
      <c r="S5" s="12"/>
      <c r="T5" s="372" t="s">
        <v>2</v>
      </c>
      <c r="U5" s="372"/>
      <c r="V5" s="372"/>
      <c r="W5" s="372"/>
      <c r="X5" s="372"/>
      <c r="Y5" s="372"/>
      <c r="Z5" s="372"/>
      <c r="AA5" s="372"/>
      <c r="AB5" s="372"/>
      <c r="AC5" s="372"/>
      <c r="AD5" s="372"/>
      <c r="AE5" s="372"/>
      <c r="AF5" s="372"/>
      <c r="AG5" s="372"/>
      <c r="AH5" s="372"/>
      <c r="AI5" s="372"/>
      <c r="AJ5" s="372"/>
      <c r="AK5" s="372"/>
      <c r="AL5" s="372"/>
      <c r="AM5" s="372"/>
      <c r="AN5" s="372"/>
      <c r="AO5" s="372"/>
      <c r="AP5" s="372"/>
      <c r="AQ5" s="372"/>
      <c r="AR5" s="372"/>
      <c r="AS5" s="372"/>
      <c r="AT5" s="372"/>
      <c r="AU5" s="372"/>
      <c r="AV5" s="372"/>
      <c r="AW5" s="372"/>
      <c r="AX5" s="372"/>
      <c r="AY5" s="372"/>
      <c r="AZ5" s="372"/>
      <c r="BA5" s="372"/>
      <c r="BB5" s="372"/>
      <c r="BC5" s="372"/>
      <c r="BD5" s="372"/>
      <c r="BE5" s="372"/>
      <c r="BF5" s="372"/>
      <c r="BG5" s="372"/>
      <c r="BH5" s="372"/>
      <c r="BI5" s="372"/>
      <c r="BJ5" s="372"/>
      <c r="BK5" s="372"/>
      <c r="BL5" s="372"/>
      <c r="BM5" s="372"/>
      <c r="BN5" s="372"/>
      <c r="BO5" s="372"/>
      <c r="BP5" s="372"/>
      <c r="BQ5" s="372"/>
      <c r="BR5" s="372"/>
      <c r="BS5" s="185"/>
      <c r="BT5" s="185"/>
      <c r="BU5" s="15"/>
      <c r="BV5" s="15"/>
      <c r="CI5" s="355" t="s">
        <v>3</v>
      </c>
      <c r="CJ5" s="355"/>
      <c r="CK5" s="355"/>
      <c r="CL5" s="16"/>
    </row>
    <row r="6" spans="1:90" s="21" customFormat="1" ht="13.9" customHeight="1">
      <c r="A6" s="356" t="s">
        <v>4</v>
      </c>
      <c r="B6" s="356" t="s">
        <v>5</v>
      </c>
      <c r="C6" s="356" t="s">
        <v>6</v>
      </c>
      <c r="D6" s="356" t="s">
        <v>7</v>
      </c>
      <c r="E6" s="356" t="s">
        <v>8</v>
      </c>
      <c r="F6" s="356"/>
      <c r="G6" s="356"/>
      <c r="H6" s="357" t="s">
        <v>9</v>
      </c>
      <c r="I6" s="362" t="s">
        <v>10</v>
      </c>
      <c r="J6" s="363"/>
      <c r="K6" s="363"/>
      <c r="L6" s="363"/>
      <c r="M6" s="363"/>
      <c r="N6" s="363"/>
      <c r="O6" s="363"/>
      <c r="P6" s="363"/>
      <c r="Q6" s="363"/>
      <c r="R6" s="363"/>
      <c r="S6" s="364"/>
      <c r="T6" s="365">
        <v>2014</v>
      </c>
      <c r="U6" s="366"/>
      <c r="V6" s="366"/>
      <c r="W6" s="366"/>
      <c r="X6" s="366"/>
      <c r="Y6" s="366"/>
      <c r="Z6" s="366">
        <v>2015</v>
      </c>
      <c r="AA6" s="366"/>
      <c r="AB6" s="366"/>
      <c r="AC6" s="366"/>
      <c r="AD6" s="366"/>
      <c r="AE6" s="366"/>
      <c r="AF6" s="360">
        <v>2016</v>
      </c>
      <c r="AG6" s="360"/>
      <c r="AH6" s="360"/>
      <c r="AI6" s="360"/>
      <c r="AJ6" s="360"/>
      <c r="AK6" s="360"/>
      <c r="AL6" s="360">
        <v>2017</v>
      </c>
      <c r="AM6" s="360"/>
      <c r="AN6" s="360"/>
      <c r="AO6" s="360"/>
      <c r="AP6" s="360"/>
      <c r="AQ6" s="360"/>
      <c r="AR6" s="360">
        <v>2018</v>
      </c>
      <c r="AS6" s="360"/>
      <c r="AT6" s="360"/>
      <c r="AU6" s="360"/>
      <c r="AV6" s="360"/>
      <c r="AW6" s="360"/>
      <c r="AX6" s="360">
        <v>2019</v>
      </c>
      <c r="AY6" s="360"/>
      <c r="AZ6" s="360"/>
      <c r="BA6" s="360"/>
      <c r="BB6" s="360"/>
      <c r="BC6" s="360"/>
      <c r="BD6" s="361">
        <v>2020</v>
      </c>
      <c r="BE6" s="361"/>
      <c r="BF6" s="361"/>
      <c r="BG6" s="361"/>
      <c r="BH6" s="361"/>
      <c r="BI6" s="361"/>
      <c r="BJ6" s="361">
        <v>2021</v>
      </c>
      <c r="BK6" s="361"/>
      <c r="BL6" s="361"/>
      <c r="BM6" s="361"/>
      <c r="BN6" s="361"/>
      <c r="BO6" s="361"/>
      <c r="BP6" s="361">
        <v>2022</v>
      </c>
      <c r="BQ6" s="361"/>
      <c r="BR6" s="361"/>
      <c r="BS6" s="361"/>
      <c r="BT6" s="361"/>
      <c r="BU6" s="361"/>
      <c r="BV6" s="361"/>
      <c r="BW6" s="361">
        <v>2023</v>
      </c>
      <c r="BX6" s="361"/>
      <c r="BY6" s="361"/>
      <c r="BZ6" s="361"/>
      <c r="CA6" s="361"/>
      <c r="CB6" s="361"/>
      <c r="CC6" s="356">
        <v>2024</v>
      </c>
      <c r="CD6" s="356"/>
      <c r="CE6" s="356"/>
      <c r="CF6" s="356"/>
      <c r="CG6" s="356"/>
      <c r="CH6" s="356"/>
      <c r="CI6" s="356" t="s">
        <v>11</v>
      </c>
      <c r="CJ6" s="356"/>
      <c r="CK6" s="356"/>
      <c r="CL6" s="356"/>
    </row>
    <row r="7" spans="1:90" s="21" customFormat="1" ht="76.5" customHeight="1" thickBot="1">
      <c r="A7" s="356"/>
      <c r="B7" s="356"/>
      <c r="C7" s="356"/>
      <c r="D7" s="356"/>
      <c r="E7" s="17" t="s">
        <v>12</v>
      </c>
      <c r="F7" s="17" t="s">
        <v>13</v>
      </c>
      <c r="G7" s="17" t="s">
        <v>14</v>
      </c>
      <c r="H7" s="357"/>
      <c r="I7" s="22">
        <v>2014</v>
      </c>
      <c r="J7" s="23">
        <v>2015</v>
      </c>
      <c r="K7" s="23">
        <v>2016</v>
      </c>
      <c r="L7" s="23">
        <v>2017</v>
      </c>
      <c r="M7" s="23">
        <v>2018</v>
      </c>
      <c r="N7" s="23">
        <v>2019</v>
      </c>
      <c r="O7" s="23">
        <v>2020</v>
      </c>
      <c r="P7" s="23">
        <v>2021</v>
      </c>
      <c r="Q7" s="23">
        <v>2022</v>
      </c>
      <c r="R7" s="23">
        <v>2023</v>
      </c>
      <c r="S7" s="24">
        <v>2024</v>
      </c>
      <c r="T7" s="25" t="s">
        <v>15</v>
      </c>
      <c r="U7" s="26" t="s">
        <v>16</v>
      </c>
      <c r="V7" s="27" t="s">
        <v>17</v>
      </c>
      <c r="W7" s="18" t="s">
        <v>15</v>
      </c>
      <c r="X7" s="18" t="s">
        <v>16</v>
      </c>
      <c r="Y7" s="18" t="s">
        <v>18</v>
      </c>
      <c r="Z7" s="18" t="s">
        <v>15</v>
      </c>
      <c r="AA7" s="18" t="s">
        <v>16</v>
      </c>
      <c r="AB7" s="18" t="s">
        <v>17</v>
      </c>
      <c r="AC7" s="18" t="s">
        <v>15</v>
      </c>
      <c r="AD7" s="18" t="s">
        <v>16</v>
      </c>
      <c r="AE7" s="18" t="s">
        <v>18</v>
      </c>
      <c r="AF7" s="19" t="s">
        <v>15</v>
      </c>
      <c r="AG7" s="19" t="s">
        <v>16</v>
      </c>
      <c r="AH7" s="19" t="s">
        <v>17</v>
      </c>
      <c r="AI7" s="19" t="s">
        <v>15</v>
      </c>
      <c r="AJ7" s="19" t="s">
        <v>16</v>
      </c>
      <c r="AK7" s="19" t="s">
        <v>18</v>
      </c>
      <c r="AL7" s="19" t="s">
        <v>15</v>
      </c>
      <c r="AM7" s="19" t="s">
        <v>16</v>
      </c>
      <c r="AN7" s="19" t="s">
        <v>17</v>
      </c>
      <c r="AO7" s="19" t="s">
        <v>15</v>
      </c>
      <c r="AP7" s="19" t="s">
        <v>16</v>
      </c>
      <c r="AQ7" s="19" t="s">
        <v>18</v>
      </c>
      <c r="AR7" s="19" t="s">
        <v>15</v>
      </c>
      <c r="AS7" s="19" t="s">
        <v>16</v>
      </c>
      <c r="AT7" s="19" t="s">
        <v>17</v>
      </c>
      <c r="AU7" s="19" t="s">
        <v>15</v>
      </c>
      <c r="AV7" s="19" t="s">
        <v>16</v>
      </c>
      <c r="AW7" s="19" t="s">
        <v>18</v>
      </c>
      <c r="AX7" s="19" t="s">
        <v>15</v>
      </c>
      <c r="AY7" s="19" t="s">
        <v>16</v>
      </c>
      <c r="AZ7" s="19" t="s">
        <v>17</v>
      </c>
      <c r="BA7" s="19" t="s">
        <v>15</v>
      </c>
      <c r="BB7" s="19" t="s">
        <v>16</v>
      </c>
      <c r="BC7" s="19" t="s">
        <v>18</v>
      </c>
      <c r="BD7" s="20" t="s">
        <v>15</v>
      </c>
      <c r="BE7" s="20" t="s">
        <v>16</v>
      </c>
      <c r="BF7" s="20" t="s">
        <v>17</v>
      </c>
      <c r="BG7" s="28" t="s">
        <v>15</v>
      </c>
      <c r="BH7" s="28" t="s">
        <v>16</v>
      </c>
      <c r="BI7" s="28" t="s">
        <v>18</v>
      </c>
      <c r="BJ7" s="20" t="s">
        <v>15</v>
      </c>
      <c r="BK7" s="20" t="s">
        <v>16</v>
      </c>
      <c r="BL7" s="20" t="s">
        <v>17</v>
      </c>
      <c r="BM7" s="28" t="s">
        <v>15</v>
      </c>
      <c r="BN7" s="28" t="s">
        <v>16</v>
      </c>
      <c r="BO7" s="28" t="s">
        <v>18</v>
      </c>
      <c r="BP7" s="20" t="s">
        <v>15</v>
      </c>
      <c r="BQ7" s="20" t="s">
        <v>16</v>
      </c>
      <c r="BR7" s="20" t="s">
        <v>17</v>
      </c>
      <c r="BS7" s="29" t="s">
        <v>15</v>
      </c>
      <c r="BT7" s="29" t="s">
        <v>16</v>
      </c>
      <c r="BU7" s="20" t="s">
        <v>969</v>
      </c>
      <c r="BV7" s="28" t="s">
        <v>18</v>
      </c>
      <c r="BW7" s="20" t="s">
        <v>15</v>
      </c>
      <c r="BX7" s="20" t="s">
        <v>16</v>
      </c>
      <c r="BY7" s="20" t="s">
        <v>17</v>
      </c>
      <c r="BZ7" s="28" t="s">
        <v>15</v>
      </c>
      <c r="CA7" s="28" t="s">
        <v>16</v>
      </c>
      <c r="CB7" s="28" t="s">
        <v>18</v>
      </c>
      <c r="CC7" s="17" t="s">
        <v>15</v>
      </c>
      <c r="CD7" s="17" t="s">
        <v>16</v>
      </c>
      <c r="CE7" s="17" t="s">
        <v>17</v>
      </c>
      <c r="CF7" s="17" t="s">
        <v>15</v>
      </c>
      <c r="CG7" s="17" t="s">
        <v>16</v>
      </c>
      <c r="CH7" s="17" t="s">
        <v>18</v>
      </c>
      <c r="CI7" s="17" t="s">
        <v>19</v>
      </c>
      <c r="CJ7" s="17" t="s">
        <v>20</v>
      </c>
      <c r="CK7" s="17" t="s">
        <v>21</v>
      </c>
      <c r="CL7" s="17" t="s">
        <v>22</v>
      </c>
    </row>
    <row r="8" spans="1:90" ht="319.5" customHeight="1">
      <c r="A8" s="358" t="s">
        <v>23</v>
      </c>
      <c r="B8" s="30" t="s">
        <v>24</v>
      </c>
      <c r="C8" s="31">
        <v>1</v>
      </c>
      <c r="D8" s="30" t="s">
        <v>25</v>
      </c>
      <c r="E8" s="32" t="s">
        <v>26</v>
      </c>
      <c r="F8" s="32" t="s">
        <v>26</v>
      </c>
      <c r="G8" s="32"/>
      <c r="H8" s="33" t="s">
        <v>27</v>
      </c>
      <c r="I8" s="169">
        <v>14</v>
      </c>
      <c r="J8" s="167">
        <v>4</v>
      </c>
      <c r="K8" s="167">
        <v>14</v>
      </c>
      <c r="L8" s="167">
        <v>14</v>
      </c>
      <c r="M8" s="167">
        <v>14</v>
      </c>
      <c r="N8" s="167">
        <v>14</v>
      </c>
      <c r="O8" s="167">
        <v>14</v>
      </c>
      <c r="P8" s="167">
        <v>14</v>
      </c>
      <c r="Q8" s="167">
        <v>14</v>
      </c>
      <c r="R8" s="167">
        <v>14</v>
      </c>
      <c r="S8" s="168">
        <v>14</v>
      </c>
      <c r="T8" s="34">
        <v>14</v>
      </c>
      <c r="U8" s="35">
        <v>14</v>
      </c>
      <c r="V8" s="36">
        <f>(U8/T8)*100</f>
        <v>100</v>
      </c>
      <c r="W8" s="281">
        <v>222092022.22999999</v>
      </c>
      <c r="X8" s="281">
        <v>189591333</v>
      </c>
      <c r="Y8" s="282" t="s">
        <v>28</v>
      </c>
      <c r="Z8" s="35">
        <v>4</v>
      </c>
      <c r="AA8" s="35">
        <v>3</v>
      </c>
      <c r="AB8" s="37">
        <f>(AA8/Z8)*100</f>
        <v>75</v>
      </c>
      <c r="AC8" s="281">
        <v>202500689</v>
      </c>
      <c r="AD8" s="281">
        <v>25900000</v>
      </c>
      <c r="AE8" s="282" t="s">
        <v>29</v>
      </c>
      <c r="AF8" s="35">
        <v>14</v>
      </c>
      <c r="AG8" s="35">
        <v>11</v>
      </c>
      <c r="AH8" s="38">
        <f>(AG8/AF8)*100</f>
        <v>78.571428571428569</v>
      </c>
      <c r="AI8" s="281">
        <v>25000000</v>
      </c>
      <c r="AJ8" s="281">
        <v>14890000</v>
      </c>
      <c r="AK8" s="282" t="s">
        <v>30</v>
      </c>
      <c r="AL8" s="35">
        <v>14</v>
      </c>
      <c r="AM8" s="35">
        <v>11</v>
      </c>
      <c r="AN8" s="38">
        <f>(AM8/AL8)*100</f>
        <v>78.571428571428569</v>
      </c>
      <c r="AO8" s="281">
        <v>25750000</v>
      </c>
      <c r="AP8" s="281">
        <v>12535000</v>
      </c>
      <c r="AQ8" s="282" t="s">
        <v>31</v>
      </c>
      <c r="AR8" s="35">
        <v>14</v>
      </c>
      <c r="AS8" s="35">
        <v>11</v>
      </c>
      <c r="AT8" s="38">
        <f>(AS8/AR8)*100</f>
        <v>78.571428571428569</v>
      </c>
      <c r="AU8" s="281">
        <v>26400000</v>
      </c>
      <c r="AV8" s="281">
        <v>26400000</v>
      </c>
      <c r="AW8" s="269" t="s">
        <v>32</v>
      </c>
      <c r="AX8" s="35">
        <v>14</v>
      </c>
      <c r="AY8" s="35">
        <v>12</v>
      </c>
      <c r="AZ8" s="38">
        <f>(AY8/AX8)*100</f>
        <v>85.714285714285708</v>
      </c>
      <c r="BA8" s="281">
        <v>41000000</v>
      </c>
      <c r="BB8" s="281">
        <v>18356000</v>
      </c>
      <c r="BC8" s="269" t="s">
        <v>33</v>
      </c>
      <c r="BD8" s="35">
        <v>14</v>
      </c>
      <c r="BE8" s="35">
        <v>0</v>
      </c>
      <c r="BF8" s="37">
        <f>(BE8/BD8)*100</f>
        <v>0</v>
      </c>
      <c r="BG8" s="39">
        <v>0</v>
      </c>
      <c r="BH8" s="39">
        <v>0</v>
      </c>
      <c r="BI8" s="30" t="s">
        <v>34</v>
      </c>
      <c r="BJ8" s="35">
        <v>14</v>
      </c>
      <c r="BK8" s="35">
        <v>11</v>
      </c>
      <c r="BL8" s="38">
        <f>(BK8/BJ8)*100</f>
        <v>78.571428571428569</v>
      </c>
      <c r="BM8" s="39">
        <v>5069000</v>
      </c>
      <c r="BN8" s="39">
        <v>5069000</v>
      </c>
      <c r="BO8" s="40" t="s">
        <v>35</v>
      </c>
      <c r="BP8" s="35">
        <v>14</v>
      </c>
      <c r="BQ8" s="35">
        <v>10</v>
      </c>
      <c r="BR8" s="56">
        <f t="shared" ref="BR8:BR81" si="0">(BQ8/BP8)*100</f>
        <v>71.428571428571431</v>
      </c>
      <c r="BS8" s="186">
        <v>20273333</v>
      </c>
      <c r="BT8" s="186">
        <v>20273333</v>
      </c>
      <c r="BU8" s="38">
        <f>(BT8/BS8)*100</f>
        <v>100</v>
      </c>
      <c r="BV8" s="41" t="s">
        <v>1013</v>
      </c>
      <c r="BW8" s="42">
        <v>14</v>
      </c>
      <c r="BX8" s="42"/>
      <c r="BY8" s="37">
        <f>(BX8/BW8)*100</f>
        <v>0</v>
      </c>
      <c r="BZ8" s="43"/>
      <c r="CA8" s="43"/>
      <c r="CB8" s="30"/>
      <c r="CC8" s="42">
        <v>14</v>
      </c>
      <c r="CD8" s="42"/>
      <c r="CE8" s="44">
        <f>(CD8/CC8)*100</f>
        <v>0</v>
      </c>
      <c r="CF8" s="43"/>
      <c r="CG8" s="43"/>
      <c r="CH8" s="30"/>
      <c r="CI8" s="35">
        <v>14</v>
      </c>
      <c r="CJ8" s="35">
        <f t="shared" ref="CJ8:CJ13" si="1">(+BQ8+BK8+BE8+AY8+AS8+AM8+AG8+AA8+U8)/9</f>
        <v>9.2222222222222214</v>
      </c>
      <c r="CK8" s="162">
        <f>CJ8/CI8</f>
        <v>0.65873015873015872</v>
      </c>
      <c r="CL8" s="41" t="s">
        <v>1136</v>
      </c>
    </row>
    <row r="9" spans="1:90" ht="232.5" customHeight="1">
      <c r="A9" s="358"/>
      <c r="B9" s="41" t="s">
        <v>36</v>
      </c>
      <c r="C9" s="45">
        <v>2</v>
      </c>
      <c r="D9" s="41" t="s">
        <v>37</v>
      </c>
      <c r="E9" s="46" t="s">
        <v>26</v>
      </c>
      <c r="F9" s="46"/>
      <c r="G9" s="46"/>
      <c r="H9" s="47" t="s">
        <v>27</v>
      </c>
      <c r="I9" s="48">
        <v>14</v>
      </c>
      <c r="J9" s="49">
        <v>4</v>
      </c>
      <c r="K9" s="49">
        <v>14</v>
      </c>
      <c r="L9" s="49">
        <v>14</v>
      </c>
      <c r="M9" s="49">
        <v>14</v>
      </c>
      <c r="N9" s="49">
        <v>14</v>
      </c>
      <c r="O9" s="49">
        <v>14</v>
      </c>
      <c r="P9" s="49">
        <v>14</v>
      </c>
      <c r="Q9" s="49">
        <v>14</v>
      </c>
      <c r="R9" s="49">
        <v>14</v>
      </c>
      <c r="S9" s="50">
        <v>14</v>
      </c>
      <c r="T9" s="51">
        <v>14</v>
      </c>
      <c r="U9" s="52">
        <v>14</v>
      </c>
      <c r="V9" s="53">
        <f t="shared" ref="V9:V78" si="2">(U9/T9)*100</f>
        <v>100</v>
      </c>
      <c r="W9" s="281"/>
      <c r="X9" s="281"/>
      <c r="Y9" s="241"/>
      <c r="Z9" s="52">
        <v>4</v>
      </c>
      <c r="AA9" s="52">
        <v>3</v>
      </c>
      <c r="AB9" s="54">
        <f t="shared" ref="AB9:AB82" si="3">(AA9/Z9)*100</f>
        <v>75</v>
      </c>
      <c r="AC9" s="243"/>
      <c r="AD9" s="243"/>
      <c r="AE9" s="241"/>
      <c r="AF9" s="52">
        <v>14</v>
      </c>
      <c r="AG9" s="52">
        <v>11</v>
      </c>
      <c r="AH9" s="56">
        <f t="shared" ref="AH9:AH82" si="4">(AG9/AF9)*100</f>
        <v>78.571428571428569</v>
      </c>
      <c r="AI9" s="243"/>
      <c r="AJ9" s="243"/>
      <c r="AK9" s="241"/>
      <c r="AL9" s="52">
        <v>14</v>
      </c>
      <c r="AM9" s="52">
        <v>11</v>
      </c>
      <c r="AN9" s="56">
        <f t="shared" ref="AN9:AN82" si="5">(AM9/AL9)*100</f>
        <v>78.571428571428569</v>
      </c>
      <c r="AO9" s="243"/>
      <c r="AP9" s="243"/>
      <c r="AQ9" s="241"/>
      <c r="AR9" s="52">
        <v>14</v>
      </c>
      <c r="AS9" s="52">
        <v>11</v>
      </c>
      <c r="AT9" s="56">
        <f t="shared" ref="AT9:AT82" si="6">(AS9/AR9)*100</f>
        <v>78.571428571428569</v>
      </c>
      <c r="AU9" s="243"/>
      <c r="AV9" s="243"/>
      <c r="AW9" s="270"/>
      <c r="AX9" s="52">
        <v>14</v>
      </c>
      <c r="AY9" s="52">
        <v>12</v>
      </c>
      <c r="AZ9" s="56">
        <f t="shared" ref="AZ9:AZ82" si="7">(AY9/AX9)*100</f>
        <v>85.714285714285708</v>
      </c>
      <c r="BA9" s="243"/>
      <c r="BB9" s="243"/>
      <c r="BC9" s="270"/>
      <c r="BD9" s="52">
        <v>14</v>
      </c>
      <c r="BE9" s="52">
        <v>0</v>
      </c>
      <c r="BF9" s="54">
        <f t="shared" ref="BF9:BF82" si="8">(BE9/BD9)*100</f>
        <v>0</v>
      </c>
      <c r="BG9" s="57">
        <v>0</v>
      </c>
      <c r="BH9" s="57">
        <v>0</v>
      </c>
      <c r="BI9" s="41" t="s">
        <v>34</v>
      </c>
      <c r="BJ9" s="52">
        <v>14</v>
      </c>
      <c r="BK9" s="52">
        <v>0</v>
      </c>
      <c r="BL9" s="54">
        <f t="shared" ref="BL9:BL81" si="9">(BK9/BJ9)*100</f>
        <v>0</v>
      </c>
      <c r="BM9" s="58">
        <v>0</v>
      </c>
      <c r="BN9" s="58">
        <v>0</v>
      </c>
      <c r="BO9" s="59" t="s">
        <v>38</v>
      </c>
      <c r="BP9" s="52">
        <v>14</v>
      </c>
      <c r="BQ9" s="52">
        <v>2</v>
      </c>
      <c r="BR9" s="54">
        <f t="shared" si="0"/>
        <v>14.285714285714285</v>
      </c>
      <c r="BS9" s="187">
        <v>80000000</v>
      </c>
      <c r="BT9" s="187">
        <v>80000000</v>
      </c>
      <c r="BU9" s="38">
        <v>0</v>
      </c>
      <c r="BV9" s="41" t="s">
        <v>1094</v>
      </c>
      <c r="BW9" s="60">
        <v>14</v>
      </c>
      <c r="BX9" s="60"/>
      <c r="BY9" s="54">
        <f t="shared" ref="BY9:BY82" si="10">(BX9/BW9)*100</f>
        <v>0</v>
      </c>
      <c r="BZ9" s="61"/>
      <c r="CA9" s="61"/>
      <c r="CB9" s="41"/>
      <c r="CC9" s="60">
        <v>14</v>
      </c>
      <c r="CD9" s="60"/>
      <c r="CE9" s="62">
        <f t="shared" ref="CE9:CE82" si="11">(CD9/CC9)*100</f>
        <v>0</v>
      </c>
      <c r="CF9" s="61"/>
      <c r="CG9" s="61"/>
      <c r="CH9" s="41"/>
      <c r="CI9" s="52">
        <v>14</v>
      </c>
      <c r="CJ9" s="52">
        <f>(+BQ9+BK9+BE9+AY9+AS9+AM9+AG9+AA9+U9)/9</f>
        <v>7.1111111111111107</v>
      </c>
      <c r="CK9" s="163">
        <f>CJ9/CI9*100/100</f>
        <v>0.50793650793650791</v>
      </c>
      <c r="CL9" s="41" t="s">
        <v>1138</v>
      </c>
    </row>
    <row r="10" spans="1:90" ht="398.25" customHeight="1">
      <c r="A10" s="358"/>
      <c r="B10" s="41" t="s">
        <v>39</v>
      </c>
      <c r="C10" s="45">
        <v>3</v>
      </c>
      <c r="D10" s="41" t="s">
        <v>40</v>
      </c>
      <c r="E10" s="46" t="s">
        <v>26</v>
      </c>
      <c r="F10" s="46"/>
      <c r="G10" s="46"/>
      <c r="H10" s="47" t="s">
        <v>27</v>
      </c>
      <c r="I10" s="48">
        <v>10</v>
      </c>
      <c r="J10" s="49">
        <v>12</v>
      </c>
      <c r="K10" s="49">
        <v>12</v>
      </c>
      <c r="L10" s="49">
        <v>12</v>
      </c>
      <c r="M10" s="49">
        <v>12</v>
      </c>
      <c r="N10" s="49">
        <v>12</v>
      </c>
      <c r="O10" s="49">
        <v>12</v>
      </c>
      <c r="P10" s="49">
        <v>12</v>
      </c>
      <c r="Q10" s="49">
        <v>12</v>
      </c>
      <c r="R10" s="49">
        <v>12</v>
      </c>
      <c r="S10" s="50">
        <v>12</v>
      </c>
      <c r="T10" s="51">
        <v>10</v>
      </c>
      <c r="U10" s="52">
        <v>12</v>
      </c>
      <c r="V10" s="64">
        <f t="shared" si="2"/>
        <v>120</v>
      </c>
      <c r="W10" s="281"/>
      <c r="X10" s="281"/>
      <c r="Y10" s="41" t="s">
        <v>41</v>
      </c>
      <c r="Z10" s="52">
        <v>12</v>
      </c>
      <c r="AA10" s="52">
        <v>4</v>
      </c>
      <c r="AB10" s="56">
        <f>(AA10/Z10)*100</f>
        <v>33.333333333333329</v>
      </c>
      <c r="AC10" s="58">
        <v>2212528887</v>
      </c>
      <c r="AD10" s="58">
        <v>741947722</v>
      </c>
      <c r="AE10" s="41" t="s">
        <v>42</v>
      </c>
      <c r="AF10" s="52">
        <v>12</v>
      </c>
      <c r="AG10" s="52">
        <v>12</v>
      </c>
      <c r="AH10" s="54">
        <f t="shared" si="4"/>
        <v>100</v>
      </c>
      <c r="AI10" s="58">
        <v>25000000</v>
      </c>
      <c r="AJ10" s="58">
        <v>14667000</v>
      </c>
      <c r="AK10" s="41" t="s">
        <v>43</v>
      </c>
      <c r="AL10" s="52">
        <v>12</v>
      </c>
      <c r="AM10" s="52">
        <v>12</v>
      </c>
      <c r="AN10" s="54">
        <f t="shared" si="5"/>
        <v>100</v>
      </c>
      <c r="AO10" s="58">
        <v>25750000</v>
      </c>
      <c r="AP10" s="58">
        <v>25750000</v>
      </c>
      <c r="AQ10" s="41" t="s">
        <v>44</v>
      </c>
      <c r="AR10" s="52">
        <v>12</v>
      </c>
      <c r="AS10" s="52">
        <v>11</v>
      </c>
      <c r="AT10" s="56">
        <f t="shared" si="6"/>
        <v>91.666666666666657</v>
      </c>
      <c r="AU10" s="58">
        <v>69700000</v>
      </c>
      <c r="AV10" s="58">
        <v>64500000</v>
      </c>
      <c r="AW10" s="41" t="s">
        <v>45</v>
      </c>
      <c r="AX10" s="52">
        <v>12</v>
      </c>
      <c r="AY10" s="52">
        <v>8</v>
      </c>
      <c r="AZ10" s="56">
        <f t="shared" si="7"/>
        <v>66.666666666666657</v>
      </c>
      <c r="BA10" s="58">
        <v>32000000</v>
      </c>
      <c r="BB10" s="58">
        <v>8394000</v>
      </c>
      <c r="BC10" s="41" t="s">
        <v>46</v>
      </c>
      <c r="BD10" s="52">
        <v>12</v>
      </c>
      <c r="BE10" s="52">
        <v>0</v>
      </c>
      <c r="BF10" s="54">
        <f>(BE10/BD10)*100</f>
        <v>0</v>
      </c>
      <c r="BG10" s="57">
        <v>0</v>
      </c>
      <c r="BH10" s="57">
        <v>0</v>
      </c>
      <c r="BI10" s="41" t="s">
        <v>34</v>
      </c>
      <c r="BJ10" s="52">
        <v>12</v>
      </c>
      <c r="BK10" s="52">
        <v>12</v>
      </c>
      <c r="BL10" s="54">
        <f t="shared" si="9"/>
        <v>100</v>
      </c>
      <c r="BM10" s="57">
        <v>5069000</v>
      </c>
      <c r="BN10" s="57">
        <v>5069000</v>
      </c>
      <c r="BO10" s="59" t="s">
        <v>47</v>
      </c>
      <c r="BP10" s="52">
        <v>12</v>
      </c>
      <c r="BQ10" s="52">
        <v>12</v>
      </c>
      <c r="BR10" s="54">
        <f t="shared" si="0"/>
        <v>100</v>
      </c>
      <c r="BS10" s="187"/>
      <c r="BT10" s="187"/>
      <c r="BU10" s="38">
        <v>0</v>
      </c>
      <c r="BV10" s="41" t="s">
        <v>1051</v>
      </c>
      <c r="BW10" s="60">
        <v>12</v>
      </c>
      <c r="BX10" s="60"/>
      <c r="BY10" s="54">
        <f t="shared" si="10"/>
        <v>0</v>
      </c>
      <c r="BZ10" s="61"/>
      <c r="CA10" s="61"/>
      <c r="CB10" s="41"/>
      <c r="CC10" s="60">
        <v>12</v>
      </c>
      <c r="CD10" s="60"/>
      <c r="CE10" s="62">
        <f t="shared" si="11"/>
        <v>0</v>
      </c>
      <c r="CF10" s="61"/>
      <c r="CG10" s="61"/>
      <c r="CH10" s="41"/>
      <c r="CI10" s="52">
        <v>12</v>
      </c>
      <c r="CJ10" s="52">
        <f t="shared" si="1"/>
        <v>9.2222222222222214</v>
      </c>
      <c r="CK10" s="163">
        <f t="shared" ref="CK10:CK13" si="12">CJ10/CI10*100/100</f>
        <v>0.76851851851851849</v>
      </c>
      <c r="CL10" s="41" t="s">
        <v>1014</v>
      </c>
    </row>
    <row r="11" spans="1:90" ht="299.25" customHeight="1">
      <c r="A11" s="358"/>
      <c r="B11" s="343" t="s">
        <v>48</v>
      </c>
      <c r="C11" s="45">
        <v>4</v>
      </c>
      <c r="D11" s="41" t="s">
        <v>49</v>
      </c>
      <c r="E11" s="46" t="s">
        <v>26</v>
      </c>
      <c r="F11" s="46"/>
      <c r="G11" s="46"/>
      <c r="H11" s="47" t="s">
        <v>27</v>
      </c>
      <c r="I11" s="48">
        <v>3</v>
      </c>
      <c r="J11" s="49">
        <v>2</v>
      </c>
      <c r="K11" s="49">
        <v>12</v>
      </c>
      <c r="L11" s="49">
        <v>5</v>
      </c>
      <c r="M11" s="49">
        <v>5</v>
      </c>
      <c r="N11" s="49">
        <v>8</v>
      </c>
      <c r="O11" s="49">
        <v>12</v>
      </c>
      <c r="P11" s="49">
        <v>12</v>
      </c>
      <c r="Q11" s="49">
        <v>12</v>
      </c>
      <c r="R11" s="49">
        <v>12</v>
      </c>
      <c r="S11" s="50">
        <v>12</v>
      </c>
      <c r="T11" s="51">
        <v>3</v>
      </c>
      <c r="U11" s="52">
        <v>3</v>
      </c>
      <c r="V11" s="53">
        <f t="shared" si="2"/>
        <v>100</v>
      </c>
      <c r="W11" s="281"/>
      <c r="X11" s="281"/>
      <c r="Y11" s="240" t="s">
        <v>50</v>
      </c>
      <c r="Z11" s="52">
        <v>2</v>
      </c>
      <c r="AA11" s="52">
        <v>11</v>
      </c>
      <c r="AB11" s="66">
        <f t="shared" si="3"/>
        <v>550</v>
      </c>
      <c r="AC11" s="242">
        <v>155000000</v>
      </c>
      <c r="AD11" s="242">
        <v>60126316</v>
      </c>
      <c r="AE11" s="240" t="s">
        <v>51</v>
      </c>
      <c r="AF11" s="52">
        <v>12</v>
      </c>
      <c r="AG11" s="52">
        <v>12</v>
      </c>
      <c r="AH11" s="54">
        <f t="shared" si="4"/>
        <v>100</v>
      </c>
      <c r="AI11" s="58">
        <v>50000000</v>
      </c>
      <c r="AJ11" s="58">
        <v>29557000</v>
      </c>
      <c r="AK11" s="240" t="s">
        <v>52</v>
      </c>
      <c r="AL11" s="52">
        <v>5</v>
      </c>
      <c r="AM11" s="52">
        <v>5</v>
      </c>
      <c r="AN11" s="54">
        <f t="shared" si="5"/>
        <v>100</v>
      </c>
      <c r="AO11" s="58">
        <v>25750000</v>
      </c>
      <c r="AP11" s="58">
        <v>12800000</v>
      </c>
      <c r="AQ11" s="41" t="s">
        <v>53</v>
      </c>
      <c r="AR11" s="52">
        <v>5</v>
      </c>
      <c r="AS11" s="52">
        <v>5</v>
      </c>
      <c r="AT11" s="54">
        <f t="shared" si="6"/>
        <v>100</v>
      </c>
      <c r="AU11" s="242">
        <v>240000000</v>
      </c>
      <c r="AV11" s="242">
        <v>240000000</v>
      </c>
      <c r="AW11" s="268" t="s">
        <v>54</v>
      </c>
      <c r="AX11" s="52">
        <v>8</v>
      </c>
      <c r="AY11" s="52">
        <v>12</v>
      </c>
      <c r="AZ11" s="66">
        <f>(AY11/AX11)*100</f>
        <v>150</v>
      </c>
      <c r="BA11" s="58">
        <v>73000000</v>
      </c>
      <c r="BB11" s="58">
        <v>26750000</v>
      </c>
      <c r="BC11" s="41" t="s">
        <v>55</v>
      </c>
      <c r="BD11" s="52">
        <v>12</v>
      </c>
      <c r="BE11" s="52">
        <v>0</v>
      </c>
      <c r="BF11" s="54">
        <f t="shared" si="8"/>
        <v>0</v>
      </c>
      <c r="BG11" s="57">
        <v>0</v>
      </c>
      <c r="BH11" s="57">
        <v>0</v>
      </c>
      <c r="BI11" s="41" t="s">
        <v>34</v>
      </c>
      <c r="BJ11" s="52">
        <v>12</v>
      </c>
      <c r="BK11" s="52">
        <v>12</v>
      </c>
      <c r="BL11" s="54">
        <f t="shared" si="9"/>
        <v>100</v>
      </c>
      <c r="BM11" s="57">
        <v>5069000</v>
      </c>
      <c r="BN11" s="57">
        <v>5069000</v>
      </c>
      <c r="BO11" s="59" t="s">
        <v>56</v>
      </c>
      <c r="BP11" s="52">
        <v>12</v>
      </c>
      <c r="BQ11" s="52">
        <v>12</v>
      </c>
      <c r="BR11" s="53">
        <f>(BQ11/BP11)*100</f>
        <v>100</v>
      </c>
      <c r="BS11" s="188">
        <v>0</v>
      </c>
      <c r="BT11" s="188">
        <v>2885000</v>
      </c>
      <c r="BU11" s="38">
        <v>100</v>
      </c>
      <c r="BV11" s="41" t="s">
        <v>1052</v>
      </c>
      <c r="BW11" s="60">
        <v>12</v>
      </c>
      <c r="BX11" s="60"/>
      <c r="BY11" s="54">
        <f t="shared" si="10"/>
        <v>0</v>
      </c>
      <c r="BZ11" s="61"/>
      <c r="CA11" s="61"/>
      <c r="CB11" s="41"/>
      <c r="CC11" s="60">
        <v>12</v>
      </c>
      <c r="CD11" s="60"/>
      <c r="CE11" s="62">
        <f t="shared" si="11"/>
        <v>0</v>
      </c>
      <c r="CF11" s="61"/>
      <c r="CG11" s="61"/>
      <c r="CH11" s="41"/>
      <c r="CI11" s="52">
        <v>12</v>
      </c>
      <c r="CJ11" s="52">
        <f t="shared" si="1"/>
        <v>8</v>
      </c>
      <c r="CK11" s="163">
        <f>CJ11/CI11*100/100</f>
        <v>0.66666666666666652</v>
      </c>
      <c r="CL11" s="41" t="s">
        <v>1164</v>
      </c>
    </row>
    <row r="12" spans="1:90" ht="217.5" customHeight="1">
      <c r="A12" s="358"/>
      <c r="B12" s="343"/>
      <c r="C12" s="45">
        <v>5</v>
      </c>
      <c r="D12" s="41" t="s">
        <v>57</v>
      </c>
      <c r="E12" s="46" t="s">
        <v>26</v>
      </c>
      <c r="F12" s="46"/>
      <c r="G12" s="46"/>
      <c r="H12" s="47" t="s">
        <v>27</v>
      </c>
      <c r="I12" s="48">
        <v>3</v>
      </c>
      <c r="J12" s="49">
        <v>2</v>
      </c>
      <c r="K12" s="49">
        <v>12</v>
      </c>
      <c r="L12" s="49">
        <v>5</v>
      </c>
      <c r="M12" s="49">
        <v>1</v>
      </c>
      <c r="N12" s="49">
        <v>8</v>
      </c>
      <c r="O12" s="49">
        <v>12</v>
      </c>
      <c r="P12" s="49">
        <v>1</v>
      </c>
      <c r="Q12" s="49">
        <v>1</v>
      </c>
      <c r="R12" s="49">
        <v>1</v>
      </c>
      <c r="S12" s="50">
        <v>1</v>
      </c>
      <c r="T12" s="51">
        <v>3</v>
      </c>
      <c r="U12" s="52">
        <v>3</v>
      </c>
      <c r="V12" s="53">
        <f t="shared" si="2"/>
        <v>100</v>
      </c>
      <c r="W12" s="243"/>
      <c r="X12" s="243"/>
      <c r="Y12" s="241"/>
      <c r="Z12" s="52">
        <v>2</v>
      </c>
      <c r="AA12" s="52">
        <v>11</v>
      </c>
      <c r="AB12" s="66">
        <f t="shared" si="3"/>
        <v>550</v>
      </c>
      <c r="AC12" s="243"/>
      <c r="AD12" s="243"/>
      <c r="AE12" s="241"/>
      <c r="AF12" s="52">
        <v>12</v>
      </c>
      <c r="AG12" s="52">
        <v>12</v>
      </c>
      <c r="AH12" s="54">
        <f t="shared" si="4"/>
        <v>100</v>
      </c>
      <c r="AI12" s="55">
        <v>25000000</v>
      </c>
      <c r="AJ12" s="55">
        <v>14890000</v>
      </c>
      <c r="AK12" s="241"/>
      <c r="AL12" s="52">
        <v>5</v>
      </c>
      <c r="AM12" s="52">
        <v>5</v>
      </c>
      <c r="AN12" s="54">
        <f t="shared" si="5"/>
        <v>100</v>
      </c>
      <c r="AO12" s="55">
        <v>25750000</v>
      </c>
      <c r="AP12" s="55">
        <v>15840000</v>
      </c>
      <c r="AQ12" s="41" t="s">
        <v>58</v>
      </c>
      <c r="AR12" s="52">
        <v>1</v>
      </c>
      <c r="AS12" s="52">
        <v>1</v>
      </c>
      <c r="AT12" s="54">
        <f t="shared" si="6"/>
        <v>100</v>
      </c>
      <c r="AU12" s="243"/>
      <c r="AV12" s="243"/>
      <c r="AW12" s="270"/>
      <c r="AX12" s="52">
        <v>8</v>
      </c>
      <c r="AY12" s="52">
        <v>12</v>
      </c>
      <c r="AZ12" s="66">
        <f t="shared" si="7"/>
        <v>150</v>
      </c>
      <c r="BA12" s="55">
        <v>41000000</v>
      </c>
      <c r="BB12" s="55">
        <v>18356000</v>
      </c>
      <c r="BC12" s="41" t="s">
        <v>59</v>
      </c>
      <c r="BD12" s="52">
        <v>12</v>
      </c>
      <c r="BE12" s="52">
        <v>0</v>
      </c>
      <c r="BF12" s="54">
        <f t="shared" si="8"/>
        <v>0</v>
      </c>
      <c r="BG12" s="39">
        <v>0</v>
      </c>
      <c r="BH12" s="39">
        <v>0</v>
      </c>
      <c r="BI12" s="41" t="s">
        <v>34</v>
      </c>
      <c r="BJ12" s="52">
        <v>1</v>
      </c>
      <c r="BK12" s="52">
        <v>1</v>
      </c>
      <c r="BL12" s="54">
        <f t="shared" si="9"/>
        <v>100</v>
      </c>
      <c r="BM12" s="57">
        <v>0</v>
      </c>
      <c r="BN12" s="57">
        <v>0</v>
      </c>
      <c r="BO12" s="59" t="s">
        <v>60</v>
      </c>
      <c r="BP12" s="52">
        <v>1</v>
      </c>
      <c r="BQ12" s="52">
        <v>1</v>
      </c>
      <c r="BR12" s="54">
        <f t="shared" si="0"/>
        <v>100</v>
      </c>
      <c r="BS12" s="189">
        <v>0</v>
      </c>
      <c r="BT12" s="189">
        <v>0</v>
      </c>
      <c r="BU12" s="38">
        <v>0</v>
      </c>
      <c r="BV12" s="41" t="s">
        <v>1053</v>
      </c>
      <c r="BW12" s="60">
        <v>1</v>
      </c>
      <c r="BX12" s="60"/>
      <c r="BY12" s="54">
        <f t="shared" si="10"/>
        <v>0</v>
      </c>
      <c r="BZ12" s="43"/>
      <c r="CA12" s="43"/>
      <c r="CB12" s="41"/>
      <c r="CC12" s="60">
        <v>1</v>
      </c>
      <c r="CD12" s="60"/>
      <c r="CE12" s="62">
        <f t="shared" si="11"/>
        <v>0</v>
      </c>
      <c r="CF12" s="43"/>
      <c r="CG12" s="43"/>
      <c r="CH12" s="41"/>
      <c r="CI12" s="52">
        <v>1</v>
      </c>
      <c r="CJ12" s="52">
        <f t="shared" si="1"/>
        <v>5.1111111111111107</v>
      </c>
      <c r="CK12" s="163">
        <v>1</v>
      </c>
      <c r="CL12" s="41" t="s">
        <v>1137</v>
      </c>
    </row>
    <row r="13" spans="1:90" ht="294.75" customHeight="1">
      <c r="A13" s="358"/>
      <c r="B13" s="240" t="s">
        <v>61</v>
      </c>
      <c r="C13" s="45">
        <v>6</v>
      </c>
      <c r="D13" s="41" t="s">
        <v>62</v>
      </c>
      <c r="E13" s="46" t="s">
        <v>26</v>
      </c>
      <c r="F13" s="46" t="s">
        <v>26</v>
      </c>
      <c r="G13" s="46" t="s">
        <v>26</v>
      </c>
      <c r="H13" s="47" t="s">
        <v>63</v>
      </c>
      <c r="I13" s="48">
        <v>3</v>
      </c>
      <c r="J13" s="49">
        <v>2</v>
      </c>
      <c r="K13" s="49">
        <v>1</v>
      </c>
      <c r="L13" s="49">
        <v>6</v>
      </c>
      <c r="M13" s="49">
        <v>6</v>
      </c>
      <c r="N13" s="49">
        <v>8</v>
      </c>
      <c r="O13" s="49">
        <v>12</v>
      </c>
      <c r="P13" s="49">
        <v>8</v>
      </c>
      <c r="Q13" s="49">
        <v>12</v>
      </c>
      <c r="R13" s="49">
        <v>12</v>
      </c>
      <c r="S13" s="50">
        <v>12</v>
      </c>
      <c r="T13" s="51">
        <v>3</v>
      </c>
      <c r="U13" s="52">
        <v>9</v>
      </c>
      <c r="V13" s="64">
        <f t="shared" si="2"/>
        <v>300</v>
      </c>
      <c r="W13" s="58">
        <v>222092022.22999999</v>
      </c>
      <c r="X13" s="58">
        <v>189591333</v>
      </c>
      <c r="Y13" s="41" t="s">
        <v>50</v>
      </c>
      <c r="Z13" s="52">
        <v>2</v>
      </c>
      <c r="AA13" s="52">
        <v>11</v>
      </c>
      <c r="AB13" s="66">
        <f t="shared" si="3"/>
        <v>550</v>
      </c>
      <c r="AC13" s="58">
        <v>155000000</v>
      </c>
      <c r="AD13" s="58">
        <v>60126316</v>
      </c>
      <c r="AE13" s="41" t="s">
        <v>64</v>
      </c>
      <c r="AF13" s="52">
        <v>1</v>
      </c>
      <c r="AG13" s="52">
        <v>1</v>
      </c>
      <c r="AH13" s="54">
        <f t="shared" si="4"/>
        <v>100</v>
      </c>
      <c r="AI13" s="58">
        <v>95000000</v>
      </c>
      <c r="AJ13" s="58">
        <v>88355232</v>
      </c>
      <c r="AK13" s="41" t="s">
        <v>65</v>
      </c>
      <c r="AL13" s="52">
        <v>6</v>
      </c>
      <c r="AM13" s="52">
        <v>11</v>
      </c>
      <c r="AN13" s="68">
        <f t="shared" si="5"/>
        <v>183.33333333333331</v>
      </c>
      <c r="AO13" s="58">
        <v>92700000</v>
      </c>
      <c r="AP13" s="58">
        <v>92700000</v>
      </c>
      <c r="AQ13" s="41" t="s">
        <v>66</v>
      </c>
      <c r="AR13" s="52">
        <v>6</v>
      </c>
      <c r="AS13" s="52">
        <v>7</v>
      </c>
      <c r="AT13" s="68">
        <f t="shared" si="6"/>
        <v>116.66666666666667</v>
      </c>
      <c r="AU13" s="58">
        <v>0</v>
      </c>
      <c r="AV13" s="58">
        <v>0</v>
      </c>
      <c r="AW13" s="41" t="s">
        <v>67</v>
      </c>
      <c r="AX13" s="52">
        <v>8</v>
      </c>
      <c r="AY13" s="52">
        <v>11</v>
      </c>
      <c r="AZ13" s="68">
        <f t="shared" si="7"/>
        <v>137.5</v>
      </c>
      <c r="BA13" s="58">
        <v>119500000</v>
      </c>
      <c r="BB13" s="58">
        <v>55315000</v>
      </c>
      <c r="BC13" s="41" t="s">
        <v>68</v>
      </c>
      <c r="BD13" s="52">
        <v>12</v>
      </c>
      <c r="BE13" s="52">
        <v>12</v>
      </c>
      <c r="BF13" s="54">
        <f t="shared" si="8"/>
        <v>100</v>
      </c>
      <c r="BG13" s="58">
        <v>8533334</v>
      </c>
      <c r="BH13" s="58">
        <v>7166666</v>
      </c>
      <c r="BI13" s="41" t="s">
        <v>69</v>
      </c>
      <c r="BJ13" s="52">
        <v>8</v>
      </c>
      <c r="BK13" s="52">
        <v>8</v>
      </c>
      <c r="BL13" s="56">
        <f t="shared" si="9"/>
        <v>100</v>
      </c>
      <c r="BM13" s="57">
        <v>130000000</v>
      </c>
      <c r="BN13" s="57">
        <v>30500000</v>
      </c>
      <c r="BO13" s="59" t="s">
        <v>70</v>
      </c>
      <c r="BP13" s="52">
        <v>12</v>
      </c>
      <c r="BQ13" s="52">
        <v>8</v>
      </c>
      <c r="BR13" s="56">
        <f>(BQ13/BP13)*100</f>
        <v>66.666666666666657</v>
      </c>
      <c r="BS13" s="190">
        <v>50000000</v>
      </c>
      <c r="BT13" s="190">
        <v>50000000</v>
      </c>
      <c r="BU13" s="170">
        <f t="shared" ref="BU13:BU16" si="13">(BT13/BS13)*100</f>
        <v>100</v>
      </c>
      <c r="BV13" s="69" t="s">
        <v>1095</v>
      </c>
      <c r="BW13" s="60">
        <v>12</v>
      </c>
      <c r="BX13" s="60"/>
      <c r="BY13" s="54">
        <f t="shared" si="10"/>
        <v>0</v>
      </c>
      <c r="BZ13" s="61"/>
      <c r="CA13" s="61"/>
      <c r="CB13" s="41"/>
      <c r="CC13" s="60">
        <v>12</v>
      </c>
      <c r="CD13" s="60"/>
      <c r="CE13" s="62">
        <f t="shared" si="11"/>
        <v>0</v>
      </c>
      <c r="CF13" s="61"/>
      <c r="CG13" s="61"/>
      <c r="CH13" s="41"/>
      <c r="CI13" s="52">
        <v>12</v>
      </c>
      <c r="CJ13" s="52">
        <f t="shared" si="1"/>
        <v>8.6666666666666661</v>
      </c>
      <c r="CK13" s="163">
        <f t="shared" si="12"/>
        <v>0.7222222222222221</v>
      </c>
      <c r="CL13" s="41" t="s">
        <v>983</v>
      </c>
    </row>
    <row r="14" spans="1:90" ht="243" customHeight="1">
      <c r="A14" s="358"/>
      <c r="B14" s="282"/>
      <c r="C14" s="45">
        <v>7</v>
      </c>
      <c r="D14" s="41" t="s">
        <v>71</v>
      </c>
      <c r="E14" s="46" t="s">
        <v>26</v>
      </c>
      <c r="F14" s="46" t="s">
        <v>26</v>
      </c>
      <c r="G14" s="46" t="s">
        <v>26</v>
      </c>
      <c r="H14" s="47" t="s">
        <v>63</v>
      </c>
      <c r="I14" s="48">
        <v>2</v>
      </c>
      <c r="J14" s="49">
        <v>1</v>
      </c>
      <c r="K14" s="49">
        <v>1</v>
      </c>
      <c r="L14" s="49">
        <v>1</v>
      </c>
      <c r="M14" s="49">
        <v>1</v>
      </c>
      <c r="N14" s="49">
        <v>12</v>
      </c>
      <c r="O14" s="49">
        <v>4</v>
      </c>
      <c r="P14" s="49">
        <v>1</v>
      </c>
      <c r="Q14" s="49">
        <v>1</v>
      </c>
      <c r="R14" s="49">
        <v>1</v>
      </c>
      <c r="S14" s="50">
        <v>1</v>
      </c>
      <c r="T14" s="51">
        <v>2</v>
      </c>
      <c r="U14" s="52">
        <v>2</v>
      </c>
      <c r="V14" s="53">
        <f t="shared" si="2"/>
        <v>100</v>
      </c>
      <c r="W14" s="58">
        <v>238835332</v>
      </c>
      <c r="X14" s="58">
        <v>238835332</v>
      </c>
      <c r="Y14" s="41" t="s">
        <v>72</v>
      </c>
      <c r="Z14" s="52">
        <v>1</v>
      </c>
      <c r="AA14" s="52">
        <v>1</v>
      </c>
      <c r="AB14" s="54">
        <f t="shared" si="3"/>
        <v>100</v>
      </c>
      <c r="AC14" s="242">
        <v>92050000</v>
      </c>
      <c r="AD14" s="242">
        <v>47689970</v>
      </c>
      <c r="AE14" s="41" t="s">
        <v>73</v>
      </c>
      <c r="AF14" s="52">
        <v>1</v>
      </c>
      <c r="AG14" s="52">
        <v>1</v>
      </c>
      <c r="AH14" s="54">
        <f t="shared" si="4"/>
        <v>100</v>
      </c>
      <c r="AI14" s="58">
        <v>5000000</v>
      </c>
      <c r="AJ14" s="58">
        <v>5000000</v>
      </c>
      <c r="AK14" s="41" t="s">
        <v>74</v>
      </c>
      <c r="AL14" s="52">
        <v>1</v>
      </c>
      <c r="AM14" s="52">
        <v>1</v>
      </c>
      <c r="AN14" s="54">
        <f t="shared" si="5"/>
        <v>100</v>
      </c>
      <c r="AO14" s="58">
        <v>40000000</v>
      </c>
      <c r="AP14" s="58">
        <v>40000000</v>
      </c>
      <c r="AQ14" s="41" t="s">
        <v>75</v>
      </c>
      <c r="AR14" s="52">
        <v>1</v>
      </c>
      <c r="AS14" s="52">
        <v>1</v>
      </c>
      <c r="AT14" s="54">
        <f t="shared" si="6"/>
        <v>100</v>
      </c>
      <c r="AU14" s="58">
        <v>27825333</v>
      </c>
      <c r="AV14" s="58">
        <v>20988333</v>
      </c>
      <c r="AW14" s="41" t="s">
        <v>76</v>
      </c>
      <c r="AX14" s="52">
        <v>12</v>
      </c>
      <c r="AY14" s="52">
        <v>12</v>
      </c>
      <c r="AZ14" s="54">
        <f t="shared" si="7"/>
        <v>100</v>
      </c>
      <c r="BA14" s="58">
        <v>44100000</v>
      </c>
      <c r="BB14" s="58">
        <v>16236667</v>
      </c>
      <c r="BC14" s="41" t="s">
        <v>77</v>
      </c>
      <c r="BD14" s="52">
        <v>4</v>
      </c>
      <c r="BE14" s="52">
        <v>4</v>
      </c>
      <c r="BF14" s="54">
        <v>100</v>
      </c>
      <c r="BG14" s="58">
        <v>30000000</v>
      </c>
      <c r="BH14" s="58">
        <v>0</v>
      </c>
      <c r="BI14" s="41" t="s">
        <v>78</v>
      </c>
      <c r="BJ14" s="52">
        <v>1</v>
      </c>
      <c r="BK14" s="52">
        <v>1</v>
      </c>
      <c r="BL14" s="54">
        <f t="shared" si="9"/>
        <v>100</v>
      </c>
      <c r="BM14" s="57">
        <v>0</v>
      </c>
      <c r="BN14" s="57">
        <v>0</v>
      </c>
      <c r="BO14" s="59" t="s">
        <v>79</v>
      </c>
      <c r="BP14" s="52">
        <v>1</v>
      </c>
      <c r="BQ14" s="52">
        <v>1</v>
      </c>
      <c r="BR14" s="54">
        <f t="shared" si="0"/>
        <v>100</v>
      </c>
      <c r="BS14" s="190">
        <v>50000000</v>
      </c>
      <c r="BT14" s="190">
        <v>50000000</v>
      </c>
      <c r="BU14" s="170">
        <f t="shared" si="13"/>
        <v>100</v>
      </c>
      <c r="BV14" s="41" t="s">
        <v>1096</v>
      </c>
      <c r="BW14" s="60">
        <v>0</v>
      </c>
      <c r="BX14" s="60"/>
      <c r="BY14" s="54" t="e">
        <f t="shared" si="10"/>
        <v>#DIV/0!</v>
      </c>
      <c r="BZ14" s="61"/>
      <c r="CA14" s="61"/>
      <c r="CB14" s="41"/>
      <c r="CC14" s="60">
        <v>0</v>
      </c>
      <c r="CD14" s="60"/>
      <c r="CE14" s="62" t="e">
        <f t="shared" si="11"/>
        <v>#DIV/0!</v>
      </c>
      <c r="CF14" s="61"/>
      <c r="CG14" s="61"/>
      <c r="CH14" s="41"/>
      <c r="CI14" s="52">
        <v>20</v>
      </c>
      <c r="CJ14" s="52">
        <f>U14+AA14+AG14+AM14+AS14+AY14+BE14+BE14+BK14+BQ14+BX14+CD14</f>
        <v>28</v>
      </c>
      <c r="CK14" s="161">
        <v>1</v>
      </c>
      <c r="CL14" s="41" t="s">
        <v>991</v>
      </c>
    </row>
    <row r="15" spans="1:90" ht="401.25" customHeight="1">
      <c r="A15" s="358"/>
      <c r="B15" s="282"/>
      <c r="C15" s="45">
        <v>8</v>
      </c>
      <c r="D15" s="41" t="s">
        <v>80</v>
      </c>
      <c r="E15" s="46" t="s">
        <v>26</v>
      </c>
      <c r="F15" s="46" t="s">
        <v>26</v>
      </c>
      <c r="G15" s="46" t="s">
        <v>26</v>
      </c>
      <c r="H15" s="47" t="s">
        <v>63</v>
      </c>
      <c r="I15" s="48">
        <v>1</v>
      </c>
      <c r="J15" s="49">
        <v>1</v>
      </c>
      <c r="K15" s="49">
        <v>5</v>
      </c>
      <c r="L15" s="49">
        <v>4</v>
      </c>
      <c r="M15" s="49">
        <v>4</v>
      </c>
      <c r="N15" s="49">
        <v>11</v>
      </c>
      <c r="O15" s="49">
        <v>1</v>
      </c>
      <c r="P15" s="49">
        <v>2</v>
      </c>
      <c r="Q15" s="49">
        <v>1</v>
      </c>
      <c r="R15" s="49">
        <v>1</v>
      </c>
      <c r="S15" s="50">
        <v>1</v>
      </c>
      <c r="T15" s="51">
        <v>1</v>
      </c>
      <c r="U15" s="52">
        <v>1</v>
      </c>
      <c r="V15" s="53">
        <f t="shared" si="2"/>
        <v>100</v>
      </c>
      <c r="W15" s="242">
        <v>238835332</v>
      </c>
      <c r="X15" s="242">
        <v>238835332</v>
      </c>
      <c r="Y15" s="240" t="s">
        <v>81</v>
      </c>
      <c r="Z15" s="52">
        <v>1</v>
      </c>
      <c r="AA15" s="52">
        <v>1</v>
      </c>
      <c r="AB15" s="54">
        <f t="shared" si="3"/>
        <v>100</v>
      </c>
      <c r="AC15" s="281"/>
      <c r="AD15" s="281"/>
      <c r="AE15" s="240" t="s">
        <v>82</v>
      </c>
      <c r="AF15" s="52">
        <v>5</v>
      </c>
      <c r="AG15" s="52">
        <v>6</v>
      </c>
      <c r="AH15" s="66">
        <f t="shared" si="4"/>
        <v>120</v>
      </c>
      <c r="AI15" s="242">
        <v>360000000</v>
      </c>
      <c r="AJ15" s="242">
        <v>169642344</v>
      </c>
      <c r="AK15" s="240" t="s">
        <v>83</v>
      </c>
      <c r="AL15" s="52">
        <v>4</v>
      </c>
      <c r="AM15" s="52">
        <v>4</v>
      </c>
      <c r="AN15" s="54">
        <f t="shared" si="5"/>
        <v>100</v>
      </c>
      <c r="AO15" s="242">
        <v>70000000</v>
      </c>
      <c r="AP15" s="242">
        <v>70000000</v>
      </c>
      <c r="AQ15" s="268" t="s">
        <v>84</v>
      </c>
      <c r="AR15" s="52">
        <v>4</v>
      </c>
      <c r="AS15" s="52">
        <v>8</v>
      </c>
      <c r="AT15" s="66">
        <f t="shared" si="6"/>
        <v>200</v>
      </c>
      <c r="AU15" s="242">
        <v>12000000</v>
      </c>
      <c r="AV15" s="242">
        <v>12000000</v>
      </c>
      <c r="AW15" s="268" t="s">
        <v>85</v>
      </c>
      <c r="AX15" s="52">
        <v>11</v>
      </c>
      <c r="AY15" s="52">
        <v>12</v>
      </c>
      <c r="AZ15" s="64">
        <v>100</v>
      </c>
      <c r="BA15" s="242">
        <v>19000000</v>
      </c>
      <c r="BB15" s="242">
        <v>2660000</v>
      </c>
      <c r="BC15" s="268" t="s">
        <v>86</v>
      </c>
      <c r="BD15" s="52">
        <v>1</v>
      </c>
      <c r="BE15" s="52">
        <v>0</v>
      </c>
      <c r="BF15" s="54">
        <f t="shared" si="8"/>
        <v>0</v>
      </c>
      <c r="BG15" s="57">
        <v>0</v>
      </c>
      <c r="BH15" s="57">
        <v>0</v>
      </c>
      <c r="BI15" s="41" t="s">
        <v>87</v>
      </c>
      <c r="BJ15" s="52">
        <v>2</v>
      </c>
      <c r="BK15" s="52">
        <v>3</v>
      </c>
      <c r="BL15" s="66">
        <v>100</v>
      </c>
      <c r="BM15" s="57">
        <v>20000000</v>
      </c>
      <c r="BN15" s="57">
        <v>7420000</v>
      </c>
      <c r="BO15" s="59" t="s">
        <v>88</v>
      </c>
      <c r="BP15" s="52">
        <v>1</v>
      </c>
      <c r="BQ15" s="52">
        <v>7</v>
      </c>
      <c r="BR15" s="53">
        <v>100</v>
      </c>
      <c r="BS15" s="190">
        <v>50000000</v>
      </c>
      <c r="BT15" s="190">
        <v>50000000</v>
      </c>
      <c r="BU15" s="170">
        <f t="shared" si="13"/>
        <v>100</v>
      </c>
      <c r="BV15" s="41" t="s">
        <v>1097</v>
      </c>
      <c r="BW15" s="60">
        <v>0</v>
      </c>
      <c r="BX15" s="60"/>
      <c r="BY15" s="54" t="e">
        <f>(BX15/BW15)*100</f>
        <v>#DIV/0!</v>
      </c>
      <c r="BZ15" s="61"/>
      <c r="CA15" s="61"/>
      <c r="CB15" s="41"/>
      <c r="CC15" s="60">
        <v>0</v>
      </c>
      <c r="CD15" s="60"/>
      <c r="CE15" s="62" t="e">
        <f t="shared" si="11"/>
        <v>#DIV/0!</v>
      </c>
      <c r="CF15" s="61"/>
      <c r="CG15" s="61"/>
      <c r="CH15" s="41"/>
      <c r="CI15" s="52">
        <v>16</v>
      </c>
      <c r="CJ15" s="52">
        <f>U15+AA15+AG15+AM15+AS15+AY15+BE15+BE15+BK15+BQ15+BX15+CD15</f>
        <v>42</v>
      </c>
      <c r="CK15" s="161">
        <v>1</v>
      </c>
      <c r="CL15" s="41" t="s">
        <v>992</v>
      </c>
    </row>
    <row r="16" spans="1:90" ht="263.25" customHeight="1">
      <c r="A16" s="358"/>
      <c r="B16" s="241"/>
      <c r="C16" s="45">
        <v>9</v>
      </c>
      <c r="D16" s="41" t="s">
        <v>89</v>
      </c>
      <c r="E16" s="46" t="s">
        <v>26</v>
      </c>
      <c r="F16" s="46" t="s">
        <v>26</v>
      </c>
      <c r="G16" s="46" t="s">
        <v>26</v>
      </c>
      <c r="H16" s="47" t="s">
        <v>63</v>
      </c>
      <c r="I16" s="48">
        <v>1</v>
      </c>
      <c r="J16" s="49">
        <v>1</v>
      </c>
      <c r="K16" s="49">
        <v>1</v>
      </c>
      <c r="L16" s="49">
        <v>1</v>
      </c>
      <c r="M16" s="49">
        <v>1</v>
      </c>
      <c r="N16" s="49">
        <v>11</v>
      </c>
      <c r="O16" s="49">
        <v>12</v>
      </c>
      <c r="P16" s="49">
        <v>1</v>
      </c>
      <c r="Q16" s="49">
        <v>1</v>
      </c>
      <c r="R16" s="49">
        <v>1</v>
      </c>
      <c r="S16" s="50">
        <v>1</v>
      </c>
      <c r="T16" s="51">
        <v>1</v>
      </c>
      <c r="U16" s="52">
        <v>1</v>
      </c>
      <c r="V16" s="53">
        <f t="shared" si="2"/>
        <v>100</v>
      </c>
      <c r="W16" s="243"/>
      <c r="X16" s="243"/>
      <c r="Y16" s="241"/>
      <c r="Z16" s="52">
        <v>1</v>
      </c>
      <c r="AA16" s="52">
        <v>1</v>
      </c>
      <c r="AB16" s="54">
        <f t="shared" si="3"/>
        <v>100</v>
      </c>
      <c r="AC16" s="243"/>
      <c r="AD16" s="243"/>
      <c r="AE16" s="241"/>
      <c r="AF16" s="52">
        <v>1</v>
      </c>
      <c r="AG16" s="52">
        <v>1</v>
      </c>
      <c r="AH16" s="54">
        <f t="shared" si="4"/>
        <v>100</v>
      </c>
      <c r="AI16" s="243"/>
      <c r="AJ16" s="243"/>
      <c r="AK16" s="241"/>
      <c r="AL16" s="52">
        <v>1</v>
      </c>
      <c r="AM16" s="52">
        <v>1</v>
      </c>
      <c r="AN16" s="54">
        <f t="shared" si="5"/>
        <v>100</v>
      </c>
      <c r="AO16" s="243"/>
      <c r="AP16" s="243"/>
      <c r="AQ16" s="270"/>
      <c r="AR16" s="52">
        <v>1</v>
      </c>
      <c r="AS16" s="52">
        <v>1</v>
      </c>
      <c r="AT16" s="54">
        <f t="shared" si="6"/>
        <v>100</v>
      </c>
      <c r="AU16" s="243"/>
      <c r="AV16" s="243"/>
      <c r="AW16" s="270"/>
      <c r="AX16" s="52">
        <v>11</v>
      </c>
      <c r="AY16" s="52">
        <v>12</v>
      </c>
      <c r="AZ16" s="64">
        <f>(AY16/AX16)*100</f>
        <v>109.09090909090908</v>
      </c>
      <c r="BA16" s="243"/>
      <c r="BB16" s="243"/>
      <c r="BC16" s="270"/>
      <c r="BD16" s="52">
        <v>12</v>
      </c>
      <c r="BE16" s="52">
        <v>12</v>
      </c>
      <c r="BF16" s="54">
        <f t="shared" si="8"/>
        <v>100</v>
      </c>
      <c r="BG16" s="58">
        <v>51466666</v>
      </c>
      <c r="BH16" s="58">
        <v>51466666</v>
      </c>
      <c r="BI16" s="41" t="s">
        <v>90</v>
      </c>
      <c r="BJ16" s="52">
        <v>1</v>
      </c>
      <c r="BK16" s="52">
        <v>1</v>
      </c>
      <c r="BL16" s="54">
        <f t="shared" si="9"/>
        <v>100</v>
      </c>
      <c r="BM16" s="57">
        <v>0</v>
      </c>
      <c r="BN16" s="57">
        <v>0</v>
      </c>
      <c r="BO16" s="59" t="s">
        <v>91</v>
      </c>
      <c r="BP16" s="52">
        <v>1</v>
      </c>
      <c r="BQ16" s="52">
        <v>1</v>
      </c>
      <c r="BR16" s="54">
        <f>(BQ16/BP16)*100</f>
        <v>100</v>
      </c>
      <c r="BS16" s="190">
        <v>51347833.329999998</v>
      </c>
      <c r="BT16" s="190">
        <v>51347833.329999998</v>
      </c>
      <c r="BU16" s="170">
        <f t="shared" si="13"/>
        <v>100</v>
      </c>
      <c r="BV16" s="41" t="s">
        <v>993</v>
      </c>
      <c r="BW16" s="60">
        <v>1</v>
      </c>
      <c r="BX16" s="60"/>
      <c r="BY16" s="54">
        <f t="shared" si="10"/>
        <v>0</v>
      </c>
      <c r="BZ16" s="61"/>
      <c r="CA16" s="61"/>
      <c r="CB16" s="41"/>
      <c r="CC16" s="60">
        <v>1</v>
      </c>
      <c r="CD16" s="60"/>
      <c r="CE16" s="62">
        <f t="shared" si="11"/>
        <v>0</v>
      </c>
      <c r="CF16" s="61"/>
      <c r="CG16" s="61"/>
      <c r="CH16" s="41"/>
      <c r="CI16" s="52">
        <v>1</v>
      </c>
      <c r="CJ16" s="52">
        <f>(+BQ16+BK16+BE16+AY16+AS16+AM16+AG16+AA16+U16)/9</f>
        <v>3.4444444444444446</v>
      </c>
      <c r="CK16" s="161">
        <v>1</v>
      </c>
      <c r="CL16" s="41" t="s">
        <v>994</v>
      </c>
    </row>
    <row r="17" spans="1:90" ht="383.25" customHeight="1">
      <c r="A17" s="358"/>
      <c r="B17" s="240" t="s">
        <v>92</v>
      </c>
      <c r="C17" s="260">
        <v>10</v>
      </c>
      <c r="D17" s="240" t="s">
        <v>93</v>
      </c>
      <c r="E17" s="262" t="s">
        <v>26</v>
      </c>
      <c r="F17" s="262"/>
      <c r="G17" s="262"/>
      <c r="H17" s="346" t="s">
        <v>63</v>
      </c>
      <c r="I17" s="279">
        <v>3</v>
      </c>
      <c r="J17" s="252">
        <v>2</v>
      </c>
      <c r="K17" s="252">
        <v>1</v>
      </c>
      <c r="L17" s="252">
        <v>5</v>
      </c>
      <c r="M17" s="252">
        <v>5</v>
      </c>
      <c r="N17" s="252">
        <v>8</v>
      </c>
      <c r="O17" s="252">
        <v>0</v>
      </c>
      <c r="P17" s="252">
        <v>12</v>
      </c>
      <c r="Q17" s="252">
        <v>12</v>
      </c>
      <c r="R17" s="252">
        <v>12</v>
      </c>
      <c r="S17" s="254">
        <v>12</v>
      </c>
      <c r="T17" s="277">
        <v>3</v>
      </c>
      <c r="U17" s="246">
        <v>9</v>
      </c>
      <c r="V17" s="351">
        <f t="shared" si="2"/>
        <v>300</v>
      </c>
      <c r="W17" s="242">
        <v>222092022.22999999</v>
      </c>
      <c r="X17" s="242">
        <v>189591333</v>
      </c>
      <c r="Y17" s="240" t="s">
        <v>50</v>
      </c>
      <c r="Z17" s="246">
        <v>2</v>
      </c>
      <c r="AA17" s="246">
        <v>11</v>
      </c>
      <c r="AB17" s="351">
        <f t="shared" si="3"/>
        <v>550</v>
      </c>
      <c r="AC17" s="242">
        <v>155000000</v>
      </c>
      <c r="AD17" s="242">
        <v>60126316</v>
      </c>
      <c r="AE17" s="240" t="s">
        <v>64</v>
      </c>
      <c r="AF17" s="246">
        <v>1</v>
      </c>
      <c r="AG17" s="246">
        <v>1</v>
      </c>
      <c r="AH17" s="351">
        <f t="shared" si="4"/>
        <v>100</v>
      </c>
      <c r="AI17" s="242">
        <v>95000000</v>
      </c>
      <c r="AJ17" s="242">
        <v>88355232</v>
      </c>
      <c r="AK17" s="240" t="s">
        <v>94</v>
      </c>
      <c r="AL17" s="246">
        <v>5</v>
      </c>
      <c r="AM17" s="246">
        <v>11</v>
      </c>
      <c r="AN17" s="351">
        <f t="shared" si="5"/>
        <v>220.00000000000003</v>
      </c>
      <c r="AO17" s="242">
        <v>85355000</v>
      </c>
      <c r="AP17" s="242">
        <v>60940000</v>
      </c>
      <c r="AQ17" s="240" t="s">
        <v>95</v>
      </c>
      <c r="AR17" s="246">
        <v>5</v>
      </c>
      <c r="AS17" s="246">
        <v>12</v>
      </c>
      <c r="AT17" s="351">
        <f t="shared" si="6"/>
        <v>240</v>
      </c>
      <c r="AU17" s="242">
        <v>189153900</v>
      </c>
      <c r="AV17" s="242">
        <v>100245600</v>
      </c>
      <c r="AW17" s="240" t="s">
        <v>96</v>
      </c>
      <c r="AX17" s="246">
        <v>8</v>
      </c>
      <c r="AY17" s="246">
        <v>12</v>
      </c>
      <c r="AZ17" s="351">
        <f t="shared" si="7"/>
        <v>150</v>
      </c>
      <c r="BA17" s="242">
        <v>112702000</v>
      </c>
      <c r="BB17" s="242">
        <v>49644000</v>
      </c>
      <c r="BC17" s="240" t="s">
        <v>97</v>
      </c>
      <c r="BD17" s="246">
        <v>0</v>
      </c>
      <c r="BE17" s="246">
        <v>0</v>
      </c>
      <c r="BF17" s="351">
        <v>0</v>
      </c>
      <c r="BG17" s="298">
        <v>0</v>
      </c>
      <c r="BH17" s="298">
        <v>0</v>
      </c>
      <c r="BI17" s="240" t="s">
        <v>98</v>
      </c>
      <c r="BJ17" s="246">
        <v>12</v>
      </c>
      <c r="BK17" s="246">
        <v>12</v>
      </c>
      <c r="BL17" s="351">
        <f t="shared" si="9"/>
        <v>100</v>
      </c>
      <c r="BM17" s="242">
        <v>131778000</v>
      </c>
      <c r="BN17" s="242">
        <v>5069000</v>
      </c>
      <c r="BO17" s="240" t="s">
        <v>99</v>
      </c>
      <c r="BP17" s="246">
        <v>12</v>
      </c>
      <c r="BQ17" s="246">
        <v>8</v>
      </c>
      <c r="BR17" s="312">
        <f t="shared" si="0"/>
        <v>66.666666666666657</v>
      </c>
      <c r="BS17" s="353"/>
      <c r="BT17" s="353">
        <v>0</v>
      </c>
      <c r="BU17" s="244">
        <v>0</v>
      </c>
      <c r="BV17" s="240" t="s">
        <v>1098</v>
      </c>
      <c r="BW17" s="246">
        <v>12</v>
      </c>
      <c r="BX17" s="246"/>
      <c r="BY17" s="246">
        <f t="shared" si="10"/>
        <v>0</v>
      </c>
      <c r="BZ17" s="242"/>
      <c r="CA17" s="242"/>
      <c r="CB17" s="240"/>
      <c r="CC17" s="246">
        <v>12</v>
      </c>
      <c r="CD17" s="246"/>
      <c r="CE17" s="246">
        <f t="shared" si="11"/>
        <v>0</v>
      </c>
      <c r="CF17" s="242"/>
      <c r="CG17" s="242"/>
      <c r="CH17" s="240"/>
      <c r="CI17" s="246">
        <v>12</v>
      </c>
      <c r="CJ17" s="252">
        <f>(+BQ17+BK17+BE17+AY17+AS17+AM17+AG17+AA17+U17)/9</f>
        <v>8.4444444444444446</v>
      </c>
      <c r="CK17" s="238">
        <v>0.79</v>
      </c>
      <c r="CL17" s="240" t="s">
        <v>984</v>
      </c>
    </row>
    <row r="18" spans="1:90" ht="47.25" customHeight="1">
      <c r="A18" s="358"/>
      <c r="B18" s="241"/>
      <c r="C18" s="261"/>
      <c r="D18" s="241"/>
      <c r="E18" s="263"/>
      <c r="F18" s="263"/>
      <c r="G18" s="263"/>
      <c r="H18" s="347"/>
      <c r="I18" s="280"/>
      <c r="J18" s="253"/>
      <c r="K18" s="253"/>
      <c r="L18" s="253"/>
      <c r="M18" s="253"/>
      <c r="N18" s="253"/>
      <c r="O18" s="253"/>
      <c r="P18" s="253"/>
      <c r="Q18" s="253"/>
      <c r="R18" s="253"/>
      <c r="S18" s="255"/>
      <c r="T18" s="278"/>
      <c r="U18" s="247"/>
      <c r="V18" s="352"/>
      <c r="W18" s="243"/>
      <c r="X18" s="243"/>
      <c r="Y18" s="241"/>
      <c r="Z18" s="247"/>
      <c r="AA18" s="247"/>
      <c r="AB18" s="352"/>
      <c r="AC18" s="243"/>
      <c r="AD18" s="243"/>
      <c r="AE18" s="241"/>
      <c r="AF18" s="247"/>
      <c r="AG18" s="247"/>
      <c r="AH18" s="352"/>
      <c r="AI18" s="243"/>
      <c r="AJ18" s="243"/>
      <c r="AK18" s="241"/>
      <c r="AL18" s="247"/>
      <c r="AM18" s="247"/>
      <c r="AN18" s="352"/>
      <c r="AO18" s="243"/>
      <c r="AP18" s="243"/>
      <c r="AQ18" s="241"/>
      <c r="AR18" s="247"/>
      <c r="AS18" s="247"/>
      <c r="AT18" s="352"/>
      <c r="AU18" s="243"/>
      <c r="AV18" s="243"/>
      <c r="AW18" s="241"/>
      <c r="AX18" s="247"/>
      <c r="AY18" s="247"/>
      <c r="AZ18" s="352"/>
      <c r="BA18" s="243"/>
      <c r="BB18" s="243"/>
      <c r="BC18" s="241"/>
      <c r="BD18" s="247"/>
      <c r="BE18" s="247"/>
      <c r="BF18" s="352"/>
      <c r="BG18" s="299"/>
      <c r="BH18" s="299"/>
      <c r="BI18" s="241"/>
      <c r="BJ18" s="247"/>
      <c r="BK18" s="247"/>
      <c r="BL18" s="352"/>
      <c r="BM18" s="243"/>
      <c r="BN18" s="243"/>
      <c r="BO18" s="241"/>
      <c r="BP18" s="247"/>
      <c r="BQ18" s="247"/>
      <c r="BR18" s="313"/>
      <c r="BS18" s="354"/>
      <c r="BT18" s="354"/>
      <c r="BU18" s="245"/>
      <c r="BV18" s="241"/>
      <c r="BW18" s="247"/>
      <c r="BX18" s="247"/>
      <c r="BY18" s="247"/>
      <c r="BZ18" s="243"/>
      <c r="CA18" s="243"/>
      <c r="CB18" s="241"/>
      <c r="CC18" s="247"/>
      <c r="CD18" s="247"/>
      <c r="CE18" s="247"/>
      <c r="CF18" s="243"/>
      <c r="CG18" s="243"/>
      <c r="CH18" s="241"/>
      <c r="CI18" s="247"/>
      <c r="CJ18" s="253"/>
      <c r="CK18" s="239"/>
      <c r="CL18" s="241"/>
    </row>
    <row r="19" spans="1:90" ht="207" customHeight="1">
      <c r="A19" s="358"/>
      <c r="B19" s="240" t="s">
        <v>1022</v>
      </c>
      <c r="C19" s="45">
        <v>11</v>
      </c>
      <c r="D19" s="41" t="s">
        <v>1023</v>
      </c>
      <c r="E19" s="46"/>
      <c r="F19" s="46" t="s">
        <v>26</v>
      </c>
      <c r="G19" s="46" t="s">
        <v>26</v>
      </c>
      <c r="H19" s="47" t="s">
        <v>100</v>
      </c>
      <c r="I19" s="48">
        <v>12000</v>
      </c>
      <c r="J19" s="49">
        <v>14000</v>
      </c>
      <c r="K19" s="49">
        <v>13745</v>
      </c>
      <c r="L19" s="49">
        <v>13745</v>
      </c>
      <c r="M19" s="49">
        <v>13745</v>
      </c>
      <c r="N19" s="49">
        <v>13745</v>
      </c>
      <c r="O19" s="49">
        <v>13745</v>
      </c>
      <c r="P19" s="77">
        <v>13745</v>
      </c>
      <c r="Q19" s="49">
        <v>13745</v>
      </c>
      <c r="R19" s="49">
        <v>13745</v>
      </c>
      <c r="S19" s="50">
        <v>13745</v>
      </c>
      <c r="T19" s="51">
        <v>12000</v>
      </c>
      <c r="U19" s="52">
        <v>10922</v>
      </c>
      <c r="V19" s="56">
        <f t="shared" si="2"/>
        <v>91.016666666666666</v>
      </c>
      <c r="W19" s="242">
        <v>9066466051.4200001</v>
      </c>
      <c r="X19" s="242">
        <v>8412628529</v>
      </c>
      <c r="Y19" s="240" t="s">
        <v>101</v>
      </c>
      <c r="Z19" s="52">
        <v>14000</v>
      </c>
      <c r="AA19" s="52">
        <v>11762</v>
      </c>
      <c r="AB19" s="56">
        <f t="shared" si="3"/>
        <v>84.01428571428572</v>
      </c>
      <c r="AC19" s="242">
        <v>3829493088.2600002</v>
      </c>
      <c r="AD19" s="242">
        <v>2070756300</v>
      </c>
      <c r="AE19" s="240" t="s">
        <v>102</v>
      </c>
      <c r="AF19" s="52">
        <v>13745</v>
      </c>
      <c r="AG19" s="52"/>
      <c r="AH19" s="54">
        <f t="shared" si="4"/>
        <v>0</v>
      </c>
      <c r="AI19" s="242">
        <f>4358578229+4398276550</f>
        <v>8756854779</v>
      </c>
      <c r="AJ19" s="242">
        <f>2405449306+4335832511</f>
        <v>6741281817</v>
      </c>
      <c r="AK19" s="41" t="s">
        <v>103</v>
      </c>
      <c r="AL19" s="52">
        <v>13745</v>
      </c>
      <c r="AM19" s="52">
        <v>32000</v>
      </c>
      <c r="AN19" s="68">
        <f t="shared" si="5"/>
        <v>232.81193161149508</v>
      </c>
      <c r="AO19" s="242">
        <v>10117767850</v>
      </c>
      <c r="AP19" s="242">
        <v>9902704674</v>
      </c>
      <c r="AQ19" s="268" t="s">
        <v>104</v>
      </c>
      <c r="AR19" s="52">
        <v>13745</v>
      </c>
      <c r="AS19" s="52">
        <v>26500</v>
      </c>
      <c r="AT19" s="68">
        <f t="shared" si="6"/>
        <v>192.79738086576936</v>
      </c>
      <c r="AU19" s="242">
        <v>9409603557</v>
      </c>
      <c r="AV19" s="242">
        <v>7425530603</v>
      </c>
      <c r="AW19" s="268" t="s">
        <v>105</v>
      </c>
      <c r="AX19" s="52">
        <v>13745</v>
      </c>
      <c r="AY19" s="52">
        <v>28493</v>
      </c>
      <c r="AZ19" s="68">
        <f t="shared" si="7"/>
        <v>207.29719898144779</v>
      </c>
      <c r="BA19" s="242">
        <v>8022654289</v>
      </c>
      <c r="BB19" s="242">
        <v>3277304429</v>
      </c>
      <c r="BC19" s="268" t="s">
        <v>106</v>
      </c>
      <c r="BD19" s="52">
        <v>13745</v>
      </c>
      <c r="BE19" s="52">
        <v>28368</v>
      </c>
      <c r="BF19" s="56">
        <v>100</v>
      </c>
      <c r="BG19" s="58">
        <v>7889481216</v>
      </c>
      <c r="BH19" s="58">
        <v>7889481216</v>
      </c>
      <c r="BI19" s="41" t="s">
        <v>107</v>
      </c>
      <c r="BJ19" s="74">
        <v>13745</v>
      </c>
      <c r="BK19" s="74">
        <v>30730</v>
      </c>
      <c r="BL19" s="66">
        <v>100</v>
      </c>
      <c r="BM19" s="57">
        <v>11469628985</v>
      </c>
      <c r="BN19" s="57">
        <v>11469628985</v>
      </c>
      <c r="BO19" s="59" t="s">
        <v>1024</v>
      </c>
      <c r="BP19" s="52">
        <v>13745</v>
      </c>
      <c r="BQ19" s="52">
        <v>29625</v>
      </c>
      <c r="BR19" s="54">
        <v>100</v>
      </c>
      <c r="BS19" s="191">
        <v>14049858249.51</v>
      </c>
      <c r="BT19" s="191">
        <v>12902520459.5</v>
      </c>
      <c r="BU19" s="53">
        <f>BT19/BS19*100</f>
        <v>91.833812344334405</v>
      </c>
      <c r="BV19" s="41" t="s">
        <v>1099</v>
      </c>
      <c r="BW19" s="52">
        <v>13745</v>
      </c>
      <c r="BX19" s="60"/>
      <c r="BY19" s="54">
        <f t="shared" si="10"/>
        <v>0</v>
      </c>
      <c r="BZ19" s="61"/>
      <c r="CA19" s="61"/>
      <c r="CB19" s="41"/>
      <c r="CC19" s="52">
        <v>13745</v>
      </c>
      <c r="CD19" s="60"/>
      <c r="CE19" s="62">
        <f t="shared" si="11"/>
        <v>0</v>
      </c>
      <c r="CF19" s="61"/>
      <c r="CG19" s="61"/>
      <c r="CH19" s="41"/>
      <c r="CI19" s="52">
        <v>13745</v>
      </c>
      <c r="CJ19" s="52">
        <f>(U19+AA19+AG19+AM19+AS19+AY19+BE19+BK19+BQ19)/9</f>
        <v>22044.444444444445</v>
      </c>
      <c r="CK19" s="161">
        <v>1</v>
      </c>
      <c r="CL19" s="41" t="s">
        <v>1025</v>
      </c>
    </row>
    <row r="20" spans="1:90" ht="231" customHeight="1">
      <c r="A20" s="358"/>
      <c r="B20" s="241"/>
      <c r="C20" s="45">
        <v>12</v>
      </c>
      <c r="D20" s="41" t="s">
        <v>1026</v>
      </c>
      <c r="E20" s="46"/>
      <c r="F20" s="46" t="s">
        <v>26</v>
      </c>
      <c r="G20" s="46" t="s">
        <v>26</v>
      </c>
      <c r="H20" s="47" t="s">
        <v>100</v>
      </c>
      <c r="I20" s="48">
        <v>1</v>
      </c>
      <c r="J20" s="49">
        <v>54</v>
      </c>
      <c r="K20" s="49">
        <v>54</v>
      </c>
      <c r="L20" s="49">
        <v>54</v>
      </c>
      <c r="M20" s="49">
        <v>54</v>
      </c>
      <c r="N20" s="49">
        <v>1</v>
      </c>
      <c r="O20" s="49">
        <v>11</v>
      </c>
      <c r="P20" s="49">
        <v>1</v>
      </c>
      <c r="Q20" s="49">
        <v>1</v>
      </c>
      <c r="R20" s="49">
        <v>1</v>
      </c>
      <c r="S20" s="50">
        <v>1</v>
      </c>
      <c r="T20" s="51">
        <v>1</v>
      </c>
      <c r="U20" s="52">
        <v>1</v>
      </c>
      <c r="V20" s="53">
        <f t="shared" si="2"/>
        <v>100</v>
      </c>
      <c r="W20" s="243"/>
      <c r="X20" s="243"/>
      <c r="Y20" s="241"/>
      <c r="Z20" s="52">
        <v>54</v>
      </c>
      <c r="AA20" s="52">
        <v>54</v>
      </c>
      <c r="AB20" s="54">
        <f t="shared" si="3"/>
        <v>100</v>
      </c>
      <c r="AC20" s="243"/>
      <c r="AD20" s="243"/>
      <c r="AE20" s="241"/>
      <c r="AF20" s="52">
        <v>54</v>
      </c>
      <c r="AG20" s="52">
        <v>54</v>
      </c>
      <c r="AH20" s="54">
        <f t="shared" si="4"/>
        <v>100</v>
      </c>
      <c r="AI20" s="243"/>
      <c r="AJ20" s="243"/>
      <c r="AK20" s="41" t="s">
        <v>108</v>
      </c>
      <c r="AL20" s="52">
        <v>54</v>
      </c>
      <c r="AM20" s="52">
        <v>54</v>
      </c>
      <c r="AN20" s="54">
        <f t="shared" si="5"/>
        <v>100</v>
      </c>
      <c r="AO20" s="243"/>
      <c r="AP20" s="243"/>
      <c r="AQ20" s="270"/>
      <c r="AR20" s="52">
        <v>54</v>
      </c>
      <c r="AS20" s="52">
        <v>54</v>
      </c>
      <c r="AT20" s="54">
        <f t="shared" si="6"/>
        <v>100</v>
      </c>
      <c r="AU20" s="243"/>
      <c r="AV20" s="243"/>
      <c r="AW20" s="270"/>
      <c r="AX20" s="52">
        <v>1</v>
      </c>
      <c r="AY20" s="52">
        <v>1</v>
      </c>
      <c r="AZ20" s="54">
        <f t="shared" si="7"/>
        <v>100</v>
      </c>
      <c r="BA20" s="243"/>
      <c r="BB20" s="243"/>
      <c r="BC20" s="270"/>
      <c r="BD20" s="52">
        <v>11</v>
      </c>
      <c r="BE20" s="52">
        <v>11</v>
      </c>
      <c r="BF20" s="54">
        <f t="shared" si="8"/>
        <v>100</v>
      </c>
      <c r="BG20" s="58">
        <v>3743597067.4899998</v>
      </c>
      <c r="BH20" s="58">
        <v>3743597067.4899998</v>
      </c>
      <c r="BI20" s="41" t="s">
        <v>109</v>
      </c>
      <c r="BJ20" s="52">
        <v>1</v>
      </c>
      <c r="BK20" s="52">
        <v>1</v>
      </c>
      <c r="BL20" s="54">
        <f t="shared" si="9"/>
        <v>100</v>
      </c>
      <c r="BM20" s="57">
        <v>351718835</v>
      </c>
      <c r="BN20" s="57">
        <v>351718835</v>
      </c>
      <c r="BO20" s="40" t="s">
        <v>110</v>
      </c>
      <c r="BP20" s="52">
        <v>1</v>
      </c>
      <c r="BQ20" s="52">
        <v>1</v>
      </c>
      <c r="BR20" s="54">
        <f t="shared" si="0"/>
        <v>100</v>
      </c>
      <c r="BS20" s="191">
        <v>14049858249.51</v>
      </c>
      <c r="BT20" s="191">
        <v>12902520459.5</v>
      </c>
      <c r="BU20" s="212">
        <f t="shared" ref="BU20" si="14">(BT20/BS20)*100</f>
        <v>91.833812344334405</v>
      </c>
      <c r="BV20" s="41" t="s">
        <v>1100</v>
      </c>
      <c r="BW20" s="60">
        <v>1</v>
      </c>
      <c r="BX20" s="60"/>
      <c r="BY20" s="54">
        <f t="shared" si="10"/>
        <v>0</v>
      </c>
      <c r="BZ20" s="61"/>
      <c r="CA20" s="61"/>
      <c r="CB20" s="41"/>
      <c r="CC20" s="60">
        <v>1</v>
      </c>
      <c r="CD20" s="60"/>
      <c r="CE20" s="62">
        <f t="shared" si="11"/>
        <v>0</v>
      </c>
      <c r="CF20" s="61"/>
      <c r="CG20" s="61"/>
      <c r="CH20" s="41"/>
      <c r="CI20" s="52">
        <v>1</v>
      </c>
      <c r="CJ20" s="52">
        <f>(+BQ20+BK20+BE20+AY20+AS20+AM20+AG20+AA20+U20)/9</f>
        <v>25.666666666666668</v>
      </c>
      <c r="CK20" s="161">
        <v>1</v>
      </c>
      <c r="CL20" s="41" t="s">
        <v>1027</v>
      </c>
    </row>
    <row r="21" spans="1:90" ht="255.75" customHeight="1">
      <c r="A21" s="358"/>
      <c r="B21" s="41" t="s">
        <v>111</v>
      </c>
      <c r="C21" s="45">
        <v>13</v>
      </c>
      <c r="D21" s="41" t="s">
        <v>112</v>
      </c>
      <c r="E21" s="46" t="s">
        <v>26</v>
      </c>
      <c r="F21" s="46" t="s">
        <v>26</v>
      </c>
      <c r="G21" s="46" t="s">
        <v>26</v>
      </c>
      <c r="H21" s="47" t="s">
        <v>27</v>
      </c>
      <c r="I21" s="48">
        <v>1</v>
      </c>
      <c r="J21" s="49">
        <v>4</v>
      </c>
      <c r="K21" s="49">
        <v>12</v>
      </c>
      <c r="L21" s="49">
        <v>12</v>
      </c>
      <c r="M21" s="49">
        <v>12</v>
      </c>
      <c r="N21" s="49">
        <v>12</v>
      </c>
      <c r="O21" s="49">
        <v>12</v>
      </c>
      <c r="P21" s="49">
        <v>1</v>
      </c>
      <c r="Q21" s="49">
        <v>1</v>
      </c>
      <c r="R21" s="49">
        <v>1</v>
      </c>
      <c r="S21" s="50">
        <v>1</v>
      </c>
      <c r="T21" s="51">
        <v>1</v>
      </c>
      <c r="U21" s="52">
        <v>1</v>
      </c>
      <c r="V21" s="53">
        <f t="shared" si="2"/>
        <v>100</v>
      </c>
      <c r="W21" s="58">
        <v>61935313.57</v>
      </c>
      <c r="X21" s="58">
        <v>61540000</v>
      </c>
      <c r="Y21" s="41" t="s">
        <v>113</v>
      </c>
      <c r="Z21" s="52">
        <v>4</v>
      </c>
      <c r="AA21" s="52">
        <v>12</v>
      </c>
      <c r="AB21" s="66">
        <f t="shared" si="3"/>
        <v>300</v>
      </c>
      <c r="AC21" s="58">
        <v>320395627.55000001</v>
      </c>
      <c r="AD21" s="58">
        <v>73300000</v>
      </c>
      <c r="AE21" s="41" t="s">
        <v>114</v>
      </c>
      <c r="AF21" s="52">
        <v>12</v>
      </c>
      <c r="AG21" s="52">
        <v>12</v>
      </c>
      <c r="AH21" s="54">
        <f t="shared" si="4"/>
        <v>100</v>
      </c>
      <c r="AI21" s="58">
        <v>25000000</v>
      </c>
      <c r="AJ21" s="58">
        <v>8500000</v>
      </c>
      <c r="AK21" s="41" t="s">
        <v>115</v>
      </c>
      <c r="AL21" s="52">
        <v>12</v>
      </c>
      <c r="AM21" s="52">
        <v>12</v>
      </c>
      <c r="AN21" s="54">
        <f t="shared" si="5"/>
        <v>100</v>
      </c>
      <c r="AO21" s="58">
        <v>24853333</v>
      </c>
      <c r="AP21" s="58">
        <v>15253333</v>
      </c>
      <c r="AQ21" s="41" t="s">
        <v>116</v>
      </c>
      <c r="AR21" s="52">
        <v>12</v>
      </c>
      <c r="AS21" s="52">
        <v>12</v>
      </c>
      <c r="AT21" s="54">
        <f t="shared" si="6"/>
        <v>100</v>
      </c>
      <c r="AU21" s="58">
        <v>0</v>
      </c>
      <c r="AV21" s="58">
        <v>0</v>
      </c>
      <c r="AW21" s="41" t="s">
        <v>67</v>
      </c>
      <c r="AX21" s="52">
        <v>12</v>
      </c>
      <c r="AY21" s="52">
        <v>11</v>
      </c>
      <c r="AZ21" s="56">
        <f t="shared" si="7"/>
        <v>91.666666666666657</v>
      </c>
      <c r="BA21" s="58">
        <v>28000000</v>
      </c>
      <c r="BB21" s="58">
        <v>9540000</v>
      </c>
      <c r="BC21" s="41" t="s">
        <v>117</v>
      </c>
      <c r="BD21" s="52">
        <v>12</v>
      </c>
      <c r="BE21" s="52">
        <v>0</v>
      </c>
      <c r="BF21" s="54">
        <f t="shared" si="8"/>
        <v>0</v>
      </c>
      <c r="BG21" s="57">
        <v>0</v>
      </c>
      <c r="BH21" s="57">
        <v>0</v>
      </c>
      <c r="BI21" s="41" t="s">
        <v>34</v>
      </c>
      <c r="BJ21" s="52">
        <v>1</v>
      </c>
      <c r="BK21" s="52">
        <v>1</v>
      </c>
      <c r="BL21" s="54">
        <f t="shared" si="9"/>
        <v>100</v>
      </c>
      <c r="BM21" s="57">
        <v>0</v>
      </c>
      <c r="BN21" s="57">
        <v>0</v>
      </c>
      <c r="BO21" s="59" t="s">
        <v>118</v>
      </c>
      <c r="BP21" s="52">
        <v>1</v>
      </c>
      <c r="BQ21" s="52">
        <v>0</v>
      </c>
      <c r="BR21" s="54">
        <v>0</v>
      </c>
      <c r="BS21" s="188">
        <v>80000000</v>
      </c>
      <c r="BT21" s="188">
        <v>80000000</v>
      </c>
      <c r="BU21" s="170">
        <v>0</v>
      </c>
      <c r="BV21" s="41" t="s">
        <v>1012</v>
      </c>
      <c r="BW21" s="60"/>
      <c r="BX21" s="60"/>
      <c r="BY21" s="54" t="e">
        <f t="shared" si="10"/>
        <v>#DIV/0!</v>
      </c>
      <c r="BZ21" s="61"/>
      <c r="CA21" s="61"/>
      <c r="CB21" s="41"/>
      <c r="CC21" s="60"/>
      <c r="CD21" s="60"/>
      <c r="CE21" s="62" t="e">
        <f t="shared" si="11"/>
        <v>#DIV/0!</v>
      </c>
      <c r="CF21" s="61"/>
      <c r="CG21" s="61"/>
      <c r="CH21" s="41"/>
      <c r="CI21" s="52">
        <v>1</v>
      </c>
      <c r="CJ21" s="52">
        <v>1</v>
      </c>
      <c r="CK21" s="164">
        <f>CJ21/CI21*100/100</f>
        <v>1</v>
      </c>
      <c r="CL21" s="41" t="s">
        <v>1139</v>
      </c>
    </row>
    <row r="22" spans="1:90" ht="125.25" customHeight="1">
      <c r="A22" s="358"/>
      <c r="B22" s="240" t="s">
        <v>119</v>
      </c>
      <c r="C22" s="260">
        <v>14</v>
      </c>
      <c r="D22" s="240" t="s">
        <v>120</v>
      </c>
      <c r="E22" s="262" t="s">
        <v>26</v>
      </c>
      <c r="F22" s="262"/>
      <c r="G22" s="262"/>
      <c r="H22" s="346" t="s">
        <v>27</v>
      </c>
      <c r="I22" s="279">
        <v>5</v>
      </c>
      <c r="J22" s="252">
        <v>4</v>
      </c>
      <c r="K22" s="252">
        <v>12</v>
      </c>
      <c r="L22" s="252">
        <v>7</v>
      </c>
      <c r="M22" s="252">
        <v>7</v>
      </c>
      <c r="N22" s="252">
        <v>10</v>
      </c>
      <c r="O22" s="252">
        <v>12</v>
      </c>
      <c r="P22" s="252">
        <v>12</v>
      </c>
      <c r="Q22" s="252">
        <v>12</v>
      </c>
      <c r="R22" s="252">
        <v>12</v>
      </c>
      <c r="S22" s="254">
        <v>12</v>
      </c>
      <c r="T22" s="277">
        <v>5</v>
      </c>
      <c r="U22" s="246">
        <v>5</v>
      </c>
      <c r="V22" s="312">
        <f t="shared" si="2"/>
        <v>100</v>
      </c>
      <c r="W22" s="242">
        <v>222092022.22999999</v>
      </c>
      <c r="X22" s="242">
        <v>189591333</v>
      </c>
      <c r="Y22" s="240" t="s">
        <v>121</v>
      </c>
      <c r="Z22" s="246">
        <v>4</v>
      </c>
      <c r="AA22" s="246">
        <v>12</v>
      </c>
      <c r="AB22" s="324">
        <f t="shared" si="3"/>
        <v>300</v>
      </c>
      <c r="AC22" s="242">
        <v>202500689</v>
      </c>
      <c r="AD22" s="242">
        <v>25900000</v>
      </c>
      <c r="AE22" s="240" t="s">
        <v>122</v>
      </c>
      <c r="AF22" s="246">
        <v>12</v>
      </c>
      <c r="AG22" s="246">
        <v>11</v>
      </c>
      <c r="AH22" s="250">
        <f t="shared" si="4"/>
        <v>91.666666666666657</v>
      </c>
      <c r="AI22" s="242">
        <v>17462343</v>
      </c>
      <c r="AJ22" s="242">
        <v>16360880</v>
      </c>
      <c r="AK22" s="240" t="s">
        <v>123</v>
      </c>
      <c r="AL22" s="246">
        <v>7</v>
      </c>
      <c r="AM22" s="246">
        <v>8</v>
      </c>
      <c r="AN22" s="320">
        <f t="shared" si="5"/>
        <v>114.28571428571428</v>
      </c>
      <c r="AO22" s="242">
        <v>141648333</v>
      </c>
      <c r="AP22" s="242">
        <v>141648333</v>
      </c>
      <c r="AQ22" s="240" t="s">
        <v>124</v>
      </c>
      <c r="AR22" s="246">
        <v>7</v>
      </c>
      <c r="AS22" s="246">
        <v>12</v>
      </c>
      <c r="AT22" s="320">
        <f>(AS22/AR22)*100</f>
        <v>171.42857142857142</v>
      </c>
      <c r="AU22" s="242">
        <v>82000000</v>
      </c>
      <c r="AV22" s="242">
        <v>81920000</v>
      </c>
      <c r="AW22" s="268" t="s">
        <v>125</v>
      </c>
      <c r="AX22" s="246">
        <v>10</v>
      </c>
      <c r="AY22" s="246">
        <v>12</v>
      </c>
      <c r="AZ22" s="324">
        <f t="shared" si="7"/>
        <v>120</v>
      </c>
      <c r="BA22" s="242">
        <v>103916251</v>
      </c>
      <c r="BB22" s="242">
        <v>33452000</v>
      </c>
      <c r="BC22" s="350" t="s">
        <v>126</v>
      </c>
      <c r="BD22" s="246">
        <v>12</v>
      </c>
      <c r="BE22" s="246">
        <v>0</v>
      </c>
      <c r="BF22" s="244">
        <f t="shared" si="8"/>
        <v>0</v>
      </c>
      <c r="BG22" s="298">
        <v>0</v>
      </c>
      <c r="BH22" s="298">
        <v>0</v>
      </c>
      <c r="BI22" s="240" t="s">
        <v>34</v>
      </c>
      <c r="BJ22" s="246">
        <v>12</v>
      </c>
      <c r="BK22" s="246">
        <v>0</v>
      </c>
      <c r="BL22" s="244">
        <f t="shared" si="9"/>
        <v>0</v>
      </c>
      <c r="BM22" s="298">
        <v>0</v>
      </c>
      <c r="BN22" s="298">
        <v>0</v>
      </c>
      <c r="BO22" s="305" t="s">
        <v>38</v>
      </c>
      <c r="BP22" s="246">
        <v>12</v>
      </c>
      <c r="BQ22" s="246">
        <v>12</v>
      </c>
      <c r="BR22" s="244">
        <f t="shared" si="0"/>
        <v>100</v>
      </c>
      <c r="BS22" s="344">
        <v>0</v>
      </c>
      <c r="BT22" s="344">
        <v>0</v>
      </c>
      <c r="BU22" s="244">
        <v>0</v>
      </c>
      <c r="BV22" s="240" t="s">
        <v>1101</v>
      </c>
      <c r="BW22" s="246">
        <v>12</v>
      </c>
      <c r="BX22" s="246"/>
      <c r="BY22" s="244">
        <f t="shared" si="10"/>
        <v>0</v>
      </c>
      <c r="BZ22" s="348"/>
      <c r="CA22" s="348"/>
      <c r="CB22" s="240"/>
      <c r="CC22" s="246">
        <v>12</v>
      </c>
      <c r="CD22" s="246"/>
      <c r="CE22" s="244">
        <f t="shared" si="11"/>
        <v>0</v>
      </c>
      <c r="CF22" s="348"/>
      <c r="CG22" s="348"/>
      <c r="CH22" s="240"/>
      <c r="CI22" s="246">
        <v>12</v>
      </c>
      <c r="CJ22" s="246">
        <f>(+BQ22+BK22+BE22+AY22+AS22+AM22+AG22+AA22+U22)/9</f>
        <v>8</v>
      </c>
      <c r="CK22" s="238">
        <f>CJ22/CI22*100/100</f>
        <v>0.66666666666666652</v>
      </c>
      <c r="CL22" s="240" t="s">
        <v>1140</v>
      </c>
    </row>
    <row r="23" spans="1:90" ht="68.25" customHeight="1">
      <c r="A23" s="358"/>
      <c r="B23" s="241"/>
      <c r="C23" s="261"/>
      <c r="D23" s="241"/>
      <c r="E23" s="263"/>
      <c r="F23" s="263"/>
      <c r="G23" s="263"/>
      <c r="H23" s="347"/>
      <c r="I23" s="280"/>
      <c r="J23" s="253"/>
      <c r="K23" s="253"/>
      <c r="L23" s="253"/>
      <c r="M23" s="253"/>
      <c r="N23" s="253"/>
      <c r="O23" s="253"/>
      <c r="P23" s="253"/>
      <c r="Q23" s="253"/>
      <c r="R23" s="253"/>
      <c r="S23" s="255"/>
      <c r="T23" s="278"/>
      <c r="U23" s="247"/>
      <c r="V23" s="313"/>
      <c r="W23" s="281"/>
      <c r="X23" s="281"/>
      <c r="Y23" s="282"/>
      <c r="Z23" s="247"/>
      <c r="AA23" s="247"/>
      <c r="AB23" s="325"/>
      <c r="AC23" s="281"/>
      <c r="AD23" s="281"/>
      <c r="AE23" s="241"/>
      <c r="AF23" s="247"/>
      <c r="AG23" s="247"/>
      <c r="AH23" s="251"/>
      <c r="AI23" s="281"/>
      <c r="AJ23" s="281"/>
      <c r="AK23" s="282"/>
      <c r="AL23" s="247"/>
      <c r="AM23" s="247"/>
      <c r="AN23" s="321"/>
      <c r="AO23" s="281"/>
      <c r="AP23" s="281"/>
      <c r="AQ23" s="241"/>
      <c r="AR23" s="247"/>
      <c r="AS23" s="247"/>
      <c r="AT23" s="321"/>
      <c r="AU23" s="281"/>
      <c r="AV23" s="281"/>
      <c r="AW23" s="269"/>
      <c r="AX23" s="247"/>
      <c r="AY23" s="247"/>
      <c r="AZ23" s="325"/>
      <c r="BA23" s="281"/>
      <c r="BB23" s="281"/>
      <c r="BC23" s="350"/>
      <c r="BD23" s="247"/>
      <c r="BE23" s="247"/>
      <c r="BF23" s="245"/>
      <c r="BG23" s="299"/>
      <c r="BH23" s="299"/>
      <c r="BI23" s="241"/>
      <c r="BJ23" s="247"/>
      <c r="BK23" s="247"/>
      <c r="BL23" s="245"/>
      <c r="BM23" s="299"/>
      <c r="BN23" s="299"/>
      <c r="BO23" s="306"/>
      <c r="BP23" s="247"/>
      <c r="BQ23" s="247"/>
      <c r="BR23" s="245"/>
      <c r="BS23" s="345"/>
      <c r="BT23" s="345"/>
      <c r="BU23" s="245"/>
      <c r="BV23" s="241"/>
      <c r="BW23" s="247"/>
      <c r="BX23" s="247"/>
      <c r="BY23" s="245"/>
      <c r="BZ23" s="349"/>
      <c r="CA23" s="349"/>
      <c r="CB23" s="241"/>
      <c r="CC23" s="247"/>
      <c r="CD23" s="247"/>
      <c r="CE23" s="245"/>
      <c r="CF23" s="349"/>
      <c r="CG23" s="349"/>
      <c r="CH23" s="241"/>
      <c r="CI23" s="247"/>
      <c r="CJ23" s="247">
        <f t="shared" ref="CJ23" si="15">(+BQ19+BK19+BE19+AY19+AS19+AM19+AG19+AA19+U19)/8</f>
        <v>24800</v>
      </c>
      <c r="CK23" s="239"/>
      <c r="CL23" s="241"/>
    </row>
    <row r="24" spans="1:90" ht="183.75" customHeight="1">
      <c r="A24" s="358"/>
      <c r="B24" s="41" t="s">
        <v>127</v>
      </c>
      <c r="C24" s="45">
        <v>15</v>
      </c>
      <c r="D24" s="41" t="s">
        <v>128</v>
      </c>
      <c r="E24" s="46" t="s">
        <v>26</v>
      </c>
      <c r="F24" s="46"/>
      <c r="G24" s="46"/>
      <c r="H24" s="47" t="s">
        <v>27</v>
      </c>
      <c r="I24" s="48">
        <v>5</v>
      </c>
      <c r="J24" s="49">
        <v>4</v>
      </c>
      <c r="K24" s="49">
        <v>12</v>
      </c>
      <c r="L24" s="49">
        <v>7</v>
      </c>
      <c r="M24" s="49">
        <v>7</v>
      </c>
      <c r="N24" s="49">
        <v>10</v>
      </c>
      <c r="O24" s="49">
        <v>12</v>
      </c>
      <c r="P24" s="49">
        <v>12</v>
      </c>
      <c r="Q24" s="49">
        <v>12</v>
      </c>
      <c r="R24" s="49">
        <v>12</v>
      </c>
      <c r="S24" s="50">
        <v>12</v>
      </c>
      <c r="T24" s="51">
        <v>5</v>
      </c>
      <c r="U24" s="52">
        <v>5</v>
      </c>
      <c r="V24" s="53">
        <f t="shared" si="2"/>
        <v>100</v>
      </c>
      <c r="W24" s="281"/>
      <c r="X24" s="281"/>
      <c r="Y24" s="282"/>
      <c r="Z24" s="52">
        <v>4</v>
      </c>
      <c r="AA24" s="52">
        <v>12</v>
      </c>
      <c r="AB24" s="66">
        <f t="shared" si="3"/>
        <v>300</v>
      </c>
      <c r="AC24" s="281"/>
      <c r="AD24" s="281"/>
      <c r="AE24" s="41" t="s">
        <v>129</v>
      </c>
      <c r="AF24" s="52">
        <v>12</v>
      </c>
      <c r="AG24" s="52">
        <v>11</v>
      </c>
      <c r="AH24" s="56">
        <f t="shared" si="4"/>
        <v>91.666666666666657</v>
      </c>
      <c r="AI24" s="281"/>
      <c r="AJ24" s="281"/>
      <c r="AK24" s="282"/>
      <c r="AL24" s="52">
        <v>7</v>
      </c>
      <c r="AM24" s="52">
        <v>8</v>
      </c>
      <c r="AN24" s="68">
        <f t="shared" si="5"/>
        <v>114.28571428571428</v>
      </c>
      <c r="AO24" s="281"/>
      <c r="AP24" s="281"/>
      <c r="AQ24" s="41" t="s">
        <v>130</v>
      </c>
      <c r="AR24" s="52">
        <v>7</v>
      </c>
      <c r="AS24" s="52">
        <v>12</v>
      </c>
      <c r="AT24" s="68">
        <f t="shared" si="6"/>
        <v>171.42857142857142</v>
      </c>
      <c r="AU24" s="281"/>
      <c r="AV24" s="281"/>
      <c r="AW24" s="269"/>
      <c r="AX24" s="52">
        <v>10</v>
      </c>
      <c r="AY24" s="52">
        <v>12</v>
      </c>
      <c r="AZ24" s="66">
        <f t="shared" si="7"/>
        <v>120</v>
      </c>
      <c r="BA24" s="281"/>
      <c r="BB24" s="281"/>
      <c r="BC24" s="350"/>
      <c r="BD24" s="52">
        <v>12</v>
      </c>
      <c r="BE24" s="52">
        <v>0</v>
      </c>
      <c r="BF24" s="54">
        <f t="shared" si="8"/>
        <v>0</v>
      </c>
      <c r="BG24" s="57">
        <v>0</v>
      </c>
      <c r="BH24" s="57">
        <v>0</v>
      </c>
      <c r="BI24" s="41" t="s">
        <v>34</v>
      </c>
      <c r="BJ24" s="52">
        <v>12</v>
      </c>
      <c r="BK24" s="52">
        <v>0</v>
      </c>
      <c r="BL24" s="54">
        <f t="shared" si="9"/>
        <v>0</v>
      </c>
      <c r="BM24" s="57">
        <v>0</v>
      </c>
      <c r="BN24" s="57">
        <v>0</v>
      </c>
      <c r="BO24" s="59" t="s">
        <v>38</v>
      </c>
      <c r="BP24" s="52">
        <v>12</v>
      </c>
      <c r="BQ24" s="52">
        <v>12</v>
      </c>
      <c r="BR24" s="54">
        <f t="shared" si="0"/>
        <v>100</v>
      </c>
      <c r="BS24" s="208">
        <v>0</v>
      </c>
      <c r="BT24" s="208">
        <v>0</v>
      </c>
      <c r="BU24" s="170">
        <v>0</v>
      </c>
      <c r="BV24" s="41" t="s">
        <v>1102</v>
      </c>
      <c r="BW24" s="60">
        <v>12</v>
      </c>
      <c r="BX24" s="60"/>
      <c r="BY24" s="54">
        <f t="shared" si="10"/>
        <v>0</v>
      </c>
      <c r="BZ24" s="61"/>
      <c r="CA24" s="61"/>
      <c r="CB24" s="41"/>
      <c r="CC24" s="60">
        <v>12</v>
      </c>
      <c r="CD24" s="60"/>
      <c r="CE24" s="62">
        <f t="shared" si="11"/>
        <v>0</v>
      </c>
      <c r="CF24" s="61"/>
      <c r="CG24" s="61"/>
      <c r="CH24" s="41"/>
      <c r="CI24" s="52">
        <v>12</v>
      </c>
      <c r="CJ24" s="175">
        <f>(+BQ24+BK24+BE24+AY24+AS24+AM24+AG24+AA24+U24)/9</f>
        <v>8</v>
      </c>
      <c r="CK24" s="165">
        <f>CJ24/CI24*100/100</f>
        <v>0.66666666666666652</v>
      </c>
      <c r="CL24" s="41" t="s">
        <v>1015</v>
      </c>
    </row>
    <row r="25" spans="1:90" ht="189" customHeight="1">
      <c r="A25" s="358"/>
      <c r="B25" s="41" t="s">
        <v>131</v>
      </c>
      <c r="C25" s="45">
        <v>16</v>
      </c>
      <c r="D25" s="41" t="s">
        <v>132</v>
      </c>
      <c r="E25" s="46" t="s">
        <v>26</v>
      </c>
      <c r="F25" s="46" t="s">
        <v>26</v>
      </c>
      <c r="G25" s="46"/>
      <c r="H25" s="47" t="s">
        <v>27</v>
      </c>
      <c r="I25" s="48">
        <v>5</v>
      </c>
      <c r="J25" s="49">
        <v>4</v>
      </c>
      <c r="K25" s="49">
        <v>12</v>
      </c>
      <c r="L25" s="49">
        <v>7</v>
      </c>
      <c r="M25" s="49">
        <v>7</v>
      </c>
      <c r="N25" s="49">
        <v>10</v>
      </c>
      <c r="O25" s="49">
        <v>12</v>
      </c>
      <c r="P25" s="49">
        <v>12</v>
      </c>
      <c r="Q25" s="49">
        <v>12</v>
      </c>
      <c r="R25" s="49">
        <v>12</v>
      </c>
      <c r="S25" s="50">
        <v>12</v>
      </c>
      <c r="T25" s="51">
        <v>5</v>
      </c>
      <c r="U25" s="52">
        <v>5</v>
      </c>
      <c r="V25" s="53">
        <f t="shared" si="2"/>
        <v>100</v>
      </c>
      <c r="W25" s="281"/>
      <c r="X25" s="281"/>
      <c r="Y25" s="241"/>
      <c r="Z25" s="52">
        <v>4</v>
      </c>
      <c r="AA25" s="52">
        <v>12</v>
      </c>
      <c r="AB25" s="66">
        <f t="shared" si="3"/>
        <v>300</v>
      </c>
      <c r="AC25" s="281"/>
      <c r="AD25" s="281"/>
      <c r="AE25" s="41" t="s">
        <v>133</v>
      </c>
      <c r="AF25" s="52">
        <v>12</v>
      </c>
      <c r="AG25" s="52">
        <v>11</v>
      </c>
      <c r="AH25" s="56">
        <f t="shared" si="4"/>
        <v>91.666666666666657</v>
      </c>
      <c r="AI25" s="243"/>
      <c r="AJ25" s="243"/>
      <c r="AK25" s="241"/>
      <c r="AL25" s="52">
        <v>7</v>
      </c>
      <c r="AM25" s="52">
        <v>8</v>
      </c>
      <c r="AN25" s="68">
        <f t="shared" si="5"/>
        <v>114.28571428571428</v>
      </c>
      <c r="AO25" s="243"/>
      <c r="AP25" s="243"/>
      <c r="AQ25" s="41" t="s">
        <v>134</v>
      </c>
      <c r="AR25" s="52">
        <v>7</v>
      </c>
      <c r="AS25" s="52">
        <v>12</v>
      </c>
      <c r="AT25" s="68">
        <f t="shared" si="6"/>
        <v>171.42857142857142</v>
      </c>
      <c r="AU25" s="281"/>
      <c r="AV25" s="281"/>
      <c r="AW25" s="269"/>
      <c r="AX25" s="52">
        <v>10</v>
      </c>
      <c r="AY25" s="52">
        <v>12</v>
      </c>
      <c r="AZ25" s="66">
        <f t="shared" si="7"/>
        <v>120</v>
      </c>
      <c r="BA25" s="281"/>
      <c r="BB25" s="281"/>
      <c r="BC25" s="350"/>
      <c r="BD25" s="52">
        <v>12</v>
      </c>
      <c r="BE25" s="52">
        <v>0</v>
      </c>
      <c r="BF25" s="54">
        <f t="shared" si="8"/>
        <v>0</v>
      </c>
      <c r="BG25" s="57">
        <v>0</v>
      </c>
      <c r="BH25" s="57">
        <v>0</v>
      </c>
      <c r="BI25" s="41" t="s">
        <v>34</v>
      </c>
      <c r="BJ25" s="52">
        <v>12</v>
      </c>
      <c r="BK25" s="52">
        <v>0</v>
      </c>
      <c r="BL25" s="54">
        <f t="shared" si="9"/>
        <v>0</v>
      </c>
      <c r="BM25" s="57">
        <v>0</v>
      </c>
      <c r="BN25" s="57">
        <v>0</v>
      </c>
      <c r="BO25" s="59" t="s">
        <v>38</v>
      </c>
      <c r="BP25" s="52">
        <v>12</v>
      </c>
      <c r="BQ25" s="52">
        <v>12</v>
      </c>
      <c r="BR25" s="54">
        <f t="shared" si="0"/>
        <v>100</v>
      </c>
      <c r="BS25" s="208">
        <v>0</v>
      </c>
      <c r="BT25" s="208">
        <v>0</v>
      </c>
      <c r="BU25" s="170">
        <v>0</v>
      </c>
      <c r="BV25" s="41" t="s">
        <v>1103</v>
      </c>
      <c r="BW25" s="60">
        <v>12</v>
      </c>
      <c r="BX25" s="60"/>
      <c r="BY25" s="54">
        <f t="shared" si="10"/>
        <v>0</v>
      </c>
      <c r="BZ25" s="61"/>
      <c r="CA25" s="61"/>
      <c r="CB25" s="41"/>
      <c r="CC25" s="60">
        <v>12</v>
      </c>
      <c r="CD25" s="60"/>
      <c r="CE25" s="62">
        <f t="shared" si="11"/>
        <v>0</v>
      </c>
      <c r="CF25" s="61"/>
      <c r="CG25" s="61"/>
      <c r="CH25" s="41"/>
      <c r="CI25" s="52">
        <v>12</v>
      </c>
      <c r="CJ25" s="175">
        <f>(+BQ25+BK25+BE25+AY25+AS25+AM25+AG25+AA25+U25)/9</f>
        <v>8</v>
      </c>
      <c r="CK25" s="164">
        <f>CJ25/CI25*100/100</f>
        <v>0.66666666666666652</v>
      </c>
      <c r="CL25" s="41" t="s">
        <v>1141</v>
      </c>
    </row>
    <row r="26" spans="1:90" ht="178.5" customHeight="1">
      <c r="A26" s="358"/>
      <c r="B26" s="240" t="s">
        <v>135</v>
      </c>
      <c r="C26" s="260">
        <v>17</v>
      </c>
      <c r="D26" s="240" t="s">
        <v>136</v>
      </c>
      <c r="E26" s="262" t="s">
        <v>26</v>
      </c>
      <c r="F26" s="262" t="s">
        <v>26</v>
      </c>
      <c r="G26" s="262" t="s">
        <v>26</v>
      </c>
      <c r="H26" s="346" t="s">
        <v>27</v>
      </c>
      <c r="I26" s="279">
        <v>12</v>
      </c>
      <c r="J26" s="252">
        <v>4</v>
      </c>
      <c r="K26" s="252">
        <v>12</v>
      </c>
      <c r="L26" s="252">
        <v>12</v>
      </c>
      <c r="M26" s="252">
        <v>12</v>
      </c>
      <c r="N26" s="252">
        <v>12</v>
      </c>
      <c r="O26" s="252">
        <v>12</v>
      </c>
      <c r="P26" s="252">
        <v>12</v>
      </c>
      <c r="Q26" s="252">
        <v>12</v>
      </c>
      <c r="R26" s="252">
        <v>12</v>
      </c>
      <c r="S26" s="254">
        <v>12</v>
      </c>
      <c r="T26" s="277">
        <v>12</v>
      </c>
      <c r="U26" s="246">
        <v>12</v>
      </c>
      <c r="V26" s="312">
        <f t="shared" si="2"/>
        <v>100</v>
      </c>
      <c r="W26" s="281"/>
      <c r="X26" s="281"/>
      <c r="Y26" s="240" t="s">
        <v>137</v>
      </c>
      <c r="Z26" s="246">
        <v>4</v>
      </c>
      <c r="AA26" s="246">
        <v>12</v>
      </c>
      <c r="AB26" s="324">
        <f t="shared" si="3"/>
        <v>300</v>
      </c>
      <c r="AC26" s="281"/>
      <c r="AD26" s="281"/>
      <c r="AE26" s="240" t="s">
        <v>138</v>
      </c>
      <c r="AF26" s="246">
        <v>12</v>
      </c>
      <c r="AG26" s="246">
        <v>11</v>
      </c>
      <c r="AH26" s="250">
        <f t="shared" si="4"/>
        <v>91.666666666666657</v>
      </c>
      <c r="AI26" s="242">
        <v>17462343</v>
      </c>
      <c r="AJ26" s="242">
        <v>16360880</v>
      </c>
      <c r="AK26" s="240" t="s">
        <v>139</v>
      </c>
      <c r="AL26" s="246">
        <v>12</v>
      </c>
      <c r="AM26" s="246">
        <v>8</v>
      </c>
      <c r="AN26" s="250">
        <f t="shared" si="5"/>
        <v>66.666666666666657</v>
      </c>
      <c r="AO26" s="242">
        <v>62147580</v>
      </c>
      <c r="AP26" s="242">
        <v>29150000</v>
      </c>
      <c r="AQ26" s="240" t="s">
        <v>140</v>
      </c>
      <c r="AR26" s="246">
        <v>12</v>
      </c>
      <c r="AS26" s="246">
        <v>12</v>
      </c>
      <c r="AT26" s="244">
        <f t="shared" si="6"/>
        <v>100</v>
      </c>
      <c r="AU26" s="281"/>
      <c r="AV26" s="281"/>
      <c r="AW26" s="269"/>
      <c r="AX26" s="246">
        <v>12</v>
      </c>
      <c r="AY26" s="246">
        <v>12</v>
      </c>
      <c r="AZ26" s="244">
        <f t="shared" si="7"/>
        <v>100</v>
      </c>
      <c r="BA26" s="281"/>
      <c r="BB26" s="281"/>
      <c r="BC26" s="350" t="s">
        <v>126</v>
      </c>
      <c r="BD26" s="246">
        <v>12</v>
      </c>
      <c r="BE26" s="246">
        <v>0</v>
      </c>
      <c r="BF26" s="244">
        <f t="shared" si="8"/>
        <v>0</v>
      </c>
      <c r="BG26" s="298">
        <v>0</v>
      </c>
      <c r="BH26" s="298">
        <v>0</v>
      </c>
      <c r="BI26" s="240" t="s">
        <v>34</v>
      </c>
      <c r="BJ26" s="246">
        <v>12</v>
      </c>
      <c r="BK26" s="246">
        <v>0</v>
      </c>
      <c r="BL26" s="244">
        <f t="shared" si="9"/>
        <v>0</v>
      </c>
      <c r="BM26" s="298">
        <v>0</v>
      </c>
      <c r="BN26" s="298">
        <v>0</v>
      </c>
      <c r="BO26" s="305" t="s">
        <v>38</v>
      </c>
      <c r="BP26" s="246">
        <v>12</v>
      </c>
      <c r="BQ26" s="246">
        <v>12</v>
      </c>
      <c r="BR26" s="244">
        <f t="shared" si="0"/>
        <v>100</v>
      </c>
      <c r="BS26" s="344">
        <v>0</v>
      </c>
      <c r="BT26" s="344">
        <v>0</v>
      </c>
      <c r="BU26" s="244">
        <v>0</v>
      </c>
      <c r="BV26" s="240" t="s">
        <v>1104</v>
      </c>
      <c r="BW26" s="246">
        <v>12</v>
      </c>
      <c r="BX26" s="246"/>
      <c r="BY26" s="244">
        <f t="shared" si="10"/>
        <v>0</v>
      </c>
      <c r="BZ26" s="242"/>
      <c r="CA26" s="242"/>
      <c r="CB26" s="240"/>
      <c r="CC26" s="246">
        <v>12</v>
      </c>
      <c r="CD26" s="246"/>
      <c r="CE26" s="244">
        <f t="shared" si="11"/>
        <v>0</v>
      </c>
      <c r="CF26" s="242"/>
      <c r="CG26" s="242"/>
      <c r="CH26" s="240"/>
      <c r="CI26" s="246">
        <v>12</v>
      </c>
      <c r="CJ26" s="252">
        <f>(+BQ26+BK26+BE26+AY26+AS26+AM26+AG26+AA26+U26)/9</f>
        <v>8.7777777777777786</v>
      </c>
      <c r="CK26" s="238">
        <v>0.7</v>
      </c>
      <c r="CL26" s="240" t="s">
        <v>1142</v>
      </c>
    </row>
    <row r="27" spans="1:90" ht="99.75" customHeight="1">
      <c r="A27" s="358"/>
      <c r="B27" s="241"/>
      <c r="C27" s="261"/>
      <c r="D27" s="241"/>
      <c r="E27" s="263"/>
      <c r="F27" s="263"/>
      <c r="G27" s="263"/>
      <c r="H27" s="347"/>
      <c r="I27" s="280"/>
      <c r="J27" s="253"/>
      <c r="K27" s="253"/>
      <c r="L27" s="253"/>
      <c r="M27" s="253"/>
      <c r="N27" s="253"/>
      <c r="O27" s="253"/>
      <c r="P27" s="253"/>
      <c r="Q27" s="253"/>
      <c r="R27" s="253"/>
      <c r="S27" s="255"/>
      <c r="T27" s="278"/>
      <c r="U27" s="247"/>
      <c r="V27" s="313"/>
      <c r="W27" s="281"/>
      <c r="X27" s="281"/>
      <c r="Y27" s="241"/>
      <c r="Z27" s="247"/>
      <c r="AA27" s="247"/>
      <c r="AB27" s="325"/>
      <c r="AC27" s="281"/>
      <c r="AD27" s="281"/>
      <c r="AE27" s="241"/>
      <c r="AF27" s="247"/>
      <c r="AG27" s="247"/>
      <c r="AH27" s="251"/>
      <c r="AI27" s="281"/>
      <c r="AJ27" s="281"/>
      <c r="AK27" s="282"/>
      <c r="AL27" s="247"/>
      <c r="AM27" s="247"/>
      <c r="AN27" s="251"/>
      <c r="AO27" s="281"/>
      <c r="AP27" s="281"/>
      <c r="AQ27" s="282"/>
      <c r="AR27" s="247"/>
      <c r="AS27" s="247"/>
      <c r="AT27" s="245"/>
      <c r="AU27" s="281"/>
      <c r="AV27" s="281"/>
      <c r="AW27" s="269"/>
      <c r="AX27" s="247"/>
      <c r="AY27" s="247"/>
      <c r="AZ27" s="245"/>
      <c r="BA27" s="281"/>
      <c r="BB27" s="281"/>
      <c r="BC27" s="350"/>
      <c r="BD27" s="247"/>
      <c r="BE27" s="247"/>
      <c r="BF27" s="245"/>
      <c r="BG27" s="299"/>
      <c r="BH27" s="299"/>
      <c r="BI27" s="241"/>
      <c r="BJ27" s="247"/>
      <c r="BK27" s="247"/>
      <c r="BL27" s="245"/>
      <c r="BM27" s="299"/>
      <c r="BN27" s="299"/>
      <c r="BO27" s="306"/>
      <c r="BP27" s="247"/>
      <c r="BQ27" s="247"/>
      <c r="BR27" s="245"/>
      <c r="BS27" s="345"/>
      <c r="BT27" s="345"/>
      <c r="BU27" s="245"/>
      <c r="BV27" s="241"/>
      <c r="BW27" s="247"/>
      <c r="BX27" s="247"/>
      <c r="BY27" s="245"/>
      <c r="BZ27" s="243"/>
      <c r="CA27" s="243"/>
      <c r="CB27" s="241"/>
      <c r="CC27" s="247"/>
      <c r="CD27" s="247"/>
      <c r="CE27" s="245"/>
      <c r="CF27" s="243"/>
      <c r="CG27" s="243"/>
      <c r="CH27" s="241"/>
      <c r="CI27" s="247"/>
      <c r="CJ27" s="253"/>
      <c r="CK27" s="239"/>
      <c r="CL27" s="241"/>
    </row>
    <row r="28" spans="1:90" ht="157.9" customHeight="1">
      <c r="A28" s="358"/>
      <c r="B28" s="41" t="s">
        <v>141</v>
      </c>
      <c r="C28" s="45">
        <v>18</v>
      </c>
      <c r="D28" s="41" t="s">
        <v>142</v>
      </c>
      <c r="E28" s="46" t="s">
        <v>26</v>
      </c>
      <c r="F28" s="46"/>
      <c r="G28" s="46"/>
      <c r="H28" s="47" t="s">
        <v>27</v>
      </c>
      <c r="I28" s="48">
        <v>12</v>
      </c>
      <c r="J28" s="49">
        <v>4</v>
      </c>
      <c r="K28" s="49">
        <v>12</v>
      </c>
      <c r="L28" s="49">
        <v>12</v>
      </c>
      <c r="M28" s="49">
        <v>12</v>
      </c>
      <c r="N28" s="49">
        <v>12</v>
      </c>
      <c r="O28" s="49">
        <v>12</v>
      </c>
      <c r="P28" s="49">
        <v>12</v>
      </c>
      <c r="Q28" s="49">
        <v>12</v>
      </c>
      <c r="R28" s="49">
        <v>12</v>
      </c>
      <c r="S28" s="50">
        <v>12</v>
      </c>
      <c r="T28" s="51">
        <v>12</v>
      </c>
      <c r="U28" s="52">
        <v>12</v>
      </c>
      <c r="V28" s="56">
        <f t="shared" si="2"/>
        <v>100</v>
      </c>
      <c r="W28" s="281"/>
      <c r="X28" s="281"/>
      <c r="Y28" s="41" t="s">
        <v>143</v>
      </c>
      <c r="Z28" s="52">
        <v>4</v>
      </c>
      <c r="AA28" s="52">
        <v>12</v>
      </c>
      <c r="AB28" s="54">
        <f t="shared" si="3"/>
        <v>300</v>
      </c>
      <c r="AC28" s="281"/>
      <c r="AD28" s="281"/>
      <c r="AE28" s="41" t="s">
        <v>143</v>
      </c>
      <c r="AF28" s="52">
        <v>12</v>
      </c>
      <c r="AG28" s="52">
        <v>11</v>
      </c>
      <c r="AH28" s="56">
        <f t="shared" si="4"/>
        <v>91.666666666666657</v>
      </c>
      <c r="AI28" s="281"/>
      <c r="AJ28" s="281"/>
      <c r="AK28" s="282"/>
      <c r="AL28" s="52">
        <v>12</v>
      </c>
      <c r="AM28" s="52">
        <v>8</v>
      </c>
      <c r="AN28" s="56">
        <f t="shared" si="5"/>
        <v>66.666666666666657</v>
      </c>
      <c r="AO28" s="281"/>
      <c r="AP28" s="281"/>
      <c r="AQ28" s="282"/>
      <c r="AR28" s="52">
        <v>12</v>
      </c>
      <c r="AS28" s="52">
        <v>12</v>
      </c>
      <c r="AT28" s="54">
        <f t="shared" si="6"/>
        <v>100</v>
      </c>
      <c r="AU28" s="281"/>
      <c r="AV28" s="281"/>
      <c r="AW28" s="269"/>
      <c r="AX28" s="52">
        <v>12</v>
      </c>
      <c r="AY28" s="52">
        <v>12</v>
      </c>
      <c r="AZ28" s="54">
        <f t="shared" si="7"/>
        <v>100</v>
      </c>
      <c r="BA28" s="281"/>
      <c r="BB28" s="281"/>
      <c r="BC28" s="350"/>
      <c r="BD28" s="52">
        <v>12</v>
      </c>
      <c r="BE28" s="52">
        <v>0</v>
      </c>
      <c r="BF28" s="54">
        <f t="shared" si="8"/>
        <v>0</v>
      </c>
      <c r="BG28" s="58">
        <v>0</v>
      </c>
      <c r="BH28" s="58">
        <v>0</v>
      </c>
      <c r="BI28" s="41" t="s">
        <v>34</v>
      </c>
      <c r="BJ28" s="52">
        <v>12</v>
      </c>
      <c r="BK28" s="52">
        <v>0</v>
      </c>
      <c r="BL28" s="54">
        <f t="shared" si="9"/>
        <v>0</v>
      </c>
      <c r="BM28" s="57">
        <v>0</v>
      </c>
      <c r="BN28" s="57">
        <v>0</v>
      </c>
      <c r="BO28" s="59" t="s">
        <v>38</v>
      </c>
      <c r="BP28" s="52">
        <v>12</v>
      </c>
      <c r="BQ28" s="52">
        <v>12</v>
      </c>
      <c r="BR28" s="54">
        <f t="shared" si="0"/>
        <v>100</v>
      </c>
      <c r="BS28" s="188">
        <v>0</v>
      </c>
      <c r="BT28" s="188">
        <v>0</v>
      </c>
      <c r="BU28" s="170">
        <v>0</v>
      </c>
      <c r="BV28" s="41" t="s">
        <v>1105</v>
      </c>
      <c r="BW28" s="60">
        <v>12</v>
      </c>
      <c r="BX28" s="60"/>
      <c r="BY28" s="54">
        <f t="shared" si="10"/>
        <v>0</v>
      </c>
      <c r="BZ28" s="61"/>
      <c r="CA28" s="61"/>
      <c r="CB28" s="41"/>
      <c r="CC28" s="60">
        <v>12</v>
      </c>
      <c r="CD28" s="60"/>
      <c r="CE28" s="62">
        <f t="shared" si="11"/>
        <v>0</v>
      </c>
      <c r="CF28" s="61"/>
      <c r="CG28" s="61"/>
      <c r="CH28" s="41"/>
      <c r="CI28" s="52">
        <v>12</v>
      </c>
      <c r="CJ28" s="176">
        <f>(+BQ28+BK28+BE28+AY28+AS28+AM28+AG28+AA28+U28)/9</f>
        <v>8.7777777777777786</v>
      </c>
      <c r="CK28" s="164">
        <v>0.7</v>
      </c>
      <c r="CL28" s="41" t="s">
        <v>1143</v>
      </c>
    </row>
    <row r="29" spans="1:90" ht="172.5" customHeight="1">
      <c r="A29" s="358"/>
      <c r="B29" s="343" t="s">
        <v>144</v>
      </c>
      <c r="C29" s="45">
        <v>19</v>
      </c>
      <c r="D29" s="41" t="s">
        <v>145</v>
      </c>
      <c r="E29" s="46" t="s">
        <v>26</v>
      </c>
      <c r="F29" s="46" t="s">
        <v>26</v>
      </c>
      <c r="G29" s="46" t="s">
        <v>26</v>
      </c>
      <c r="H29" s="47" t="s">
        <v>27</v>
      </c>
      <c r="I29" s="48">
        <v>12</v>
      </c>
      <c r="J29" s="49">
        <v>4</v>
      </c>
      <c r="K29" s="49">
        <v>12</v>
      </c>
      <c r="L29" s="49">
        <v>12</v>
      </c>
      <c r="M29" s="49">
        <v>12</v>
      </c>
      <c r="N29" s="49">
        <v>12</v>
      </c>
      <c r="O29" s="49">
        <v>12</v>
      </c>
      <c r="P29" s="49">
        <v>12</v>
      </c>
      <c r="Q29" s="49">
        <v>12</v>
      </c>
      <c r="R29" s="49">
        <v>12</v>
      </c>
      <c r="S29" s="50">
        <v>12</v>
      </c>
      <c r="T29" s="51">
        <v>12</v>
      </c>
      <c r="U29" s="52">
        <v>12</v>
      </c>
      <c r="V29" s="56">
        <f t="shared" si="2"/>
        <v>100</v>
      </c>
      <c r="W29" s="281"/>
      <c r="X29" s="281"/>
      <c r="Y29" s="240" t="s">
        <v>146</v>
      </c>
      <c r="Z29" s="52">
        <v>4</v>
      </c>
      <c r="AA29" s="52">
        <v>12</v>
      </c>
      <c r="AB29" s="54">
        <f t="shared" si="3"/>
        <v>300</v>
      </c>
      <c r="AC29" s="281"/>
      <c r="AD29" s="281"/>
      <c r="AE29" s="240" t="s">
        <v>147</v>
      </c>
      <c r="AF29" s="52">
        <v>12</v>
      </c>
      <c r="AG29" s="52">
        <v>11</v>
      </c>
      <c r="AH29" s="56">
        <f t="shared" si="4"/>
        <v>91.666666666666657</v>
      </c>
      <c r="AI29" s="281"/>
      <c r="AJ29" s="281"/>
      <c r="AK29" s="282"/>
      <c r="AL29" s="52">
        <v>12</v>
      </c>
      <c r="AM29" s="52">
        <v>8</v>
      </c>
      <c r="AN29" s="56">
        <f t="shared" si="5"/>
        <v>66.666666666666657</v>
      </c>
      <c r="AO29" s="281"/>
      <c r="AP29" s="281"/>
      <c r="AQ29" s="282"/>
      <c r="AR29" s="52">
        <v>12</v>
      </c>
      <c r="AS29" s="52">
        <v>12</v>
      </c>
      <c r="AT29" s="54">
        <f t="shared" si="6"/>
        <v>100</v>
      </c>
      <c r="AU29" s="281"/>
      <c r="AV29" s="281"/>
      <c r="AW29" s="269"/>
      <c r="AX29" s="52">
        <v>12</v>
      </c>
      <c r="AY29" s="52">
        <v>12</v>
      </c>
      <c r="AZ29" s="54">
        <f t="shared" si="7"/>
        <v>100</v>
      </c>
      <c r="BA29" s="281"/>
      <c r="BB29" s="281"/>
      <c r="BC29" s="350"/>
      <c r="BD29" s="52">
        <v>12</v>
      </c>
      <c r="BE29" s="52">
        <v>0</v>
      </c>
      <c r="BF29" s="54">
        <f t="shared" si="8"/>
        <v>0</v>
      </c>
      <c r="BG29" s="58">
        <v>0</v>
      </c>
      <c r="BH29" s="58">
        <v>0</v>
      </c>
      <c r="BI29" s="41" t="s">
        <v>34</v>
      </c>
      <c r="BJ29" s="52">
        <v>12</v>
      </c>
      <c r="BK29" s="52">
        <v>12</v>
      </c>
      <c r="BL29" s="54">
        <f t="shared" si="9"/>
        <v>100</v>
      </c>
      <c r="BM29" s="57">
        <v>0</v>
      </c>
      <c r="BN29" s="57">
        <v>0</v>
      </c>
      <c r="BO29" s="59" t="s">
        <v>148</v>
      </c>
      <c r="BP29" s="52">
        <v>12</v>
      </c>
      <c r="BQ29" s="52">
        <v>12</v>
      </c>
      <c r="BR29" s="54">
        <f t="shared" si="0"/>
        <v>100</v>
      </c>
      <c r="BS29" s="188">
        <v>0</v>
      </c>
      <c r="BT29" s="188">
        <v>0</v>
      </c>
      <c r="BU29" s="170">
        <v>0</v>
      </c>
      <c r="BV29" s="41" t="s">
        <v>1106</v>
      </c>
      <c r="BW29" s="60">
        <v>12</v>
      </c>
      <c r="BX29" s="60"/>
      <c r="BY29" s="54">
        <f t="shared" si="10"/>
        <v>0</v>
      </c>
      <c r="BZ29" s="61"/>
      <c r="CA29" s="61"/>
      <c r="CB29" s="41"/>
      <c r="CC29" s="60">
        <v>12</v>
      </c>
      <c r="CD29" s="60"/>
      <c r="CE29" s="62">
        <f t="shared" si="11"/>
        <v>0</v>
      </c>
      <c r="CF29" s="61"/>
      <c r="CG29" s="61"/>
      <c r="CH29" s="41"/>
      <c r="CI29" s="52">
        <v>12</v>
      </c>
      <c r="CJ29" s="176">
        <v>9</v>
      </c>
      <c r="CK29" s="164">
        <f>CJ29/CI29*100/100</f>
        <v>0.75</v>
      </c>
      <c r="CL29" s="41" t="s">
        <v>995</v>
      </c>
    </row>
    <row r="30" spans="1:90" ht="195.75" customHeight="1">
      <c r="A30" s="358"/>
      <c r="B30" s="343"/>
      <c r="C30" s="45">
        <v>20</v>
      </c>
      <c r="D30" s="41" t="s">
        <v>149</v>
      </c>
      <c r="E30" s="46" t="s">
        <v>26</v>
      </c>
      <c r="F30" s="46"/>
      <c r="G30" s="46"/>
      <c r="H30" s="47" t="s">
        <v>27</v>
      </c>
      <c r="I30" s="48">
        <v>1</v>
      </c>
      <c r="J30" s="49">
        <v>4</v>
      </c>
      <c r="K30" s="49">
        <v>12</v>
      </c>
      <c r="L30" s="49">
        <v>12</v>
      </c>
      <c r="M30" s="49">
        <v>12</v>
      </c>
      <c r="N30" s="49">
        <v>12</v>
      </c>
      <c r="O30" s="49">
        <v>12</v>
      </c>
      <c r="P30" s="49">
        <v>1</v>
      </c>
      <c r="Q30" s="49">
        <v>1</v>
      </c>
      <c r="R30" s="49">
        <v>1</v>
      </c>
      <c r="S30" s="50">
        <v>1</v>
      </c>
      <c r="T30" s="51">
        <v>1</v>
      </c>
      <c r="U30" s="52">
        <v>1</v>
      </c>
      <c r="V30" s="56">
        <f t="shared" si="2"/>
        <v>100</v>
      </c>
      <c r="W30" s="243"/>
      <c r="X30" s="243"/>
      <c r="Y30" s="241"/>
      <c r="Z30" s="52">
        <v>4</v>
      </c>
      <c r="AA30" s="52">
        <v>12</v>
      </c>
      <c r="AB30" s="54">
        <f t="shared" si="3"/>
        <v>300</v>
      </c>
      <c r="AC30" s="243"/>
      <c r="AD30" s="243"/>
      <c r="AE30" s="241"/>
      <c r="AF30" s="52">
        <v>12</v>
      </c>
      <c r="AG30" s="52">
        <v>11</v>
      </c>
      <c r="AH30" s="56">
        <f t="shared" si="4"/>
        <v>91.666666666666657</v>
      </c>
      <c r="AI30" s="243"/>
      <c r="AJ30" s="243"/>
      <c r="AK30" s="241"/>
      <c r="AL30" s="52">
        <v>12</v>
      </c>
      <c r="AM30" s="52">
        <v>8</v>
      </c>
      <c r="AN30" s="56">
        <f t="shared" si="5"/>
        <v>66.666666666666657</v>
      </c>
      <c r="AO30" s="243"/>
      <c r="AP30" s="243"/>
      <c r="AQ30" s="241"/>
      <c r="AR30" s="52">
        <v>12</v>
      </c>
      <c r="AS30" s="52">
        <v>12</v>
      </c>
      <c r="AT30" s="54">
        <f t="shared" si="6"/>
        <v>100</v>
      </c>
      <c r="AU30" s="243"/>
      <c r="AV30" s="243"/>
      <c r="AW30" s="270"/>
      <c r="AX30" s="52">
        <v>12</v>
      </c>
      <c r="AY30" s="52">
        <v>12</v>
      </c>
      <c r="AZ30" s="54">
        <f t="shared" si="7"/>
        <v>100</v>
      </c>
      <c r="BA30" s="243"/>
      <c r="BB30" s="243"/>
      <c r="BC30" s="350"/>
      <c r="BD30" s="52">
        <v>12</v>
      </c>
      <c r="BE30" s="52">
        <v>12</v>
      </c>
      <c r="BF30" s="54">
        <f t="shared" si="8"/>
        <v>100</v>
      </c>
      <c r="BG30" s="58">
        <v>9333333</v>
      </c>
      <c r="BH30" s="58">
        <v>9333333</v>
      </c>
      <c r="BI30" s="41" t="s">
        <v>150</v>
      </c>
      <c r="BJ30" s="52">
        <v>1</v>
      </c>
      <c r="BK30" s="52">
        <v>1</v>
      </c>
      <c r="BL30" s="54">
        <f t="shared" si="9"/>
        <v>100</v>
      </c>
      <c r="BM30" s="57">
        <v>46063834</v>
      </c>
      <c r="BN30" s="57">
        <v>31735000</v>
      </c>
      <c r="BO30" s="59" t="s">
        <v>151</v>
      </c>
      <c r="BP30" s="52">
        <v>1</v>
      </c>
      <c r="BQ30" s="52">
        <v>1</v>
      </c>
      <c r="BR30" s="54">
        <f t="shared" si="0"/>
        <v>100</v>
      </c>
      <c r="BS30" s="188"/>
      <c r="BT30" s="188"/>
      <c r="BU30" s="170">
        <v>0</v>
      </c>
      <c r="BV30" s="59" t="s">
        <v>1107</v>
      </c>
      <c r="BW30" s="60">
        <v>1</v>
      </c>
      <c r="BX30" s="60"/>
      <c r="BY30" s="54">
        <f t="shared" si="10"/>
        <v>0</v>
      </c>
      <c r="BZ30" s="61"/>
      <c r="CA30" s="61"/>
      <c r="CB30" s="41"/>
      <c r="CC30" s="60">
        <v>1</v>
      </c>
      <c r="CD30" s="60"/>
      <c r="CE30" s="62">
        <f t="shared" si="11"/>
        <v>0</v>
      </c>
      <c r="CF30" s="61"/>
      <c r="CG30" s="61"/>
      <c r="CH30" s="41"/>
      <c r="CI30" s="52">
        <v>12</v>
      </c>
      <c r="CJ30" s="176">
        <f>(+BQ30+BK30+BE30+AY30+AS30+AM30+AG30+AA30+U30)/9</f>
        <v>7.7777777777777777</v>
      </c>
      <c r="CK30" s="164">
        <f>CJ30/CI30</f>
        <v>0.64814814814814814</v>
      </c>
      <c r="CL30" s="41" t="s">
        <v>1144</v>
      </c>
    </row>
    <row r="31" spans="1:90" ht="189" customHeight="1">
      <c r="A31" s="358"/>
      <c r="B31" s="240" t="s">
        <v>152</v>
      </c>
      <c r="C31" s="260">
        <v>21</v>
      </c>
      <c r="D31" s="240" t="s">
        <v>153</v>
      </c>
      <c r="E31" s="46"/>
      <c r="F31" s="46" t="s">
        <v>26</v>
      </c>
      <c r="G31" s="46" t="s">
        <v>26</v>
      </c>
      <c r="H31" s="47" t="s">
        <v>27</v>
      </c>
      <c r="I31" s="279">
        <v>1</v>
      </c>
      <c r="J31" s="252">
        <v>1</v>
      </c>
      <c r="K31" s="252">
        <v>1</v>
      </c>
      <c r="L31" s="252">
        <v>1</v>
      </c>
      <c r="M31" s="252">
        <v>1</v>
      </c>
      <c r="N31" s="252">
        <v>1</v>
      </c>
      <c r="O31" s="252">
        <v>1</v>
      </c>
      <c r="P31" s="252">
        <v>1</v>
      </c>
      <c r="Q31" s="252">
        <v>1</v>
      </c>
      <c r="R31" s="252">
        <v>1</v>
      </c>
      <c r="S31" s="254">
        <v>1</v>
      </c>
      <c r="T31" s="277">
        <v>1</v>
      </c>
      <c r="U31" s="246">
        <v>1</v>
      </c>
      <c r="V31" s="250">
        <f t="shared" si="2"/>
        <v>100</v>
      </c>
      <c r="W31" s="58">
        <v>61935313.57</v>
      </c>
      <c r="X31" s="58">
        <v>61540000</v>
      </c>
      <c r="Y31" s="41" t="s">
        <v>154</v>
      </c>
      <c r="Z31" s="246">
        <v>1</v>
      </c>
      <c r="AA31" s="246">
        <v>1</v>
      </c>
      <c r="AB31" s="244">
        <f t="shared" si="3"/>
        <v>100</v>
      </c>
      <c r="AC31" s="58">
        <v>449395313.56999999</v>
      </c>
      <c r="AD31" s="58">
        <v>24300000</v>
      </c>
      <c r="AE31" s="41" t="s">
        <v>155</v>
      </c>
      <c r="AF31" s="246">
        <v>1</v>
      </c>
      <c r="AG31" s="246">
        <v>1</v>
      </c>
      <c r="AH31" s="244">
        <f t="shared" si="4"/>
        <v>100</v>
      </c>
      <c r="AI31" s="58">
        <v>13400000</v>
      </c>
      <c r="AJ31" s="58">
        <v>4983333</v>
      </c>
      <c r="AK31" s="41" t="s">
        <v>156</v>
      </c>
      <c r="AL31" s="246">
        <v>1</v>
      </c>
      <c r="AM31" s="246">
        <v>1</v>
      </c>
      <c r="AN31" s="244">
        <f t="shared" si="5"/>
        <v>100</v>
      </c>
      <c r="AO31" s="58">
        <v>25750000</v>
      </c>
      <c r="AP31" s="58">
        <v>21840000</v>
      </c>
      <c r="AQ31" s="41" t="s">
        <v>157</v>
      </c>
      <c r="AR31" s="246">
        <v>1</v>
      </c>
      <c r="AS31" s="246">
        <v>1</v>
      </c>
      <c r="AT31" s="244">
        <f t="shared" si="6"/>
        <v>100</v>
      </c>
      <c r="AU31" s="58">
        <v>53000000</v>
      </c>
      <c r="AV31" s="58">
        <v>35640000</v>
      </c>
      <c r="AW31" s="41" t="s">
        <v>158</v>
      </c>
      <c r="AX31" s="246">
        <v>1</v>
      </c>
      <c r="AY31" s="246">
        <v>1</v>
      </c>
      <c r="AZ31" s="244">
        <f t="shared" si="7"/>
        <v>100</v>
      </c>
      <c r="BA31" s="58">
        <v>28000000</v>
      </c>
      <c r="BB31" s="58">
        <v>19586000</v>
      </c>
      <c r="BC31" s="41" t="s">
        <v>159</v>
      </c>
      <c r="BD31" s="246">
        <v>1</v>
      </c>
      <c r="BE31" s="246">
        <v>1</v>
      </c>
      <c r="BF31" s="244">
        <f t="shared" si="8"/>
        <v>100</v>
      </c>
      <c r="BG31" s="58"/>
      <c r="BH31" s="58"/>
      <c r="BI31" s="41"/>
      <c r="BJ31" s="246">
        <v>1</v>
      </c>
      <c r="BK31" s="246">
        <v>1</v>
      </c>
      <c r="BL31" s="244">
        <f t="shared" si="9"/>
        <v>100</v>
      </c>
      <c r="BM31" s="57">
        <v>0</v>
      </c>
      <c r="BN31" s="57">
        <v>0</v>
      </c>
      <c r="BO31" s="59" t="s">
        <v>38</v>
      </c>
      <c r="BP31" s="246">
        <v>1</v>
      </c>
      <c r="BQ31" s="246">
        <v>1</v>
      </c>
      <c r="BR31" s="244">
        <f t="shared" si="0"/>
        <v>100</v>
      </c>
      <c r="BS31" s="188">
        <v>0</v>
      </c>
      <c r="BT31" s="188">
        <v>0</v>
      </c>
      <c r="BU31" s="170">
        <v>0</v>
      </c>
      <c r="BV31" s="41" t="s">
        <v>1108</v>
      </c>
      <c r="BW31" s="246">
        <v>12</v>
      </c>
      <c r="BX31" s="246"/>
      <c r="BY31" s="244">
        <f t="shared" si="10"/>
        <v>0</v>
      </c>
      <c r="BZ31" s="61"/>
      <c r="CA31" s="61"/>
      <c r="CB31" s="41"/>
      <c r="CC31" s="246">
        <v>12</v>
      </c>
      <c r="CD31" s="246"/>
      <c r="CE31" s="248">
        <f t="shared" si="11"/>
        <v>0</v>
      </c>
      <c r="CF31" s="61"/>
      <c r="CG31" s="61"/>
      <c r="CH31" s="41"/>
      <c r="CI31" s="246">
        <v>1</v>
      </c>
      <c r="CJ31" s="246">
        <f>(U31+AA31+AG31+AM31+AS31+AY31+BE31+BK31+BQ31)/9</f>
        <v>1</v>
      </c>
      <c r="CK31" s="238">
        <v>1</v>
      </c>
      <c r="CL31" s="240" t="s">
        <v>160</v>
      </c>
    </row>
    <row r="32" spans="1:90" ht="153.75" customHeight="1">
      <c r="A32" s="358"/>
      <c r="B32" s="343"/>
      <c r="C32" s="337"/>
      <c r="D32" s="282"/>
      <c r="E32" s="72"/>
      <c r="F32" s="72" t="s">
        <v>26</v>
      </c>
      <c r="G32" s="72" t="s">
        <v>26</v>
      </c>
      <c r="H32" s="73" t="s">
        <v>161</v>
      </c>
      <c r="I32" s="338"/>
      <c r="J32" s="339"/>
      <c r="K32" s="339"/>
      <c r="L32" s="339"/>
      <c r="M32" s="339"/>
      <c r="N32" s="339"/>
      <c r="O32" s="339"/>
      <c r="P32" s="339"/>
      <c r="Q32" s="339"/>
      <c r="R32" s="339"/>
      <c r="S32" s="341"/>
      <c r="T32" s="342"/>
      <c r="U32" s="332"/>
      <c r="V32" s="340"/>
      <c r="W32" s="58">
        <v>62033333</v>
      </c>
      <c r="X32" s="58">
        <v>61783333</v>
      </c>
      <c r="Y32" s="76" t="s">
        <v>162</v>
      </c>
      <c r="Z32" s="332"/>
      <c r="AA32" s="332"/>
      <c r="AB32" s="336"/>
      <c r="AC32" s="58">
        <v>34733322</v>
      </c>
      <c r="AD32" s="58">
        <v>26039999</v>
      </c>
      <c r="AE32" s="41" t="s">
        <v>163</v>
      </c>
      <c r="AF32" s="332"/>
      <c r="AG32" s="332"/>
      <c r="AH32" s="336"/>
      <c r="AI32" s="58">
        <v>51750000</v>
      </c>
      <c r="AJ32" s="58">
        <v>51750000</v>
      </c>
      <c r="AK32" s="41" t="s">
        <v>164</v>
      </c>
      <c r="AL32" s="332"/>
      <c r="AM32" s="332"/>
      <c r="AN32" s="336"/>
      <c r="AO32" s="58">
        <v>60000000</v>
      </c>
      <c r="AP32" s="58">
        <v>60000000</v>
      </c>
      <c r="AQ32" s="41" t="s">
        <v>165</v>
      </c>
      <c r="AR32" s="332"/>
      <c r="AS32" s="332"/>
      <c r="AT32" s="336"/>
      <c r="AU32" s="58">
        <v>38000000</v>
      </c>
      <c r="AV32" s="58">
        <v>34210882</v>
      </c>
      <c r="AW32" s="41" t="s">
        <v>166</v>
      </c>
      <c r="AX32" s="332"/>
      <c r="AY32" s="332"/>
      <c r="AZ32" s="336"/>
      <c r="BA32" s="58">
        <v>40000000</v>
      </c>
      <c r="BB32" s="58">
        <v>0</v>
      </c>
      <c r="BC32" s="41" t="s">
        <v>167</v>
      </c>
      <c r="BD32" s="332"/>
      <c r="BE32" s="332"/>
      <c r="BF32" s="336"/>
      <c r="BG32" s="58">
        <v>19477635</v>
      </c>
      <c r="BH32" s="58">
        <v>16853806</v>
      </c>
      <c r="BI32" s="41" t="s">
        <v>168</v>
      </c>
      <c r="BJ32" s="332"/>
      <c r="BK32" s="332"/>
      <c r="BL32" s="336"/>
      <c r="BM32" s="57">
        <v>0</v>
      </c>
      <c r="BN32" s="57">
        <v>0</v>
      </c>
      <c r="BO32" s="59" t="s">
        <v>169</v>
      </c>
      <c r="BP32" s="332"/>
      <c r="BQ32" s="332"/>
      <c r="BR32" s="336"/>
      <c r="BS32" s="188">
        <v>0</v>
      </c>
      <c r="BT32" s="188">
        <v>0</v>
      </c>
      <c r="BU32" s="170">
        <v>0</v>
      </c>
      <c r="BV32" s="41" t="s">
        <v>170</v>
      </c>
      <c r="BW32" s="332"/>
      <c r="BX32" s="332"/>
      <c r="BY32" s="336"/>
      <c r="BZ32" s="61"/>
      <c r="CA32" s="61"/>
      <c r="CB32" s="41"/>
      <c r="CC32" s="332"/>
      <c r="CD32" s="332"/>
      <c r="CE32" s="333"/>
      <c r="CF32" s="61"/>
      <c r="CG32" s="61"/>
      <c r="CH32" s="41"/>
      <c r="CI32" s="334"/>
      <c r="CJ32" s="334">
        <f>(+BQ28+BK28+BE28+AY28+AS28+AM28+AG28+AA28+U28)/8</f>
        <v>9.875</v>
      </c>
      <c r="CK32" s="335"/>
      <c r="CL32" s="282"/>
    </row>
    <row r="33" spans="1:90" ht="327.75">
      <c r="A33" s="358"/>
      <c r="B33" s="241"/>
      <c r="C33" s="261"/>
      <c r="D33" s="241"/>
      <c r="E33" s="46"/>
      <c r="F33" s="72" t="s">
        <v>26</v>
      </c>
      <c r="G33" s="72" t="s">
        <v>26</v>
      </c>
      <c r="H33" s="47" t="s">
        <v>171</v>
      </c>
      <c r="I33" s="280"/>
      <c r="J33" s="253"/>
      <c r="K33" s="253"/>
      <c r="L33" s="253"/>
      <c r="M33" s="253"/>
      <c r="N33" s="253"/>
      <c r="O33" s="253"/>
      <c r="P33" s="253"/>
      <c r="Q33" s="253"/>
      <c r="R33" s="253"/>
      <c r="S33" s="255"/>
      <c r="T33" s="278"/>
      <c r="U33" s="247"/>
      <c r="V33" s="251"/>
      <c r="W33" s="58"/>
      <c r="X33" s="58"/>
      <c r="Y33" s="76"/>
      <c r="Z33" s="247"/>
      <c r="AA33" s="247"/>
      <c r="AB33" s="245"/>
      <c r="AC33" s="58">
        <v>513362050</v>
      </c>
      <c r="AD33" s="58">
        <v>513362050</v>
      </c>
      <c r="AE33" s="41" t="s">
        <v>172</v>
      </c>
      <c r="AF33" s="247"/>
      <c r="AG33" s="247"/>
      <c r="AH33" s="245"/>
      <c r="AI33" s="58"/>
      <c r="AJ33" s="58"/>
      <c r="AK33" s="41" t="s">
        <v>173</v>
      </c>
      <c r="AL33" s="247"/>
      <c r="AM33" s="247"/>
      <c r="AN33" s="245"/>
      <c r="AO33" s="58"/>
      <c r="AP33" s="58"/>
      <c r="AQ33" s="41" t="s">
        <v>174</v>
      </c>
      <c r="AR33" s="247"/>
      <c r="AS33" s="247"/>
      <c r="AT33" s="245"/>
      <c r="AU33" s="58">
        <v>1167329298</v>
      </c>
      <c r="AV33" s="58">
        <v>1153790975</v>
      </c>
      <c r="AW33" s="41" t="s">
        <v>175</v>
      </c>
      <c r="AX33" s="247"/>
      <c r="AY33" s="247"/>
      <c r="AZ33" s="245"/>
      <c r="BA33" s="58">
        <v>705596003</v>
      </c>
      <c r="BB33" s="58">
        <v>18422208</v>
      </c>
      <c r="BC33" s="41" t="s">
        <v>176</v>
      </c>
      <c r="BD33" s="247"/>
      <c r="BE33" s="247"/>
      <c r="BF33" s="245"/>
      <c r="BG33" s="58">
        <v>1673166370</v>
      </c>
      <c r="BH33" s="58">
        <v>954103312</v>
      </c>
      <c r="BI33" s="41" t="s">
        <v>177</v>
      </c>
      <c r="BJ33" s="247"/>
      <c r="BK33" s="247"/>
      <c r="BL33" s="245"/>
      <c r="BM33" s="57">
        <v>0</v>
      </c>
      <c r="BN33" s="57">
        <v>0</v>
      </c>
      <c r="BO33" s="59" t="s">
        <v>178</v>
      </c>
      <c r="BP33" s="247"/>
      <c r="BQ33" s="247"/>
      <c r="BR33" s="245"/>
      <c r="BS33" s="188">
        <v>8283931198</v>
      </c>
      <c r="BT33" s="188">
        <v>2147997473</v>
      </c>
      <c r="BU33" s="171">
        <f>BT33/BS33*100</f>
        <v>25.929687507769184</v>
      </c>
      <c r="BV33" s="41" t="s">
        <v>996</v>
      </c>
      <c r="BW33" s="247"/>
      <c r="BX33" s="247"/>
      <c r="BY33" s="245"/>
      <c r="BZ33" s="61"/>
      <c r="CA33" s="61"/>
      <c r="CB33" s="41"/>
      <c r="CC33" s="247"/>
      <c r="CD33" s="247"/>
      <c r="CE33" s="249"/>
      <c r="CF33" s="61"/>
      <c r="CG33" s="61"/>
      <c r="CH33" s="41"/>
      <c r="CI33" s="247"/>
      <c r="CJ33" s="247">
        <f>(+BQ29+BK29+BE29+AY29+AS29+AM29+AG29+AA29+U29)/8</f>
        <v>11.375</v>
      </c>
      <c r="CK33" s="239"/>
      <c r="CL33" s="241"/>
    </row>
    <row r="34" spans="1:90" ht="89.25" customHeight="1">
      <c r="A34" s="358"/>
      <c r="B34" s="240" t="s">
        <v>179</v>
      </c>
      <c r="C34" s="260">
        <v>22</v>
      </c>
      <c r="D34" s="240" t="s">
        <v>180</v>
      </c>
      <c r="E34" s="262"/>
      <c r="F34" s="262" t="s">
        <v>26</v>
      </c>
      <c r="G34" s="262" t="s">
        <v>26</v>
      </c>
      <c r="H34" s="47" t="s">
        <v>27</v>
      </c>
      <c r="I34" s="279">
        <v>50</v>
      </c>
      <c r="J34" s="252">
        <v>1</v>
      </c>
      <c r="K34" s="252">
        <v>1</v>
      </c>
      <c r="L34" s="252">
        <v>1</v>
      </c>
      <c r="M34" s="252">
        <v>1</v>
      </c>
      <c r="N34" s="252">
        <v>1</v>
      </c>
      <c r="O34" s="252">
        <v>1</v>
      </c>
      <c r="P34" s="252">
        <v>1</v>
      </c>
      <c r="Q34" s="252">
        <v>1</v>
      </c>
      <c r="R34" s="252">
        <v>1</v>
      </c>
      <c r="S34" s="254">
        <v>1</v>
      </c>
      <c r="T34" s="277">
        <v>50</v>
      </c>
      <c r="U34" s="246">
        <v>75</v>
      </c>
      <c r="V34" s="250">
        <f t="shared" si="2"/>
        <v>150</v>
      </c>
      <c r="W34" s="58">
        <v>57760000</v>
      </c>
      <c r="X34" s="58">
        <v>57760000</v>
      </c>
      <c r="Y34" s="41" t="s">
        <v>181</v>
      </c>
      <c r="Z34" s="246">
        <v>1</v>
      </c>
      <c r="AA34" s="246">
        <v>1</v>
      </c>
      <c r="AB34" s="244">
        <f t="shared" si="3"/>
        <v>100</v>
      </c>
      <c r="AC34" s="242">
        <v>449395313.56999999</v>
      </c>
      <c r="AD34" s="242">
        <v>24300000</v>
      </c>
      <c r="AE34" s="41" t="s">
        <v>182</v>
      </c>
      <c r="AF34" s="246">
        <v>1</v>
      </c>
      <c r="AG34" s="246">
        <v>1</v>
      </c>
      <c r="AH34" s="244">
        <f t="shared" si="4"/>
        <v>100</v>
      </c>
      <c r="AI34" s="58">
        <v>65150000</v>
      </c>
      <c r="AJ34" s="58">
        <v>56733333</v>
      </c>
      <c r="AK34" s="41" t="s">
        <v>183</v>
      </c>
      <c r="AL34" s="246">
        <v>1</v>
      </c>
      <c r="AM34" s="246">
        <v>1</v>
      </c>
      <c r="AN34" s="244">
        <f t="shared" si="5"/>
        <v>100</v>
      </c>
      <c r="AO34" s="58">
        <v>25750000</v>
      </c>
      <c r="AP34" s="58">
        <v>2323333</v>
      </c>
      <c r="AQ34" s="41" t="s">
        <v>184</v>
      </c>
      <c r="AR34" s="246">
        <v>1</v>
      </c>
      <c r="AS34" s="246">
        <v>1</v>
      </c>
      <c r="AT34" s="244">
        <f t="shared" si="6"/>
        <v>100</v>
      </c>
      <c r="AU34" s="58">
        <v>53000000</v>
      </c>
      <c r="AV34" s="58">
        <v>35640000</v>
      </c>
      <c r="AW34" s="41" t="s">
        <v>158</v>
      </c>
      <c r="AX34" s="246">
        <v>1</v>
      </c>
      <c r="AY34" s="246">
        <v>1</v>
      </c>
      <c r="AZ34" s="244">
        <f t="shared" si="7"/>
        <v>100</v>
      </c>
      <c r="BA34" s="58">
        <v>28000000</v>
      </c>
      <c r="BB34" s="58">
        <v>19586000</v>
      </c>
      <c r="BC34" s="41" t="s">
        <v>159</v>
      </c>
      <c r="BD34" s="246">
        <v>1</v>
      </c>
      <c r="BE34" s="246">
        <v>1</v>
      </c>
      <c r="BF34" s="244">
        <f t="shared" si="8"/>
        <v>100</v>
      </c>
      <c r="BG34" s="58"/>
      <c r="BH34" s="58"/>
      <c r="BI34" s="41"/>
      <c r="BJ34" s="246">
        <v>1</v>
      </c>
      <c r="BK34" s="246">
        <v>1</v>
      </c>
      <c r="BL34" s="244">
        <f t="shared" si="9"/>
        <v>100</v>
      </c>
      <c r="BM34" s="57">
        <v>13200000</v>
      </c>
      <c r="BN34" s="57">
        <v>3600000</v>
      </c>
      <c r="BO34" s="59" t="s">
        <v>185</v>
      </c>
      <c r="BP34" s="246">
        <v>1</v>
      </c>
      <c r="BQ34" s="246">
        <v>1</v>
      </c>
      <c r="BR34" s="244">
        <f t="shared" si="0"/>
        <v>100</v>
      </c>
      <c r="BS34" s="214">
        <v>3990000</v>
      </c>
      <c r="BT34" s="214">
        <v>3990000</v>
      </c>
      <c r="BU34" s="170">
        <v>0</v>
      </c>
      <c r="BV34" s="41" t="s">
        <v>1109</v>
      </c>
      <c r="BW34" s="246">
        <v>1</v>
      </c>
      <c r="BX34" s="246"/>
      <c r="BY34" s="244">
        <f t="shared" si="10"/>
        <v>0</v>
      </c>
      <c r="BZ34" s="61"/>
      <c r="CA34" s="61"/>
      <c r="CB34" s="41"/>
      <c r="CC34" s="246">
        <v>1</v>
      </c>
      <c r="CD34" s="246"/>
      <c r="CE34" s="248">
        <f t="shared" si="11"/>
        <v>0</v>
      </c>
      <c r="CF34" s="61"/>
      <c r="CG34" s="61"/>
      <c r="CH34" s="41"/>
      <c r="CI34" s="246">
        <v>1</v>
      </c>
      <c r="CJ34" s="246">
        <f>(+U34+AA34+AG34+AM34+AS34+AY34+BE34+BK34+BQ34)/9</f>
        <v>9.2222222222222214</v>
      </c>
      <c r="CK34" s="238">
        <v>1</v>
      </c>
      <c r="CL34" s="240" t="s">
        <v>1145</v>
      </c>
    </row>
    <row r="35" spans="1:90" ht="78" customHeight="1">
      <c r="A35" s="358"/>
      <c r="B35" s="282"/>
      <c r="C35" s="337"/>
      <c r="D35" s="282"/>
      <c r="E35" s="326"/>
      <c r="F35" s="326"/>
      <c r="G35" s="326"/>
      <c r="H35" s="47" t="s">
        <v>161</v>
      </c>
      <c r="I35" s="338"/>
      <c r="J35" s="339"/>
      <c r="K35" s="339"/>
      <c r="L35" s="339"/>
      <c r="M35" s="339"/>
      <c r="N35" s="339"/>
      <c r="O35" s="339"/>
      <c r="P35" s="339"/>
      <c r="Q35" s="339"/>
      <c r="R35" s="339"/>
      <c r="S35" s="341"/>
      <c r="T35" s="342"/>
      <c r="U35" s="332"/>
      <c r="V35" s="340"/>
      <c r="W35" s="58"/>
      <c r="X35" s="58"/>
      <c r="Y35" s="41"/>
      <c r="Z35" s="332"/>
      <c r="AA35" s="332"/>
      <c r="AB35" s="336"/>
      <c r="AC35" s="281"/>
      <c r="AD35" s="281"/>
      <c r="AE35" s="41"/>
      <c r="AF35" s="332"/>
      <c r="AG35" s="332"/>
      <c r="AH35" s="336"/>
      <c r="AI35" s="58"/>
      <c r="AJ35" s="58"/>
      <c r="AK35" s="41"/>
      <c r="AL35" s="332"/>
      <c r="AM35" s="332"/>
      <c r="AN35" s="336"/>
      <c r="AO35" s="58"/>
      <c r="AP35" s="58"/>
      <c r="AQ35" s="41"/>
      <c r="AR35" s="332"/>
      <c r="AS35" s="332"/>
      <c r="AT35" s="336"/>
      <c r="AU35" s="58"/>
      <c r="AV35" s="58"/>
      <c r="AW35" s="41"/>
      <c r="AX35" s="332"/>
      <c r="AY35" s="332"/>
      <c r="AZ35" s="336"/>
      <c r="BA35" s="58"/>
      <c r="BB35" s="58"/>
      <c r="BC35" s="41"/>
      <c r="BD35" s="332"/>
      <c r="BE35" s="332"/>
      <c r="BF35" s="336"/>
      <c r="BG35" s="58">
        <v>19477635</v>
      </c>
      <c r="BH35" s="58">
        <v>16853806</v>
      </c>
      <c r="BI35" s="41" t="s">
        <v>168</v>
      </c>
      <c r="BJ35" s="332"/>
      <c r="BK35" s="332"/>
      <c r="BL35" s="336"/>
      <c r="BM35" s="57">
        <v>0</v>
      </c>
      <c r="BN35" s="57">
        <v>0</v>
      </c>
      <c r="BO35" s="59" t="s">
        <v>186</v>
      </c>
      <c r="BP35" s="332"/>
      <c r="BQ35" s="332"/>
      <c r="BR35" s="336"/>
      <c r="BS35" s="207">
        <v>0</v>
      </c>
      <c r="BT35" s="207">
        <v>0</v>
      </c>
      <c r="BU35" s="170">
        <v>0</v>
      </c>
      <c r="BV35" s="41" t="s">
        <v>187</v>
      </c>
      <c r="BW35" s="332"/>
      <c r="BX35" s="332"/>
      <c r="BY35" s="336"/>
      <c r="BZ35" s="61"/>
      <c r="CA35" s="61"/>
      <c r="CB35" s="41"/>
      <c r="CC35" s="332"/>
      <c r="CD35" s="332"/>
      <c r="CE35" s="333"/>
      <c r="CF35" s="61"/>
      <c r="CG35" s="61"/>
      <c r="CH35" s="41"/>
      <c r="CI35" s="334"/>
      <c r="CJ35" s="334">
        <f>(+BQ31+BK31+BE31+AY31+AS31+AM31+AG31+AA31+U31)/8</f>
        <v>1.125</v>
      </c>
      <c r="CK35" s="335"/>
      <c r="CL35" s="282"/>
    </row>
    <row r="36" spans="1:90" ht="178.5" customHeight="1">
      <c r="A36" s="358"/>
      <c r="B36" s="282"/>
      <c r="C36" s="261"/>
      <c r="D36" s="241"/>
      <c r="E36" s="263"/>
      <c r="F36" s="263"/>
      <c r="G36" s="263"/>
      <c r="H36" s="47" t="s">
        <v>171</v>
      </c>
      <c r="I36" s="280"/>
      <c r="J36" s="253"/>
      <c r="K36" s="253"/>
      <c r="L36" s="253"/>
      <c r="M36" s="253"/>
      <c r="N36" s="253"/>
      <c r="O36" s="253"/>
      <c r="P36" s="253"/>
      <c r="Q36" s="253"/>
      <c r="R36" s="253"/>
      <c r="S36" s="255"/>
      <c r="T36" s="278"/>
      <c r="U36" s="247"/>
      <c r="V36" s="251"/>
      <c r="W36" s="58"/>
      <c r="X36" s="58"/>
      <c r="Y36" s="41"/>
      <c r="Z36" s="247"/>
      <c r="AA36" s="247"/>
      <c r="AB36" s="245"/>
      <c r="AC36" s="281"/>
      <c r="AD36" s="281"/>
      <c r="AE36" s="41"/>
      <c r="AF36" s="247"/>
      <c r="AG36" s="247"/>
      <c r="AH36" s="245"/>
      <c r="AI36" s="58"/>
      <c r="AJ36" s="58"/>
      <c r="AK36" s="41" t="s">
        <v>188</v>
      </c>
      <c r="AL36" s="247"/>
      <c r="AM36" s="247"/>
      <c r="AN36" s="245"/>
      <c r="AO36" s="58"/>
      <c r="AP36" s="58"/>
      <c r="AQ36" s="41" t="s">
        <v>174</v>
      </c>
      <c r="AR36" s="247"/>
      <c r="AS36" s="247"/>
      <c r="AT36" s="245"/>
      <c r="AU36" s="58">
        <v>0</v>
      </c>
      <c r="AV36" s="58">
        <v>0</v>
      </c>
      <c r="AW36" s="41" t="s">
        <v>189</v>
      </c>
      <c r="AX36" s="247"/>
      <c r="AY36" s="247"/>
      <c r="AZ36" s="245"/>
      <c r="BA36" s="58">
        <v>0</v>
      </c>
      <c r="BB36" s="58">
        <v>0</v>
      </c>
      <c r="BC36" s="41" t="s">
        <v>190</v>
      </c>
      <c r="BD36" s="247"/>
      <c r="BE36" s="247"/>
      <c r="BF36" s="245"/>
      <c r="BG36" s="58">
        <v>0</v>
      </c>
      <c r="BH36" s="58">
        <v>0</v>
      </c>
      <c r="BI36" s="41" t="s">
        <v>190</v>
      </c>
      <c r="BJ36" s="247"/>
      <c r="BK36" s="247"/>
      <c r="BL36" s="245"/>
      <c r="BM36" s="57">
        <v>0</v>
      </c>
      <c r="BN36" s="57">
        <v>0</v>
      </c>
      <c r="BO36" s="59" t="s">
        <v>178</v>
      </c>
      <c r="BP36" s="247"/>
      <c r="BQ36" s="247"/>
      <c r="BR36" s="245"/>
      <c r="BS36" s="207">
        <v>0</v>
      </c>
      <c r="BT36" s="207">
        <v>0</v>
      </c>
      <c r="BU36" s="170">
        <v>0</v>
      </c>
      <c r="BV36" s="172" t="s">
        <v>997</v>
      </c>
      <c r="BW36" s="247"/>
      <c r="BX36" s="247"/>
      <c r="BY36" s="245"/>
      <c r="BZ36" s="61"/>
      <c r="CA36" s="61"/>
      <c r="CB36" s="41"/>
      <c r="CC36" s="247"/>
      <c r="CD36" s="247"/>
      <c r="CE36" s="249"/>
      <c r="CF36" s="61"/>
      <c r="CG36" s="61"/>
      <c r="CH36" s="41"/>
      <c r="CI36" s="247"/>
      <c r="CJ36" s="247">
        <f>(+BQ32+BK32+BE32+AY32+AS32+AM32+AG32+AA32+U32)/8</f>
        <v>0</v>
      </c>
      <c r="CK36" s="239"/>
      <c r="CL36" s="241"/>
    </row>
    <row r="37" spans="1:90" ht="199.5" customHeight="1">
      <c r="A37" s="358"/>
      <c r="B37" s="282"/>
      <c r="C37" s="260">
        <v>23</v>
      </c>
      <c r="D37" s="240" t="s">
        <v>191</v>
      </c>
      <c r="E37" s="262"/>
      <c r="F37" s="262" t="s">
        <v>26</v>
      </c>
      <c r="G37" s="262" t="s">
        <v>26</v>
      </c>
      <c r="H37" s="47" t="s">
        <v>27</v>
      </c>
      <c r="I37" s="279">
        <v>4</v>
      </c>
      <c r="J37" s="252">
        <v>1</v>
      </c>
      <c r="K37" s="252">
        <v>1</v>
      </c>
      <c r="L37" s="252">
        <v>1</v>
      </c>
      <c r="M37" s="252">
        <v>1</v>
      </c>
      <c r="N37" s="252">
        <v>1</v>
      </c>
      <c r="O37" s="252">
        <v>1</v>
      </c>
      <c r="P37" s="252">
        <v>1</v>
      </c>
      <c r="Q37" s="252">
        <v>1</v>
      </c>
      <c r="R37" s="252">
        <v>1</v>
      </c>
      <c r="S37" s="254">
        <v>1</v>
      </c>
      <c r="T37" s="277">
        <v>4</v>
      </c>
      <c r="U37" s="246">
        <v>4</v>
      </c>
      <c r="V37" s="250">
        <f t="shared" si="2"/>
        <v>100</v>
      </c>
      <c r="W37" s="58">
        <v>37991667</v>
      </c>
      <c r="X37" s="58">
        <v>37991667</v>
      </c>
      <c r="Y37" s="41" t="s">
        <v>192</v>
      </c>
      <c r="Z37" s="246">
        <v>1</v>
      </c>
      <c r="AA37" s="246">
        <v>1</v>
      </c>
      <c r="AB37" s="244">
        <f t="shared" si="3"/>
        <v>100</v>
      </c>
      <c r="AC37" s="243"/>
      <c r="AD37" s="243"/>
      <c r="AE37" s="41" t="s">
        <v>193</v>
      </c>
      <c r="AF37" s="246">
        <v>1</v>
      </c>
      <c r="AG37" s="246">
        <v>1</v>
      </c>
      <c r="AH37" s="244">
        <f t="shared" si="4"/>
        <v>100</v>
      </c>
      <c r="AI37" s="58">
        <v>65150000</v>
      </c>
      <c r="AJ37" s="58">
        <v>56733333</v>
      </c>
      <c r="AK37" s="41" t="s">
        <v>194</v>
      </c>
      <c r="AL37" s="246">
        <v>1</v>
      </c>
      <c r="AM37" s="246">
        <v>1</v>
      </c>
      <c r="AN37" s="244">
        <f t="shared" si="5"/>
        <v>100</v>
      </c>
      <c r="AO37" s="58">
        <v>25750000</v>
      </c>
      <c r="AP37" s="58">
        <v>20590000</v>
      </c>
      <c r="AQ37" s="41" t="s">
        <v>195</v>
      </c>
      <c r="AR37" s="246">
        <v>1</v>
      </c>
      <c r="AS37" s="246">
        <v>1</v>
      </c>
      <c r="AT37" s="244">
        <f t="shared" si="6"/>
        <v>100</v>
      </c>
      <c r="AU37" s="58">
        <v>53000000</v>
      </c>
      <c r="AV37" s="58">
        <v>35640000</v>
      </c>
      <c r="AW37" s="41" t="s">
        <v>158</v>
      </c>
      <c r="AX37" s="246">
        <v>1</v>
      </c>
      <c r="AY37" s="246">
        <v>1</v>
      </c>
      <c r="AZ37" s="244">
        <f t="shared" si="7"/>
        <v>100</v>
      </c>
      <c r="BA37" s="58">
        <v>28000000</v>
      </c>
      <c r="BB37" s="58">
        <v>19586000</v>
      </c>
      <c r="BC37" s="41" t="s">
        <v>159</v>
      </c>
      <c r="BD37" s="246">
        <v>1</v>
      </c>
      <c r="BE37" s="246">
        <v>1</v>
      </c>
      <c r="BF37" s="244">
        <f t="shared" si="8"/>
        <v>100</v>
      </c>
      <c r="BG37" s="58"/>
      <c r="BH37" s="58"/>
      <c r="BI37" s="41"/>
      <c r="BJ37" s="246">
        <v>1</v>
      </c>
      <c r="BK37" s="246">
        <v>1</v>
      </c>
      <c r="BL37" s="244">
        <f t="shared" si="9"/>
        <v>100</v>
      </c>
      <c r="BM37" s="57">
        <v>13200000</v>
      </c>
      <c r="BN37" s="57">
        <v>3300000</v>
      </c>
      <c r="BO37" s="59" t="s">
        <v>196</v>
      </c>
      <c r="BP37" s="246">
        <v>1</v>
      </c>
      <c r="BQ37" s="246">
        <v>1</v>
      </c>
      <c r="BR37" s="244">
        <f t="shared" si="0"/>
        <v>100</v>
      </c>
      <c r="BS37" s="207">
        <v>11540000</v>
      </c>
      <c r="BT37" s="207">
        <v>11540000</v>
      </c>
      <c r="BU37" s="248">
        <v>0</v>
      </c>
      <c r="BV37" s="41" t="s">
        <v>1110</v>
      </c>
      <c r="BW37" s="246">
        <v>1</v>
      </c>
      <c r="BX37" s="246"/>
      <c r="BY37" s="244">
        <f t="shared" si="10"/>
        <v>0</v>
      </c>
      <c r="BZ37" s="61"/>
      <c r="CA37" s="61"/>
      <c r="CB37" s="41"/>
      <c r="CC37" s="246">
        <v>1</v>
      </c>
      <c r="CD37" s="246"/>
      <c r="CE37" s="248">
        <f t="shared" si="11"/>
        <v>0</v>
      </c>
      <c r="CF37" s="61"/>
      <c r="CG37" s="61"/>
      <c r="CH37" s="41"/>
      <c r="CI37" s="246">
        <v>1</v>
      </c>
      <c r="CJ37" s="246">
        <v>1</v>
      </c>
      <c r="CK37" s="238">
        <f>CJ37/CI37*100/100</f>
        <v>1</v>
      </c>
      <c r="CL37" s="240" t="s">
        <v>998</v>
      </c>
    </row>
    <row r="38" spans="1:90" ht="60.75" customHeight="1">
      <c r="A38" s="358"/>
      <c r="B38" s="282"/>
      <c r="C38" s="337"/>
      <c r="D38" s="282"/>
      <c r="E38" s="326"/>
      <c r="F38" s="326"/>
      <c r="G38" s="326"/>
      <c r="H38" s="47" t="s">
        <v>161</v>
      </c>
      <c r="I38" s="338"/>
      <c r="J38" s="339"/>
      <c r="K38" s="339"/>
      <c r="L38" s="339"/>
      <c r="M38" s="339"/>
      <c r="N38" s="339"/>
      <c r="O38" s="339"/>
      <c r="P38" s="339"/>
      <c r="Q38" s="339"/>
      <c r="R38" s="339"/>
      <c r="S38" s="341"/>
      <c r="T38" s="342"/>
      <c r="U38" s="332"/>
      <c r="V38" s="340"/>
      <c r="W38" s="58"/>
      <c r="X38" s="58"/>
      <c r="Y38" s="41"/>
      <c r="Z38" s="332"/>
      <c r="AA38" s="332"/>
      <c r="AB38" s="336"/>
      <c r="AC38" s="55"/>
      <c r="AD38" s="55"/>
      <c r="AE38" s="41"/>
      <c r="AF38" s="332"/>
      <c r="AG38" s="332"/>
      <c r="AH38" s="336"/>
      <c r="AI38" s="58"/>
      <c r="AJ38" s="58"/>
      <c r="AK38" s="41"/>
      <c r="AL38" s="332"/>
      <c r="AM38" s="332"/>
      <c r="AN38" s="336"/>
      <c r="AO38" s="58"/>
      <c r="AP38" s="58"/>
      <c r="AQ38" s="41"/>
      <c r="AR38" s="332"/>
      <c r="AS38" s="332"/>
      <c r="AT38" s="336"/>
      <c r="AU38" s="58"/>
      <c r="AV38" s="58"/>
      <c r="AW38" s="41"/>
      <c r="AX38" s="332"/>
      <c r="AY38" s="332"/>
      <c r="AZ38" s="336"/>
      <c r="BA38" s="58"/>
      <c r="BB38" s="58"/>
      <c r="BC38" s="41"/>
      <c r="BD38" s="332"/>
      <c r="BE38" s="332"/>
      <c r="BF38" s="336"/>
      <c r="BG38" s="58">
        <v>0</v>
      </c>
      <c r="BH38" s="58">
        <v>0</v>
      </c>
      <c r="BI38" s="41" t="s">
        <v>197</v>
      </c>
      <c r="BJ38" s="332"/>
      <c r="BK38" s="332"/>
      <c r="BL38" s="336"/>
      <c r="BM38" s="57">
        <v>0</v>
      </c>
      <c r="BN38" s="57">
        <v>0</v>
      </c>
      <c r="BO38" s="59" t="s">
        <v>186</v>
      </c>
      <c r="BP38" s="332"/>
      <c r="BQ38" s="332"/>
      <c r="BR38" s="336"/>
      <c r="BS38" s="207">
        <v>0</v>
      </c>
      <c r="BT38" s="207">
        <v>0</v>
      </c>
      <c r="BU38" s="333"/>
      <c r="BV38" s="41" t="s">
        <v>187</v>
      </c>
      <c r="BW38" s="332"/>
      <c r="BX38" s="332"/>
      <c r="BY38" s="336"/>
      <c r="BZ38" s="61"/>
      <c r="CA38" s="61"/>
      <c r="CB38" s="41"/>
      <c r="CC38" s="332"/>
      <c r="CD38" s="332"/>
      <c r="CE38" s="333"/>
      <c r="CF38" s="61"/>
      <c r="CG38" s="61"/>
      <c r="CH38" s="41"/>
      <c r="CI38" s="334"/>
      <c r="CJ38" s="334">
        <f>(+BQ34+BK34+BE34+AY34+AS34+AM34+AG34+AA34+U34)/8</f>
        <v>10.375</v>
      </c>
      <c r="CK38" s="335"/>
      <c r="CL38" s="282"/>
    </row>
    <row r="39" spans="1:90" ht="60.75" customHeight="1">
      <c r="A39" s="359"/>
      <c r="B39" s="241"/>
      <c r="C39" s="261"/>
      <c r="D39" s="241"/>
      <c r="E39" s="263"/>
      <c r="F39" s="263"/>
      <c r="G39" s="263"/>
      <c r="H39" s="47" t="s">
        <v>171</v>
      </c>
      <c r="I39" s="280"/>
      <c r="J39" s="253"/>
      <c r="K39" s="253"/>
      <c r="L39" s="253"/>
      <c r="M39" s="253"/>
      <c r="N39" s="253"/>
      <c r="O39" s="253"/>
      <c r="P39" s="253"/>
      <c r="Q39" s="253"/>
      <c r="R39" s="253"/>
      <c r="S39" s="255"/>
      <c r="T39" s="278"/>
      <c r="U39" s="247"/>
      <c r="V39" s="251"/>
      <c r="W39" s="58"/>
      <c r="X39" s="58"/>
      <c r="Y39" s="41"/>
      <c r="Z39" s="247"/>
      <c r="AA39" s="247"/>
      <c r="AB39" s="245"/>
      <c r="AC39" s="55"/>
      <c r="AD39" s="55"/>
      <c r="AE39" s="41"/>
      <c r="AF39" s="247"/>
      <c r="AG39" s="247"/>
      <c r="AH39" s="245"/>
      <c r="AI39" s="58"/>
      <c r="AJ39" s="58"/>
      <c r="AK39" s="41" t="s">
        <v>198</v>
      </c>
      <c r="AL39" s="247"/>
      <c r="AM39" s="247"/>
      <c r="AN39" s="245"/>
      <c r="AO39" s="58"/>
      <c r="AP39" s="58"/>
      <c r="AQ39" s="41" t="s">
        <v>174</v>
      </c>
      <c r="AR39" s="247"/>
      <c r="AS39" s="247"/>
      <c r="AT39" s="245"/>
      <c r="AU39" s="58">
        <v>0</v>
      </c>
      <c r="AV39" s="58">
        <v>0</v>
      </c>
      <c r="AW39" s="41" t="s">
        <v>199</v>
      </c>
      <c r="AX39" s="247"/>
      <c r="AY39" s="247"/>
      <c r="AZ39" s="245"/>
      <c r="BA39" s="58">
        <v>0</v>
      </c>
      <c r="BB39" s="58">
        <v>0</v>
      </c>
      <c r="BC39" s="41" t="s">
        <v>199</v>
      </c>
      <c r="BD39" s="247"/>
      <c r="BE39" s="247"/>
      <c r="BF39" s="245"/>
      <c r="BG39" s="58"/>
      <c r="BH39" s="58"/>
      <c r="BI39" s="41"/>
      <c r="BJ39" s="247"/>
      <c r="BK39" s="247"/>
      <c r="BL39" s="245"/>
      <c r="BM39" s="58"/>
      <c r="BN39" s="58"/>
      <c r="BO39" s="41"/>
      <c r="BP39" s="247"/>
      <c r="BQ39" s="247"/>
      <c r="BR39" s="245"/>
      <c r="BS39" s="207">
        <v>0</v>
      </c>
      <c r="BT39" s="207">
        <v>0</v>
      </c>
      <c r="BU39" s="249"/>
      <c r="BV39" s="41" t="s">
        <v>970</v>
      </c>
      <c r="BW39" s="247"/>
      <c r="BX39" s="247"/>
      <c r="BY39" s="245"/>
      <c r="BZ39" s="61"/>
      <c r="CA39" s="61"/>
      <c r="CB39" s="41"/>
      <c r="CC39" s="247"/>
      <c r="CD39" s="247"/>
      <c r="CE39" s="249"/>
      <c r="CF39" s="61"/>
      <c r="CG39" s="61"/>
      <c r="CH39" s="41"/>
      <c r="CI39" s="247"/>
      <c r="CJ39" s="247">
        <f>(+BQ35+BK35+BE35+AY35+AS35+AM35+AG35+AA35+U35)/8</f>
        <v>0</v>
      </c>
      <c r="CK39" s="239"/>
      <c r="CL39" s="241"/>
    </row>
    <row r="40" spans="1:90" ht="114" customHeight="1">
      <c r="A40" s="329" t="s">
        <v>200</v>
      </c>
      <c r="B40" s="240" t="s">
        <v>1028</v>
      </c>
      <c r="C40" s="260">
        <v>24</v>
      </c>
      <c r="D40" s="240" t="s">
        <v>1030</v>
      </c>
      <c r="E40" s="262" t="s">
        <v>26</v>
      </c>
      <c r="F40" s="262"/>
      <c r="G40" s="262"/>
      <c r="H40" s="47" t="s">
        <v>100</v>
      </c>
      <c r="I40" s="279">
        <v>868</v>
      </c>
      <c r="J40" s="252">
        <v>900</v>
      </c>
      <c r="K40" s="252">
        <v>710</v>
      </c>
      <c r="L40" s="252">
        <v>710</v>
      </c>
      <c r="M40" s="252">
        <v>710</v>
      </c>
      <c r="N40" s="252">
        <v>740</v>
      </c>
      <c r="O40" s="252">
        <v>710</v>
      </c>
      <c r="P40" s="252">
        <v>710</v>
      </c>
      <c r="Q40" s="252">
        <v>710</v>
      </c>
      <c r="R40" s="252">
        <v>710</v>
      </c>
      <c r="S40" s="254">
        <v>710</v>
      </c>
      <c r="T40" s="277">
        <v>868</v>
      </c>
      <c r="U40" s="246">
        <v>1114</v>
      </c>
      <c r="V40" s="250">
        <f t="shared" si="2"/>
        <v>128.34101382488478</v>
      </c>
      <c r="W40" s="58">
        <v>3000000</v>
      </c>
      <c r="X40" s="58">
        <v>3000000</v>
      </c>
      <c r="Y40" s="41" t="s">
        <v>202</v>
      </c>
      <c r="Z40" s="246">
        <v>900</v>
      </c>
      <c r="AA40" s="246">
        <v>1266</v>
      </c>
      <c r="AB40" s="250">
        <f t="shared" si="3"/>
        <v>140.66666666666669</v>
      </c>
      <c r="AC40" s="58">
        <v>66500000</v>
      </c>
      <c r="AD40" s="58">
        <v>66500000</v>
      </c>
      <c r="AE40" s="41" t="s">
        <v>203</v>
      </c>
      <c r="AF40" s="246">
        <v>710</v>
      </c>
      <c r="AG40" s="246">
        <v>0</v>
      </c>
      <c r="AH40" s="250">
        <f t="shared" si="4"/>
        <v>0</v>
      </c>
      <c r="AI40" s="58"/>
      <c r="AJ40" s="58"/>
      <c r="AK40" s="41" t="s">
        <v>204</v>
      </c>
      <c r="AL40" s="246">
        <v>710</v>
      </c>
      <c r="AM40" s="246">
        <v>3101</v>
      </c>
      <c r="AN40" s="250">
        <f t="shared" si="5"/>
        <v>436.76056338028167</v>
      </c>
      <c r="AO40" s="58">
        <v>40000000</v>
      </c>
      <c r="AP40" s="58">
        <v>0</v>
      </c>
      <c r="AQ40" s="41" t="s">
        <v>205</v>
      </c>
      <c r="AR40" s="246">
        <v>710</v>
      </c>
      <c r="AS40" s="246">
        <v>1231</v>
      </c>
      <c r="AT40" s="250">
        <f t="shared" si="6"/>
        <v>173.38028169014083</v>
      </c>
      <c r="AU40" s="58">
        <v>29000000</v>
      </c>
      <c r="AV40" s="58">
        <v>0</v>
      </c>
      <c r="AW40" s="41" t="s">
        <v>206</v>
      </c>
      <c r="AX40" s="246">
        <v>740</v>
      </c>
      <c r="AY40" s="246"/>
      <c r="AZ40" s="244">
        <f t="shared" si="7"/>
        <v>0</v>
      </c>
      <c r="BA40" s="58">
        <v>18817998</v>
      </c>
      <c r="BB40" s="58">
        <v>11342000</v>
      </c>
      <c r="BC40" s="41" t="s">
        <v>207</v>
      </c>
      <c r="BD40" s="246">
        <v>710</v>
      </c>
      <c r="BE40" s="246">
        <v>2600</v>
      </c>
      <c r="BF40" s="312">
        <v>100</v>
      </c>
      <c r="BG40" s="58">
        <v>0</v>
      </c>
      <c r="BH40" s="58">
        <v>0</v>
      </c>
      <c r="BI40" s="41" t="s">
        <v>208</v>
      </c>
      <c r="BJ40" s="246">
        <v>710</v>
      </c>
      <c r="BK40" s="246">
        <v>710</v>
      </c>
      <c r="BL40" s="244">
        <v>100</v>
      </c>
      <c r="BM40" s="57">
        <v>0</v>
      </c>
      <c r="BN40" s="57">
        <v>0</v>
      </c>
      <c r="BO40" s="59" t="s">
        <v>209</v>
      </c>
      <c r="BP40" s="246">
        <v>710</v>
      </c>
      <c r="BQ40" s="327">
        <v>12.547000000000001</v>
      </c>
      <c r="BR40" s="244">
        <v>100</v>
      </c>
      <c r="BS40" s="367">
        <v>70231484604</v>
      </c>
      <c r="BT40" s="367">
        <v>27245598388</v>
      </c>
      <c r="BU40" s="369">
        <f>BT40/BS40*100</f>
        <v>38.793994661545625</v>
      </c>
      <c r="BV40" s="7" t="s">
        <v>1111</v>
      </c>
      <c r="BW40" s="246"/>
      <c r="BX40" s="246"/>
      <c r="BY40" s="244" t="e">
        <f t="shared" si="10"/>
        <v>#DIV/0!</v>
      </c>
      <c r="BZ40" s="61"/>
      <c r="CA40" s="61"/>
      <c r="CB40" s="41"/>
      <c r="CC40" s="246"/>
      <c r="CD40" s="246"/>
      <c r="CE40" s="248" t="e">
        <f t="shared" si="11"/>
        <v>#DIV/0!</v>
      </c>
      <c r="CF40" s="61"/>
      <c r="CG40" s="61"/>
      <c r="CH40" s="41"/>
      <c r="CI40" s="246">
        <v>710</v>
      </c>
      <c r="CJ40" s="246">
        <f>(+BP40+BK40+BE40+AY40+AS40+AM40+AG40+AA40+U40)/9</f>
        <v>1192.4444444444443</v>
      </c>
      <c r="CK40" s="238">
        <v>1</v>
      </c>
      <c r="CL40" s="240" t="s">
        <v>985</v>
      </c>
    </row>
    <row r="41" spans="1:90" ht="168.75" customHeight="1">
      <c r="A41" s="330"/>
      <c r="B41" s="282"/>
      <c r="C41" s="261"/>
      <c r="D41" s="241"/>
      <c r="E41" s="263"/>
      <c r="F41" s="263"/>
      <c r="G41" s="263"/>
      <c r="H41" s="47" t="s">
        <v>171</v>
      </c>
      <c r="I41" s="280"/>
      <c r="J41" s="253"/>
      <c r="K41" s="253"/>
      <c r="L41" s="253"/>
      <c r="M41" s="253"/>
      <c r="N41" s="253"/>
      <c r="O41" s="253"/>
      <c r="P41" s="253"/>
      <c r="Q41" s="253"/>
      <c r="R41" s="253"/>
      <c r="S41" s="255"/>
      <c r="T41" s="278"/>
      <c r="U41" s="247"/>
      <c r="V41" s="251"/>
      <c r="W41" s="58"/>
      <c r="X41" s="58"/>
      <c r="Y41" s="41"/>
      <c r="Z41" s="247"/>
      <c r="AA41" s="247"/>
      <c r="AB41" s="251"/>
      <c r="AC41" s="58">
        <v>28432594971</v>
      </c>
      <c r="AD41" s="58">
        <v>28432594971</v>
      </c>
      <c r="AE41" s="41" t="s">
        <v>210</v>
      </c>
      <c r="AF41" s="247"/>
      <c r="AG41" s="247"/>
      <c r="AH41" s="251"/>
      <c r="AI41" s="58"/>
      <c r="AJ41" s="58"/>
      <c r="AK41" s="41" t="s">
        <v>211</v>
      </c>
      <c r="AL41" s="247"/>
      <c r="AM41" s="247"/>
      <c r="AN41" s="251"/>
      <c r="AO41" s="58"/>
      <c r="AP41" s="58"/>
      <c r="AQ41" s="41" t="s">
        <v>174</v>
      </c>
      <c r="AR41" s="247"/>
      <c r="AS41" s="247"/>
      <c r="AT41" s="251"/>
      <c r="AU41" s="58">
        <v>31283765286</v>
      </c>
      <c r="AV41" s="58">
        <v>31074343655</v>
      </c>
      <c r="AW41" s="41" t="s">
        <v>212</v>
      </c>
      <c r="AX41" s="247"/>
      <c r="AY41" s="247"/>
      <c r="AZ41" s="245"/>
      <c r="BA41" s="58">
        <v>27876946427</v>
      </c>
      <c r="BB41" s="58">
        <v>16246054019</v>
      </c>
      <c r="BC41" s="41" t="s">
        <v>213</v>
      </c>
      <c r="BD41" s="247"/>
      <c r="BE41" s="247"/>
      <c r="BF41" s="313"/>
      <c r="BG41" s="58">
        <v>33964251913</v>
      </c>
      <c r="BH41" s="58">
        <v>31438578457</v>
      </c>
      <c r="BI41" s="41" t="s">
        <v>214</v>
      </c>
      <c r="BJ41" s="247"/>
      <c r="BK41" s="247"/>
      <c r="BL41" s="245"/>
      <c r="BM41" s="57">
        <v>0</v>
      </c>
      <c r="BN41" s="57">
        <v>0</v>
      </c>
      <c r="BO41" s="59" t="s">
        <v>178</v>
      </c>
      <c r="BP41" s="247"/>
      <c r="BQ41" s="328"/>
      <c r="BR41" s="245"/>
      <c r="BS41" s="368"/>
      <c r="BT41" s="368"/>
      <c r="BU41" s="370"/>
      <c r="BV41" s="41" t="s">
        <v>1017</v>
      </c>
      <c r="BW41" s="247"/>
      <c r="BX41" s="247"/>
      <c r="BY41" s="245"/>
      <c r="BZ41" s="61"/>
      <c r="CA41" s="61"/>
      <c r="CB41" s="41"/>
      <c r="CC41" s="247"/>
      <c r="CD41" s="247"/>
      <c r="CE41" s="249"/>
      <c r="CF41" s="61"/>
      <c r="CG41" s="61"/>
      <c r="CH41" s="41"/>
      <c r="CI41" s="247"/>
      <c r="CJ41" s="247"/>
      <c r="CK41" s="239"/>
      <c r="CL41" s="241"/>
    </row>
    <row r="42" spans="1:90" ht="409.6" customHeight="1">
      <c r="A42" s="330"/>
      <c r="B42" s="241"/>
      <c r="C42" s="45">
        <v>25</v>
      </c>
      <c r="D42" s="41" t="s">
        <v>1029</v>
      </c>
      <c r="E42" s="46" t="s">
        <v>26</v>
      </c>
      <c r="F42" s="46"/>
      <c r="G42" s="46"/>
      <c r="H42" s="47" t="s">
        <v>100</v>
      </c>
      <c r="I42" s="48">
        <v>36</v>
      </c>
      <c r="J42" s="49">
        <v>50</v>
      </c>
      <c r="K42" s="49">
        <v>55</v>
      </c>
      <c r="L42" s="49">
        <v>55</v>
      </c>
      <c r="M42" s="49">
        <v>55</v>
      </c>
      <c r="N42" s="49">
        <v>70</v>
      </c>
      <c r="O42" s="49">
        <v>85</v>
      </c>
      <c r="P42" s="49">
        <v>85</v>
      </c>
      <c r="Q42" s="49">
        <v>85</v>
      </c>
      <c r="R42" s="49">
        <v>85</v>
      </c>
      <c r="S42" s="50">
        <v>85</v>
      </c>
      <c r="T42" s="51">
        <v>36</v>
      </c>
      <c r="U42" s="52">
        <v>86</v>
      </c>
      <c r="V42" s="56">
        <f t="shared" si="2"/>
        <v>238.88888888888889</v>
      </c>
      <c r="W42" s="58">
        <v>3000000</v>
      </c>
      <c r="X42" s="58">
        <v>3000000</v>
      </c>
      <c r="Y42" s="41" t="s">
        <v>215</v>
      </c>
      <c r="Z42" s="52">
        <v>50</v>
      </c>
      <c r="AA42" s="52">
        <v>5</v>
      </c>
      <c r="AB42" s="54">
        <f t="shared" si="3"/>
        <v>10</v>
      </c>
      <c r="AC42" s="58">
        <v>66500000</v>
      </c>
      <c r="AD42" s="58">
        <v>66500000</v>
      </c>
      <c r="AE42" s="41" t="s">
        <v>216</v>
      </c>
      <c r="AF42" s="52">
        <v>55</v>
      </c>
      <c r="AG42" s="52">
        <v>97</v>
      </c>
      <c r="AH42" s="56">
        <f t="shared" si="4"/>
        <v>176.36363636363637</v>
      </c>
      <c r="AI42" s="58">
        <v>17500000</v>
      </c>
      <c r="AJ42" s="58">
        <v>17500000</v>
      </c>
      <c r="AK42" s="41" t="s">
        <v>217</v>
      </c>
      <c r="AL42" s="52">
        <v>55</v>
      </c>
      <c r="AM42" s="52">
        <v>112</v>
      </c>
      <c r="AN42" s="56">
        <f t="shared" si="5"/>
        <v>203.63636363636363</v>
      </c>
      <c r="AO42" s="58">
        <v>41200000</v>
      </c>
      <c r="AP42" s="58"/>
      <c r="AQ42" s="41" t="s">
        <v>218</v>
      </c>
      <c r="AR42" s="52">
        <v>55</v>
      </c>
      <c r="AS42" s="52">
        <v>750</v>
      </c>
      <c r="AT42" s="56">
        <f t="shared" si="6"/>
        <v>1363.6363636363637</v>
      </c>
      <c r="AU42" s="58">
        <v>0</v>
      </c>
      <c r="AV42" s="58">
        <v>0</v>
      </c>
      <c r="AW42" s="41" t="s">
        <v>219</v>
      </c>
      <c r="AX42" s="52">
        <v>70</v>
      </c>
      <c r="AY42" s="52">
        <v>94</v>
      </c>
      <c r="AZ42" s="56">
        <f t="shared" si="7"/>
        <v>134.28571428571428</v>
      </c>
      <c r="BA42" s="58">
        <v>0</v>
      </c>
      <c r="BB42" s="58">
        <v>0</v>
      </c>
      <c r="BC42" s="41" t="s">
        <v>220</v>
      </c>
      <c r="BD42" s="52">
        <v>85</v>
      </c>
      <c r="BE42" s="52">
        <v>97</v>
      </c>
      <c r="BF42" s="56">
        <v>100</v>
      </c>
      <c r="BG42" s="58">
        <v>39999332.869999997</v>
      </c>
      <c r="BH42" s="58">
        <v>39999332.869999997</v>
      </c>
      <c r="BI42" s="41" t="s">
        <v>221</v>
      </c>
      <c r="BJ42" s="52">
        <v>85</v>
      </c>
      <c r="BK42" s="52">
        <v>94</v>
      </c>
      <c r="BL42" s="66">
        <v>100</v>
      </c>
      <c r="BM42" s="57">
        <v>0</v>
      </c>
      <c r="BN42" s="57">
        <v>0</v>
      </c>
      <c r="BO42" s="59" t="s">
        <v>222</v>
      </c>
      <c r="BP42" s="52">
        <v>85</v>
      </c>
      <c r="BQ42" s="52">
        <v>115</v>
      </c>
      <c r="BR42" s="54">
        <v>100</v>
      </c>
      <c r="BS42" s="191">
        <v>5000000</v>
      </c>
      <c r="BT42" s="191">
        <v>5000000</v>
      </c>
      <c r="BU42" s="170">
        <f>BT42/BS42*100</f>
        <v>100</v>
      </c>
      <c r="BV42" s="59" t="s">
        <v>1112</v>
      </c>
      <c r="BW42" s="60"/>
      <c r="BX42" s="60"/>
      <c r="BY42" s="54" t="e">
        <f t="shared" si="10"/>
        <v>#DIV/0!</v>
      </c>
      <c r="BZ42" s="61"/>
      <c r="CA42" s="61"/>
      <c r="CB42" s="41"/>
      <c r="CC42" s="60"/>
      <c r="CD42" s="60"/>
      <c r="CE42" s="62" t="e">
        <f t="shared" si="11"/>
        <v>#DIV/0!</v>
      </c>
      <c r="CF42" s="61"/>
      <c r="CG42" s="61"/>
      <c r="CH42" s="41"/>
      <c r="CI42" s="52">
        <v>85</v>
      </c>
      <c r="CJ42" s="52">
        <f>(U42+AG42+AM42+AS42+AY42+BE42+BK42+BQ42+BX42+CD42)/9</f>
        <v>160.55555555555554</v>
      </c>
      <c r="CK42" s="163">
        <v>1</v>
      </c>
      <c r="CL42" s="41" t="s">
        <v>1031</v>
      </c>
    </row>
    <row r="43" spans="1:90" ht="198" customHeight="1">
      <c r="A43" s="330"/>
      <c r="B43" s="240" t="s">
        <v>223</v>
      </c>
      <c r="C43" s="45">
        <v>26</v>
      </c>
      <c r="D43" s="41" t="s">
        <v>224</v>
      </c>
      <c r="E43" s="46" t="s">
        <v>26</v>
      </c>
      <c r="F43" s="46"/>
      <c r="G43" s="46"/>
      <c r="H43" s="47" t="s">
        <v>100</v>
      </c>
      <c r="I43" s="48">
        <v>3207</v>
      </c>
      <c r="J43" s="49">
        <v>3234</v>
      </c>
      <c r="K43" s="49">
        <v>3204</v>
      </c>
      <c r="L43" s="49">
        <v>3364</v>
      </c>
      <c r="M43" s="49">
        <v>3364</v>
      </c>
      <c r="N43" s="49">
        <v>3365</v>
      </c>
      <c r="O43" s="49">
        <v>3468</v>
      </c>
      <c r="P43" s="77">
        <v>3468</v>
      </c>
      <c r="Q43" s="77">
        <v>3468</v>
      </c>
      <c r="R43" s="77">
        <v>3468</v>
      </c>
      <c r="S43" s="79">
        <v>3468</v>
      </c>
      <c r="T43" s="51">
        <v>3207</v>
      </c>
      <c r="U43" s="52">
        <v>2967</v>
      </c>
      <c r="V43" s="56">
        <f t="shared" si="2"/>
        <v>92.516370439663234</v>
      </c>
      <c r="W43" s="58">
        <v>96574236631.539993</v>
      </c>
      <c r="X43" s="58">
        <v>96204545021</v>
      </c>
      <c r="Y43" s="41" t="s">
        <v>225</v>
      </c>
      <c r="Z43" s="52">
        <v>3234</v>
      </c>
      <c r="AA43" s="52">
        <v>2827</v>
      </c>
      <c r="AB43" s="56">
        <f t="shared" si="3"/>
        <v>87.414965986394549</v>
      </c>
      <c r="AC43" s="58">
        <v>102615366837.64999</v>
      </c>
      <c r="AD43" s="58">
        <v>34798043724</v>
      </c>
      <c r="AE43" s="41" t="s">
        <v>226</v>
      </c>
      <c r="AF43" s="52">
        <v>3204</v>
      </c>
      <c r="AG43" s="52">
        <v>3204</v>
      </c>
      <c r="AH43" s="54">
        <f t="shared" si="4"/>
        <v>100</v>
      </c>
      <c r="AI43" s="58"/>
      <c r="AJ43" s="58"/>
      <c r="AK43" s="41" t="s">
        <v>227</v>
      </c>
      <c r="AL43" s="52">
        <v>3364</v>
      </c>
      <c r="AM43" s="52">
        <v>3138</v>
      </c>
      <c r="AN43" s="56">
        <f t="shared" si="5"/>
        <v>93.28180737217599</v>
      </c>
      <c r="AO43" s="58">
        <v>0</v>
      </c>
      <c r="AP43" s="58">
        <v>0</v>
      </c>
      <c r="AQ43" s="41" t="s">
        <v>228</v>
      </c>
      <c r="AR43" s="52">
        <v>3364</v>
      </c>
      <c r="AS43" s="52">
        <v>6199</v>
      </c>
      <c r="AT43" s="68">
        <f t="shared" si="6"/>
        <v>184.27467300832342</v>
      </c>
      <c r="AU43" s="58">
        <v>0</v>
      </c>
      <c r="AV43" s="58">
        <v>0</v>
      </c>
      <c r="AW43" s="41" t="s">
        <v>229</v>
      </c>
      <c r="AX43" s="52">
        <v>3365</v>
      </c>
      <c r="AY43" s="52">
        <v>2561</v>
      </c>
      <c r="AZ43" s="56">
        <f t="shared" si="7"/>
        <v>76.106983655274888</v>
      </c>
      <c r="BA43" s="58">
        <v>346204958</v>
      </c>
      <c r="BB43" s="58">
        <v>103749306</v>
      </c>
      <c r="BC43" s="41" t="s">
        <v>230</v>
      </c>
      <c r="BD43" s="52">
        <v>3468</v>
      </c>
      <c r="BE43" s="52">
        <v>2428</v>
      </c>
      <c r="BF43" s="56">
        <f>BE43*100/BD43</f>
        <v>70.011534025374857</v>
      </c>
      <c r="BG43" s="58">
        <v>0</v>
      </c>
      <c r="BH43" s="58">
        <v>0</v>
      </c>
      <c r="BI43" s="240" t="s">
        <v>231</v>
      </c>
      <c r="BJ43" s="74">
        <v>3468</v>
      </c>
      <c r="BK43" s="74">
        <v>2635</v>
      </c>
      <c r="BL43" s="53">
        <f>BK43*100/BJ43</f>
        <v>75.980392156862749</v>
      </c>
      <c r="BM43" s="57">
        <v>0</v>
      </c>
      <c r="BN43" s="57">
        <v>0</v>
      </c>
      <c r="BO43" s="59" t="s">
        <v>232</v>
      </c>
      <c r="BP43" s="52">
        <v>3468</v>
      </c>
      <c r="BQ43" s="52">
        <v>2592</v>
      </c>
      <c r="BR43" s="53">
        <f>(BQ43/BP43)*100</f>
        <v>74.740484429065745</v>
      </c>
      <c r="BS43" s="188">
        <v>0</v>
      </c>
      <c r="BT43" s="188">
        <v>0</v>
      </c>
      <c r="BU43" s="170">
        <v>0</v>
      </c>
      <c r="BV43" s="76" t="s">
        <v>1113</v>
      </c>
      <c r="BW43" s="52">
        <v>3468</v>
      </c>
      <c r="BX43" s="60"/>
      <c r="BY43" s="54">
        <f t="shared" si="10"/>
        <v>0</v>
      </c>
      <c r="BZ43" s="61"/>
      <c r="CA43" s="61"/>
      <c r="CB43" s="41"/>
      <c r="CC43" s="52">
        <v>3468</v>
      </c>
      <c r="CD43" s="60"/>
      <c r="CE43" s="62">
        <f t="shared" si="11"/>
        <v>0</v>
      </c>
      <c r="CF43" s="61"/>
      <c r="CG43" s="61"/>
      <c r="CH43" s="41"/>
      <c r="CI43" s="52">
        <v>3468</v>
      </c>
      <c r="CJ43" s="52">
        <v>2721</v>
      </c>
      <c r="CK43" s="163">
        <f>CJ43/CI43</f>
        <v>0.78460207612456745</v>
      </c>
      <c r="CL43" s="59" t="s">
        <v>1032</v>
      </c>
    </row>
    <row r="44" spans="1:90" ht="258" customHeight="1">
      <c r="A44" s="330"/>
      <c r="B44" s="282"/>
      <c r="C44" s="45">
        <v>27</v>
      </c>
      <c r="D44" s="41" t="s">
        <v>233</v>
      </c>
      <c r="E44" s="46"/>
      <c r="F44" s="46" t="s">
        <v>26</v>
      </c>
      <c r="G44" s="46"/>
      <c r="H44" s="47" t="s">
        <v>100</v>
      </c>
      <c r="I44" s="48">
        <v>23088</v>
      </c>
      <c r="J44" s="49">
        <v>23095</v>
      </c>
      <c r="K44" s="49">
        <v>17000</v>
      </c>
      <c r="L44" s="49">
        <v>17000</v>
      </c>
      <c r="M44" s="49">
        <v>17000</v>
      </c>
      <c r="N44" s="49">
        <v>18500</v>
      </c>
      <c r="O44" s="49">
        <v>17000</v>
      </c>
      <c r="P44" s="77">
        <v>17000</v>
      </c>
      <c r="Q44" s="77">
        <v>17000</v>
      </c>
      <c r="R44" s="77">
        <v>17000</v>
      </c>
      <c r="S44" s="79">
        <v>17000</v>
      </c>
      <c r="T44" s="51">
        <v>23088</v>
      </c>
      <c r="U44" s="52">
        <v>19544</v>
      </c>
      <c r="V44" s="56">
        <f t="shared" si="2"/>
        <v>84.650034650034641</v>
      </c>
      <c r="W44" s="58">
        <v>96574236631.539993</v>
      </c>
      <c r="X44" s="58">
        <v>96204545021</v>
      </c>
      <c r="Y44" s="41" t="s">
        <v>234</v>
      </c>
      <c r="Z44" s="52">
        <v>23095</v>
      </c>
      <c r="AA44" s="52">
        <v>19085</v>
      </c>
      <c r="AB44" s="56">
        <f t="shared" si="3"/>
        <v>82.636934401385588</v>
      </c>
      <c r="AC44" s="242">
        <v>102615366837.64999</v>
      </c>
      <c r="AD44" s="242">
        <v>34798043724</v>
      </c>
      <c r="AE44" s="41" t="s">
        <v>235</v>
      </c>
      <c r="AF44" s="52">
        <v>17000</v>
      </c>
      <c r="AG44" s="52">
        <v>19263</v>
      </c>
      <c r="AH44" s="56">
        <f t="shared" si="4"/>
        <v>113.31176470588235</v>
      </c>
      <c r="AI44" s="58"/>
      <c r="AJ44" s="58"/>
      <c r="AK44" s="41" t="s">
        <v>236</v>
      </c>
      <c r="AL44" s="52">
        <v>17000</v>
      </c>
      <c r="AM44" s="52">
        <v>16506</v>
      </c>
      <c r="AN44" s="56">
        <f t="shared" si="5"/>
        <v>97.094117647058823</v>
      </c>
      <c r="AO44" s="58">
        <v>6068145362</v>
      </c>
      <c r="AP44" s="58">
        <v>5511373138</v>
      </c>
      <c r="AQ44" s="41" t="s">
        <v>237</v>
      </c>
      <c r="AR44" s="52">
        <v>17000</v>
      </c>
      <c r="AS44" s="52">
        <v>15891</v>
      </c>
      <c r="AT44" s="56">
        <f t="shared" si="6"/>
        <v>93.476470588235287</v>
      </c>
      <c r="AU44" s="58">
        <v>5803871661</v>
      </c>
      <c r="AV44" s="58">
        <v>4774485643</v>
      </c>
      <c r="AW44" s="41" t="s">
        <v>238</v>
      </c>
      <c r="AX44" s="52">
        <v>18500</v>
      </c>
      <c r="AY44" s="52">
        <v>15477</v>
      </c>
      <c r="AZ44" s="56">
        <f t="shared" si="7"/>
        <v>83.659459459459455</v>
      </c>
      <c r="BA44" s="58">
        <v>2092282143</v>
      </c>
      <c r="BB44" s="58">
        <v>627006675</v>
      </c>
      <c r="BC44" s="41" t="s">
        <v>239</v>
      </c>
      <c r="BD44" s="52">
        <v>17000</v>
      </c>
      <c r="BE44" s="52">
        <v>15496</v>
      </c>
      <c r="BF44" s="56">
        <f>BE44*100/BD44</f>
        <v>91.152941176470591</v>
      </c>
      <c r="BG44" s="58">
        <v>0</v>
      </c>
      <c r="BH44" s="58">
        <v>0</v>
      </c>
      <c r="BI44" s="241"/>
      <c r="BJ44" s="74">
        <v>17000</v>
      </c>
      <c r="BK44" s="74">
        <v>15197</v>
      </c>
      <c r="BL44" s="53">
        <f>BK44*100/BJ44</f>
        <v>89.39411764705882</v>
      </c>
      <c r="BM44" s="57">
        <v>0</v>
      </c>
      <c r="BN44" s="57">
        <v>0</v>
      </c>
      <c r="BO44" s="59" t="s">
        <v>240</v>
      </c>
      <c r="BP44" s="52">
        <v>17000</v>
      </c>
      <c r="BQ44" s="52">
        <v>14465</v>
      </c>
      <c r="BR44" s="213">
        <f>(BQ44/BP44)*100</f>
        <v>85.088235294117638</v>
      </c>
      <c r="BS44" s="188">
        <v>0</v>
      </c>
      <c r="BT44" s="188">
        <v>0</v>
      </c>
      <c r="BU44" s="170">
        <v>0</v>
      </c>
      <c r="BV44" s="76" t="s">
        <v>1114</v>
      </c>
      <c r="BW44" s="52">
        <v>17000</v>
      </c>
      <c r="BX44" s="60"/>
      <c r="BY44" s="54">
        <f t="shared" si="10"/>
        <v>0</v>
      </c>
      <c r="BZ44" s="61"/>
      <c r="CA44" s="61"/>
      <c r="CB44" s="41"/>
      <c r="CC44" s="52">
        <v>17000</v>
      </c>
      <c r="CD44" s="60"/>
      <c r="CE44" s="62">
        <f t="shared" si="11"/>
        <v>0</v>
      </c>
      <c r="CF44" s="61"/>
      <c r="CG44" s="61"/>
      <c r="CH44" s="41"/>
      <c r="CI44" s="52">
        <v>17000</v>
      </c>
      <c r="CJ44" s="52">
        <v>13587</v>
      </c>
      <c r="CK44" s="215">
        <f>CJ44/CI44</f>
        <v>0.79923529411764704</v>
      </c>
      <c r="CL44" s="41" t="s">
        <v>1165</v>
      </c>
    </row>
    <row r="45" spans="1:90" ht="409.6" customHeight="1">
      <c r="A45" s="330"/>
      <c r="B45" s="282"/>
      <c r="C45" s="45">
        <v>28</v>
      </c>
      <c r="D45" s="41" t="s">
        <v>241</v>
      </c>
      <c r="E45" s="46" t="s">
        <v>26</v>
      </c>
      <c r="F45" s="46" t="s">
        <v>26</v>
      </c>
      <c r="G45" s="46" t="s">
        <v>26</v>
      </c>
      <c r="H45" s="47" t="s">
        <v>100</v>
      </c>
      <c r="I45" s="48">
        <v>113</v>
      </c>
      <c r="J45" s="49">
        <v>60</v>
      </c>
      <c r="K45" s="49">
        <v>185</v>
      </c>
      <c r="L45" s="49">
        <v>194</v>
      </c>
      <c r="M45" s="49">
        <v>194.25</v>
      </c>
      <c r="N45" s="49">
        <v>260</v>
      </c>
      <c r="O45" s="49">
        <v>235</v>
      </c>
      <c r="P45" s="77">
        <v>105</v>
      </c>
      <c r="Q45" s="49">
        <v>235</v>
      </c>
      <c r="R45" s="49">
        <v>235</v>
      </c>
      <c r="S45" s="50">
        <v>235</v>
      </c>
      <c r="T45" s="51">
        <v>113</v>
      </c>
      <c r="U45" s="52">
        <v>60</v>
      </c>
      <c r="V45" s="56">
        <f t="shared" si="2"/>
        <v>53.097345132743371</v>
      </c>
      <c r="W45" s="58">
        <v>96574236631.539993</v>
      </c>
      <c r="X45" s="58">
        <v>96204545021</v>
      </c>
      <c r="Y45" s="41" t="s">
        <v>242</v>
      </c>
      <c r="Z45" s="52">
        <v>60</v>
      </c>
      <c r="AA45" s="52">
        <v>20</v>
      </c>
      <c r="AB45" s="56">
        <f t="shared" si="3"/>
        <v>33.333333333333329</v>
      </c>
      <c r="AC45" s="243"/>
      <c r="AD45" s="243"/>
      <c r="AE45" s="41" t="s">
        <v>243</v>
      </c>
      <c r="AF45" s="52">
        <v>185</v>
      </c>
      <c r="AG45" s="52">
        <v>185</v>
      </c>
      <c r="AH45" s="54">
        <f t="shared" si="4"/>
        <v>100</v>
      </c>
      <c r="AI45" s="58"/>
      <c r="AJ45" s="58"/>
      <c r="AK45" s="41" t="s">
        <v>244</v>
      </c>
      <c r="AL45" s="52">
        <v>194</v>
      </c>
      <c r="AM45" s="52">
        <v>851</v>
      </c>
      <c r="AN45" s="68">
        <f t="shared" si="5"/>
        <v>438.65979381443304</v>
      </c>
      <c r="AO45" s="58">
        <v>10000000</v>
      </c>
      <c r="AP45" s="58">
        <v>10000000</v>
      </c>
      <c r="AQ45" s="41" t="s">
        <v>245</v>
      </c>
      <c r="AR45" s="52">
        <v>194.25</v>
      </c>
      <c r="AS45" s="52">
        <v>151</v>
      </c>
      <c r="AT45" s="56">
        <f t="shared" si="6"/>
        <v>77.734877734877742</v>
      </c>
      <c r="AU45" s="58">
        <v>7200000</v>
      </c>
      <c r="AV45" s="58">
        <v>2675000</v>
      </c>
      <c r="AW45" s="41" t="s">
        <v>246</v>
      </c>
      <c r="AX45" s="52">
        <v>260</v>
      </c>
      <c r="AY45" s="52">
        <v>203</v>
      </c>
      <c r="AZ45" s="56">
        <f t="shared" si="7"/>
        <v>78.07692307692308</v>
      </c>
      <c r="BA45" s="58">
        <v>5000000</v>
      </c>
      <c r="BB45" s="58">
        <v>4000000</v>
      </c>
      <c r="BC45" s="41" t="s">
        <v>247</v>
      </c>
      <c r="BD45" s="52">
        <v>235</v>
      </c>
      <c r="BE45" s="52">
        <v>52</v>
      </c>
      <c r="BF45" s="56">
        <f>BE45*100/BD45</f>
        <v>22.127659574468087</v>
      </c>
      <c r="BG45" s="58">
        <v>0</v>
      </c>
      <c r="BH45" s="58">
        <v>0</v>
      </c>
      <c r="BI45" s="41" t="s">
        <v>248</v>
      </c>
      <c r="BJ45" s="74">
        <v>105</v>
      </c>
      <c r="BK45" s="74">
        <v>105</v>
      </c>
      <c r="BL45" s="54">
        <v>100</v>
      </c>
      <c r="BM45" s="57">
        <v>0</v>
      </c>
      <c r="BN45" s="57">
        <v>0</v>
      </c>
      <c r="BO45" s="59" t="s">
        <v>249</v>
      </c>
      <c r="BP45" s="52">
        <v>235</v>
      </c>
      <c r="BQ45" s="52">
        <v>306</v>
      </c>
      <c r="BR45" s="53">
        <v>100</v>
      </c>
      <c r="BS45" s="191">
        <v>17310000</v>
      </c>
      <c r="BT45" s="191">
        <v>17275000</v>
      </c>
      <c r="BU45" s="182">
        <f>BT45/BS45*100</f>
        <v>99.797804737146151</v>
      </c>
      <c r="BV45" s="80" t="s">
        <v>1054</v>
      </c>
      <c r="BW45" s="60">
        <v>23</v>
      </c>
      <c r="BX45" s="60"/>
      <c r="BY45" s="54">
        <f t="shared" si="10"/>
        <v>0</v>
      </c>
      <c r="BZ45" s="61"/>
      <c r="CA45" s="61"/>
      <c r="CB45" s="41"/>
      <c r="CC45" s="60">
        <v>23</v>
      </c>
      <c r="CD45" s="60"/>
      <c r="CE45" s="62">
        <f t="shared" si="11"/>
        <v>0</v>
      </c>
      <c r="CF45" s="61"/>
      <c r="CG45" s="61"/>
      <c r="CH45" s="41"/>
      <c r="CI45" s="52">
        <v>235</v>
      </c>
      <c r="CJ45" s="52">
        <f t="shared" ref="CJ45:CJ60" si="16">(+U45+AA45+AG45+AM45+AS45+AY45+BE45+BK45+BQ45)/9</f>
        <v>214.77777777777777</v>
      </c>
      <c r="CK45" s="163">
        <f>CJ45/CI45</f>
        <v>0.91394799054373521</v>
      </c>
      <c r="CL45" s="41" t="s">
        <v>1146</v>
      </c>
    </row>
    <row r="46" spans="1:90" ht="201.75" customHeight="1">
      <c r="A46" s="330"/>
      <c r="B46" s="282"/>
      <c r="C46" s="45">
        <v>29</v>
      </c>
      <c r="D46" s="41" t="s">
        <v>250</v>
      </c>
      <c r="E46" s="46"/>
      <c r="F46" s="46" t="s">
        <v>26</v>
      </c>
      <c r="G46" s="46" t="s">
        <v>26</v>
      </c>
      <c r="H46" s="47" t="s">
        <v>100</v>
      </c>
      <c r="I46" s="48">
        <v>18561</v>
      </c>
      <c r="J46" s="49">
        <v>18621</v>
      </c>
      <c r="K46" s="49">
        <v>15900</v>
      </c>
      <c r="L46" s="49">
        <v>15900</v>
      </c>
      <c r="M46" s="49">
        <v>15900</v>
      </c>
      <c r="N46" s="49">
        <v>16200</v>
      </c>
      <c r="O46" s="49">
        <v>15900</v>
      </c>
      <c r="P46" s="77">
        <v>15900</v>
      </c>
      <c r="Q46" s="77">
        <v>15900</v>
      </c>
      <c r="R46" s="77">
        <v>15900</v>
      </c>
      <c r="S46" s="79">
        <v>15900</v>
      </c>
      <c r="T46" s="51">
        <v>18561</v>
      </c>
      <c r="U46" s="52">
        <v>17014</v>
      </c>
      <c r="V46" s="56">
        <f t="shared" si="2"/>
        <v>91.665319756478638</v>
      </c>
      <c r="W46" s="58">
        <v>9066466051.4200001</v>
      </c>
      <c r="X46" s="58">
        <v>8412628529</v>
      </c>
      <c r="Y46" s="41" t="s">
        <v>251</v>
      </c>
      <c r="Z46" s="52">
        <v>18621</v>
      </c>
      <c r="AA46" s="52">
        <v>16420</v>
      </c>
      <c r="AB46" s="56">
        <f t="shared" si="3"/>
        <v>88.180011814617913</v>
      </c>
      <c r="AC46" s="242">
        <v>3829493088.2600002</v>
      </c>
      <c r="AD46" s="242">
        <v>2070756300</v>
      </c>
      <c r="AE46" s="41" t="s">
        <v>252</v>
      </c>
      <c r="AF46" s="52">
        <v>15900</v>
      </c>
      <c r="AG46" s="52">
        <v>18600</v>
      </c>
      <c r="AH46" s="56">
        <f t="shared" si="4"/>
        <v>116.98113207547169</v>
      </c>
      <c r="AI46" s="58"/>
      <c r="AJ46" s="58"/>
      <c r="AK46" s="41" t="s">
        <v>253</v>
      </c>
      <c r="AL46" s="52">
        <v>15900</v>
      </c>
      <c r="AM46" s="52">
        <v>14570</v>
      </c>
      <c r="AN46" s="56">
        <f t="shared" si="5"/>
        <v>91.635220125786162</v>
      </c>
      <c r="AO46" s="58">
        <v>6068145362</v>
      </c>
      <c r="AP46" s="58">
        <v>5511373138</v>
      </c>
      <c r="AQ46" s="41" t="s">
        <v>254</v>
      </c>
      <c r="AR46" s="52">
        <v>15900</v>
      </c>
      <c r="AS46" s="52">
        <v>14489</v>
      </c>
      <c r="AT46" s="56">
        <f t="shared" si="6"/>
        <v>91.125786163522022</v>
      </c>
      <c r="AU46" s="58">
        <v>5803871661</v>
      </c>
      <c r="AV46" s="58">
        <v>4774485643</v>
      </c>
      <c r="AW46" s="41" t="s">
        <v>255</v>
      </c>
      <c r="AX46" s="52">
        <v>16200</v>
      </c>
      <c r="AY46" s="52">
        <v>13864</v>
      </c>
      <c r="AZ46" s="56">
        <f t="shared" si="7"/>
        <v>85.580246913580254</v>
      </c>
      <c r="BA46" s="58">
        <v>1874524241</v>
      </c>
      <c r="BB46" s="58">
        <v>561749865</v>
      </c>
      <c r="BC46" s="41" t="s">
        <v>256</v>
      </c>
      <c r="BD46" s="52">
        <v>15900</v>
      </c>
      <c r="BE46" s="52">
        <v>14130</v>
      </c>
      <c r="BF46" s="56">
        <f>BE46*100/BD46</f>
        <v>88.867924528301884</v>
      </c>
      <c r="BG46" s="58">
        <v>0</v>
      </c>
      <c r="BH46" s="58">
        <v>0</v>
      </c>
      <c r="BI46" s="240" t="s">
        <v>231</v>
      </c>
      <c r="BJ46" s="74">
        <v>15900</v>
      </c>
      <c r="BK46" s="74">
        <v>13033</v>
      </c>
      <c r="BL46" s="56">
        <f>BK46*100/BJ46</f>
        <v>81.968553459119491</v>
      </c>
      <c r="BM46" s="57">
        <v>0</v>
      </c>
      <c r="BN46" s="57">
        <v>0</v>
      </c>
      <c r="BO46" s="59" t="s">
        <v>257</v>
      </c>
      <c r="BP46" s="52">
        <v>15900</v>
      </c>
      <c r="BQ46" s="52">
        <v>11901</v>
      </c>
      <c r="BR46" s="64">
        <f>(BQ46/BP46)*100</f>
        <v>74.84905660377359</v>
      </c>
      <c r="BS46" s="188">
        <v>0</v>
      </c>
      <c r="BT46" s="188">
        <v>0</v>
      </c>
      <c r="BU46" s="170">
        <v>0</v>
      </c>
      <c r="BV46" s="90" t="s">
        <v>1115</v>
      </c>
      <c r="BW46" s="74">
        <v>15900</v>
      </c>
      <c r="BX46" s="60"/>
      <c r="BY46" s="54">
        <f t="shared" si="10"/>
        <v>0</v>
      </c>
      <c r="BZ46" s="61"/>
      <c r="CA46" s="61"/>
      <c r="CB46" s="41"/>
      <c r="CC46" s="74">
        <v>15900</v>
      </c>
      <c r="CD46" s="60"/>
      <c r="CE46" s="62">
        <f t="shared" si="11"/>
        <v>0</v>
      </c>
      <c r="CF46" s="61"/>
      <c r="CG46" s="61"/>
      <c r="CH46" s="41"/>
      <c r="CI46" s="52">
        <v>15900</v>
      </c>
      <c r="CJ46" s="52">
        <v>10470</v>
      </c>
      <c r="CK46" s="163">
        <f>CJ46/CI46</f>
        <v>0.65849056603773581</v>
      </c>
      <c r="CL46" s="41" t="s">
        <v>1033</v>
      </c>
    </row>
    <row r="47" spans="1:90" ht="185.25" customHeight="1">
      <c r="A47" s="330"/>
      <c r="B47" s="282"/>
      <c r="C47" s="45">
        <v>30</v>
      </c>
      <c r="D47" s="41" t="s">
        <v>258</v>
      </c>
      <c r="E47" s="46"/>
      <c r="F47" s="46"/>
      <c r="G47" s="46" t="s">
        <v>26</v>
      </c>
      <c r="H47" s="47" t="s">
        <v>100</v>
      </c>
      <c r="I47" s="48">
        <v>6093</v>
      </c>
      <c r="J47" s="49">
        <v>6096</v>
      </c>
      <c r="K47" s="49">
        <v>5100</v>
      </c>
      <c r="L47" s="49">
        <v>5100</v>
      </c>
      <c r="M47" s="49">
        <v>5100</v>
      </c>
      <c r="N47" s="49">
        <v>5400</v>
      </c>
      <c r="O47" s="49">
        <v>5100</v>
      </c>
      <c r="P47" s="77">
        <v>5100</v>
      </c>
      <c r="Q47" s="77">
        <v>5100</v>
      </c>
      <c r="R47" s="77">
        <v>5100</v>
      </c>
      <c r="S47" s="79">
        <v>5100</v>
      </c>
      <c r="T47" s="51">
        <v>6093</v>
      </c>
      <c r="U47" s="52">
        <v>5634</v>
      </c>
      <c r="V47" s="56">
        <f t="shared" si="2"/>
        <v>92.466765140324952</v>
      </c>
      <c r="W47" s="58">
        <v>9066466051.4200001</v>
      </c>
      <c r="X47" s="58">
        <v>8412628529</v>
      </c>
      <c r="Y47" s="41" t="s">
        <v>259</v>
      </c>
      <c r="Z47" s="52">
        <v>6096</v>
      </c>
      <c r="AA47" s="52">
        <v>5793</v>
      </c>
      <c r="AB47" s="56">
        <f t="shared" si="3"/>
        <v>95.029527559055111</v>
      </c>
      <c r="AC47" s="281"/>
      <c r="AD47" s="281"/>
      <c r="AE47" s="41" t="s">
        <v>260</v>
      </c>
      <c r="AF47" s="52">
        <v>5100</v>
      </c>
      <c r="AG47" s="52">
        <v>7285</v>
      </c>
      <c r="AH47" s="56">
        <f t="shared" si="4"/>
        <v>142.84313725490196</v>
      </c>
      <c r="AI47" s="58"/>
      <c r="AJ47" s="58"/>
      <c r="AK47" s="41" t="s">
        <v>261</v>
      </c>
      <c r="AL47" s="52">
        <v>5100</v>
      </c>
      <c r="AM47" s="52">
        <v>5327</v>
      </c>
      <c r="AN47" s="56">
        <f t="shared" si="5"/>
        <v>104.45098039215685</v>
      </c>
      <c r="AO47" s="58">
        <v>6068145362</v>
      </c>
      <c r="AP47" s="58">
        <v>5511373138</v>
      </c>
      <c r="AQ47" s="41" t="s">
        <v>262</v>
      </c>
      <c r="AR47" s="52">
        <v>5100</v>
      </c>
      <c r="AS47" s="52">
        <v>5316</v>
      </c>
      <c r="AT47" s="68">
        <f t="shared" si="6"/>
        <v>104.23529411764704</v>
      </c>
      <c r="AU47" s="58">
        <v>5803871661</v>
      </c>
      <c r="AV47" s="58">
        <v>4774485643</v>
      </c>
      <c r="AW47" s="41" t="s">
        <v>263</v>
      </c>
      <c r="AX47" s="52">
        <v>5400</v>
      </c>
      <c r="AY47" s="52">
        <v>5206</v>
      </c>
      <c r="AZ47" s="56">
        <f t="shared" si="7"/>
        <v>96.407407407407405</v>
      </c>
      <c r="BA47" s="58">
        <v>703448336</v>
      </c>
      <c r="BB47" s="58">
        <v>210806560</v>
      </c>
      <c r="BC47" s="41" t="s">
        <v>264</v>
      </c>
      <c r="BD47" s="52">
        <v>5100</v>
      </c>
      <c r="BE47" s="52">
        <v>5771</v>
      </c>
      <c r="BF47" s="56">
        <v>100</v>
      </c>
      <c r="BG47" s="58">
        <v>0</v>
      </c>
      <c r="BH47" s="58">
        <v>0</v>
      </c>
      <c r="BI47" s="241"/>
      <c r="BJ47" s="74">
        <v>5100</v>
      </c>
      <c r="BK47" s="74">
        <v>4843</v>
      </c>
      <c r="BL47" s="56">
        <f>BK47*100/BJ47</f>
        <v>94.960784313725483</v>
      </c>
      <c r="BM47" s="57">
        <v>0</v>
      </c>
      <c r="BN47" s="57">
        <v>0</v>
      </c>
      <c r="BO47" s="59" t="s">
        <v>265</v>
      </c>
      <c r="BP47" s="52">
        <v>5100</v>
      </c>
      <c r="BQ47" s="52">
        <v>4765</v>
      </c>
      <c r="BR47" s="64">
        <f>(BQ47/BP47)*100</f>
        <v>93.431372549019613</v>
      </c>
      <c r="BS47" s="188">
        <v>0</v>
      </c>
      <c r="BT47" s="188">
        <v>0</v>
      </c>
      <c r="BU47" s="170">
        <v>0</v>
      </c>
      <c r="BV47" s="76" t="s">
        <v>1116</v>
      </c>
      <c r="BW47" s="52">
        <v>510</v>
      </c>
      <c r="BX47" s="60"/>
      <c r="BY47" s="54">
        <f t="shared" si="10"/>
        <v>0</v>
      </c>
      <c r="BZ47" s="61"/>
      <c r="CA47" s="61"/>
      <c r="CB47" s="41"/>
      <c r="CC47" s="52">
        <v>510</v>
      </c>
      <c r="CD47" s="60"/>
      <c r="CE47" s="62">
        <f t="shared" si="11"/>
        <v>0</v>
      </c>
      <c r="CF47" s="61"/>
      <c r="CG47" s="61"/>
      <c r="CH47" s="41"/>
      <c r="CI47" s="52">
        <v>5100</v>
      </c>
      <c r="CJ47" s="52">
        <f t="shared" si="16"/>
        <v>5548.8888888888887</v>
      </c>
      <c r="CK47" s="163">
        <v>1</v>
      </c>
      <c r="CL47" s="41" t="s">
        <v>1034</v>
      </c>
    </row>
    <row r="48" spans="1:90" ht="222" customHeight="1">
      <c r="A48" s="330"/>
      <c r="B48" s="282"/>
      <c r="C48" s="45">
        <v>31</v>
      </c>
      <c r="D48" s="41" t="s">
        <v>266</v>
      </c>
      <c r="E48" s="46"/>
      <c r="F48" s="46" t="s">
        <v>26</v>
      </c>
      <c r="G48" s="46" t="s">
        <v>26</v>
      </c>
      <c r="H48" s="47" t="s">
        <v>100</v>
      </c>
      <c r="I48" s="48">
        <v>2697</v>
      </c>
      <c r="J48" s="49">
        <v>2967</v>
      </c>
      <c r="K48" s="49">
        <v>2697</v>
      </c>
      <c r="L48" s="49">
        <v>2697</v>
      </c>
      <c r="M48" s="49">
        <v>2697</v>
      </c>
      <c r="N48" s="49">
        <v>2697</v>
      </c>
      <c r="O48" s="49">
        <v>2697</v>
      </c>
      <c r="P48" s="49">
        <v>0</v>
      </c>
      <c r="Q48" s="49">
        <v>2697</v>
      </c>
      <c r="R48" s="49">
        <v>2697</v>
      </c>
      <c r="S48" s="50">
        <v>2697</v>
      </c>
      <c r="T48" s="51">
        <v>2697</v>
      </c>
      <c r="U48" s="52">
        <v>3376</v>
      </c>
      <c r="V48" s="56">
        <f t="shared" si="2"/>
        <v>125.17612161661104</v>
      </c>
      <c r="W48" s="58">
        <v>9066466051.4200001</v>
      </c>
      <c r="X48" s="58">
        <v>8412628529</v>
      </c>
      <c r="Y48" s="41" t="s">
        <v>267</v>
      </c>
      <c r="Z48" s="52">
        <v>2967</v>
      </c>
      <c r="AA48" s="52">
        <v>3671</v>
      </c>
      <c r="AB48" s="56">
        <f t="shared" si="3"/>
        <v>123.72767104819684</v>
      </c>
      <c r="AC48" s="281"/>
      <c r="AD48" s="281"/>
      <c r="AE48" s="41" t="s">
        <v>268</v>
      </c>
      <c r="AF48" s="52">
        <v>2697</v>
      </c>
      <c r="AG48" s="52"/>
      <c r="AH48" s="54">
        <f t="shared" si="4"/>
        <v>0</v>
      </c>
      <c r="AI48" s="58">
        <v>1020000000</v>
      </c>
      <c r="AJ48" s="58">
        <v>994920199</v>
      </c>
      <c r="AK48" s="41" t="s">
        <v>269</v>
      </c>
      <c r="AL48" s="52">
        <v>2697</v>
      </c>
      <c r="AM48" s="52">
        <v>2286</v>
      </c>
      <c r="AN48" s="56">
        <f t="shared" si="5"/>
        <v>84.76084538375973</v>
      </c>
      <c r="AO48" s="58">
        <v>1398920199</v>
      </c>
      <c r="AP48" s="58">
        <v>994920199</v>
      </c>
      <c r="AQ48" s="41" t="s">
        <v>270</v>
      </c>
      <c r="AR48" s="52">
        <v>2697</v>
      </c>
      <c r="AS48" s="52">
        <v>3013</v>
      </c>
      <c r="AT48" s="68">
        <f t="shared" si="6"/>
        <v>111.71672228401928</v>
      </c>
      <c r="AU48" s="58">
        <v>9409603557</v>
      </c>
      <c r="AV48" s="58">
        <v>7425530603</v>
      </c>
      <c r="AW48" s="41" t="s">
        <v>271</v>
      </c>
      <c r="AX48" s="52">
        <v>2697</v>
      </c>
      <c r="AY48" s="52">
        <v>3000</v>
      </c>
      <c r="AZ48" s="68">
        <f t="shared" si="7"/>
        <v>111.23470522803115</v>
      </c>
      <c r="BA48" s="58">
        <v>1200000000</v>
      </c>
      <c r="BB48" s="58"/>
      <c r="BC48" s="41" t="s">
        <v>272</v>
      </c>
      <c r="BD48" s="52">
        <v>2697</v>
      </c>
      <c r="BE48" s="52">
        <v>0</v>
      </c>
      <c r="BF48" s="54">
        <f t="shared" si="8"/>
        <v>0</v>
      </c>
      <c r="BG48" s="58">
        <v>0</v>
      </c>
      <c r="BH48" s="58">
        <v>0</v>
      </c>
      <c r="BI48" s="41" t="s">
        <v>273</v>
      </c>
      <c r="BJ48" s="52">
        <v>0</v>
      </c>
      <c r="BK48" s="52">
        <v>0</v>
      </c>
      <c r="BL48" s="54">
        <v>100</v>
      </c>
      <c r="BM48" s="57">
        <v>0</v>
      </c>
      <c r="BN48" s="57">
        <v>0</v>
      </c>
      <c r="BO48" s="59" t="s">
        <v>274</v>
      </c>
      <c r="BP48" s="52">
        <v>2697</v>
      </c>
      <c r="BQ48" s="52">
        <v>2444</v>
      </c>
      <c r="BR48" s="53">
        <v>100</v>
      </c>
      <c r="BS48" s="191">
        <v>577000000</v>
      </c>
      <c r="BT48" s="191">
        <v>562000000</v>
      </c>
      <c r="BU48" s="170">
        <v>0</v>
      </c>
      <c r="BV48" s="41" t="s">
        <v>1117</v>
      </c>
      <c r="BW48" s="52">
        <v>2697</v>
      </c>
      <c r="BX48" s="60"/>
      <c r="BY48" s="54">
        <f t="shared" si="10"/>
        <v>0</v>
      </c>
      <c r="BZ48" s="61"/>
      <c r="CA48" s="61"/>
      <c r="CB48" s="41"/>
      <c r="CC48" s="52">
        <v>2697</v>
      </c>
      <c r="CD48" s="60"/>
      <c r="CE48" s="62">
        <f t="shared" si="11"/>
        <v>0</v>
      </c>
      <c r="CF48" s="61"/>
      <c r="CG48" s="61"/>
      <c r="CH48" s="41"/>
      <c r="CI48" s="52">
        <v>2697</v>
      </c>
      <c r="CJ48" s="52">
        <v>2444</v>
      </c>
      <c r="CK48" s="163">
        <f>CJ48/CI48</f>
        <v>0.90619206525769369</v>
      </c>
      <c r="CL48" s="41" t="s">
        <v>986</v>
      </c>
    </row>
    <row r="49" spans="1:90" s="94" customFormat="1" ht="171.75" customHeight="1">
      <c r="A49" s="330"/>
      <c r="B49" s="282"/>
      <c r="C49" s="81">
        <v>32</v>
      </c>
      <c r="D49" s="59" t="s">
        <v>275</v>
      </c>
      <c r="E49" s="82" t="s">
        <v>26</v>
      </c>
      <c r="F49" s="82" t="s">
        <v>26</v>
      </c>
      <c r="G49" s="82" t="s">
        <v>26</v>
      </c>
      <c r="H49" s="83" t="s">
        <v>100</v>
      </c>
      <c r="I49" s="84">
        <v>2874</v>
      </c>
      <c r="J49" s="77">
        <v>1537</v>
      </c>
      <c r="K49" s="77">
        <v>2856</v>
      </c>
      <c r="L49" s="77">
        <v>2856</v>
      </c>
      <c r="M49" s="77">
        <v>2856</v>
      </c>
      <c r="N49" s="77">
        <v>2864</v>
      </c>
      <c r="O49" s="77">
        <v>2856</v>
      </c>
      <c r="P49" s="77">
        <v>2856</v>
      </c>
      <c r="Q49" s="77">
        <v>2856</v>
      </c>
      <c r="R49" s="77">
        <v>2856</v>
      </c>
      <c r="S49" s="79">
        <v>2856</v>
      </c>
      <c r="T49" s="85">
        <v>2874</v>
      </c>
      <c r="U49" s="74">
        <v>1402</v>
      </c>
      <c r="V49" s="86">
        <f t="shared" si="2"/>
        <v>48.782185107863604</v>
      </c>
      <c r="W49" s="87">
        <v>9066466051.4200001</v>
      </c>
      <c r="X49" s="87">
        <v>8412628529</v>
      </c>
      <c r="Y49" s="59" t="s">
        <v>276</v>
      </c>
      <c r="Z49" s="74">
        <v>1537</v>
      </c>
      <c r="AA49" s="74">
        <v>830</v>
      </c>
      <c r="AB49" s="86">
        <f t="shared" si="3"/>
        <v>54.001301236174371</v>
      </c>
      <c r="AC49" s="281"/>
      <c r="AD49" s="281"/>
      <c r="AE49" s="59" t="s">
        <v>277</v>
      </c>
      <c r="AF49" s="74">
        <v>2856</v>
      </c>
      <c r="AG49" s="74">
        <v>2826</v>
      </c>
      <c r="AH49" s="86">
        <f t="shared" si="4"/>
        <v>98.94957983193278</v>
      </c>
      <c r="AI49" s="87">
        <v>1459029622</v>
      </c>
      <c r="AJ49" s="87">
        <v>1448793777</v>
      </c>
      <c r="AK49" s="59" t="s">
        <v>278</v>
      </c>
      <c r="AL49" s="74">
        <v>2856</v>
      </c>
      <c r="AM49" s="74">
        <v>2175</v>
      </c>
      <c r="AN49" s="86">
        <f t="shared" si="5"/>
        <v>76.15546218487394</v>
      </c>
      <c r="AO49" s="87">
        <v>6068145362</v>
      </c>
      <c r="AP49" s="87">
        <v>5511373138</v>
      </c>
      <c r="AQ49" s="59" t="s">
        <v>279</v>
      </c>
      <c r="AR49" s="74">
        <v>2856</v>
      </c>
      <c r="AS49" s="74">
        <v>1588</v>
      </c>
      <c r="AT49" s="86">
        <f t="shared" si="6"/>
        <v>55.602240896358545</v>
      </c>
      <c r="AU49" s="87">
        <v>5803871661</v>
      </c>
      <c r="AV49" s="87">
        <v>4774485643</v>
      </c>
      <c r="AW49" s="59" t="s">
        <v>280</v>
      </c>
      <c r="AX49" s="74">
        <v>2864</v>
      </c>
      <c r="AY49" s="74">
        <v>405</v>
      </c>
      <c r="AZ49" s="86">
        <f t="shared" si="7"/>
        <v>14.141061452513966</v>
      </c>
      <c r="BA49" s="87">
        <v>6437930092</v>
      </c>
      <c r="BB49" s="87">
        <v>5017463173</v>
      </c>
      <c r="BC49" s="59" t="s">
        <v>281</v>
      </c>
      <c r="BD49" s="74">
        <v>2856</v>
      </c>
      <c r="BE49" s="74">
        <v>910</v>
      </c>
      <c r="BF49" s="56">
        <f t="shared" si="8"/>
        <v>31.862745098039213</v>
      </c>
      <c r="BG49" s="87">
        <v>0</v>
      </c>
      <c r="BH49" s="87">
        <v>0</v>
      </c>
      <c r="BI49" s="59" t="s">
        <v>282</v>
      </c>
      <c r="BJ49" s="74">
        <v>2856</v>
      </c>
      <c r="BK49" s="74">
        <v>2856</v>
      </c>
      <c r="BL49" s="88">
        <v>100</v>
      </c>
      <c r="BM49" s="89">
        <v>0</v>
      </c>
      <c r="BN49" s="89">
        <v>0</v>
      </c>
      <c r="BO49" s="59" t="s">
        <v>283</v>
      </c>
      <c r="BP49" s="74">
        <v>2856</v>
      </c>
      <c r="BQ49" s="74">
        <v>0</v>
      </c>
      <c r="BR49" s="88">
        <f t="shared" si="0"/>
        <v>0</v>
      </c>
      <c r="BS49" s="191">
        <v>10000000</v>
      </c>
      <c r="BT49" s="191">
        <v>4713632</v>
      </c>
      <c r="BU49" s="170">
        <v>0</v>
      </c>
      <c r="BV49" s="90" t="s">
        <v>1055</v>
      </c>
      <c r="BW49" s="74">
        <v>2856</v>
      </c>
      <c r="BX49" s="91"/>
      <c r="BY49" s="88">
        <f t="shared" si="10"/>
        <v>0</v>
      </c>
      <c r="BZ49" s="92"/>
      <c r="CA49" s="92"/>
      <c r="CB49" s="59"/>
      <c r="CC49" s="74">
        <v>2856</v>
      </c>
      <c r="CD49" s="91"/>
      <c r="CE49" s="93">
        <f t="shared" si="11"/>
        <v>0</v>
      </c>
      <c r="CF49" s="92"/>
      <c r="CG49" s="92"/>
      <c r="CH49" s="59"/>
      <c r="CI49" s="74">
        <v>2856</v>
      </c>
      <c r="CJ49" s="52">
        <f t="shared" si="16"/>
        <v>1443.5555555555557</v>
      </c>
      <c r="CK49" s="163">
        <f>CJ49/CI49</f>
        <v>0.50544662309368193</v>
      </c>
      <c r="CL49" s="59" t="s">
        <v>1035</v>
      </c>
    </row>
    <row r="50" spans="1:90" ht="145.5" customHeight="1">
      <c r="A50" s="330"/>
      <c r="B50" s="282"/>
      <c r="C50" s="45">
        <v>33</v>
      </c>
      <c r="D50" s="41" t="s">
        <v>284</v>
      </c>
      <c r="E50" s="46" t="s">
        <v>26</v>
      </c>
      <c r="F50" s="46" t="s">
        <v>26</v>
      </c>
      <c r="G50" s="46" t="s">
        <v>26</v>
      </c>
      <c r="H50" s="47" t="s">
        <v>100</v>
      </c>
      <c r="I50" s="48">
        <v>4344</v>
      </c>
      <c r="J50" s="49">
        <v>2253</v>
      </c>
      <c r="K50" s="49">
        <v>4328</v>
      </c>
      <c r="L50" s="49">
        <v>4328</v>
      </c>
      <c r="M50" s="49">
        <v>4328</v>
      </c>
      <c r="N50" s="49">
        <v>4334</v>
      </c>
      <c r="O50" s="49">
        <v>4328</v>
      </c>
      <c r="P50" s="77">
        <v>4328</v>
      </c>
      <c r="Q50" s="77">
        <v>4328</v>
      </c>
      <c r="R50" s="77">
        <v>4328</v>
      </c>
      <c r="S50" s="79">
        <v>4328</v>
      </c>
      <c r="T50" s="51">
        <v>4344</v>
      </c>
      <c r="U50" s="52">
        <v>3111</v>
      </c>
      <c r="V50" s="56">
        <f t="shared" si="2"/>
        <v>71.61602209944752</v>
      </c>
      <c r="W50" s="58">
        <v>9066466051.4200001</v>
      </c>
      <c r="X50" s="58">
        <v>8412628529</v>
      </c>
      <c r="Y50" s="41" t="s">
        <v>285</v>
      </c>
      <c r="Z50" s="52">
        <v>2253</v>
      </c>
      <c r="AA50" s="52">
        <v>1122</v>
      </c>
      <c r="AB50" s="56">
        <f t="shared" si="3"/>
        <v>49.800266311584551</v>
      </c>
      <c r="AC50" s="243"/>
      <c r="AD50" s="243"/>
      <c r="AE50" s="41" t="s">
        <v>286</v>
      </c>
      <c r="AF50" s="52">
        <v>4328</v>
      </c>
      <c r="AG50" s="52">
        <v>2571</v>
      </c>
      <c r="AH50" s="56">
        <f>(AG50/AF50)*100</f>
        <v>59.403881700554528</v>
      </c>
      <c r="AI50" s="58"/>
      <c r="AJ50" s="58"/>
      <c r="AK50" s="41" t="s">
        <v>287</v>
      </c>
      <c r="AL50" s="52">
        <v>4328</v>
      </c>
      <c r="AM50" s="52">
        <v>2438</v>
      </c>
      <c r="AN50" s="56">
        <f t="shared" si="5"/>
        <v>56.330868761552679</v>
      </c>
      <c r="AO50" s="58">
        <v>6068145362</v>
      </c>
      <c r="AP50" s="58">
        <v>5511373138</v>
      </c>
      <c r="AQ50" s="41" t="s">
        <v>288</v>
      </c>
      <c r="AR50" s="52">
        <v>4328</v>
      </c>
      <c r="AS50" s="52">
        <v>2749</v>
      </c>
      <c r="AT50" s="56">
        <f t="shared" si="6"/>
        <v>63.516635859519411</v>
      </c>
      <c r="AU50" s="58">
        <v>5803871661</v>
      </c>
      <c r="AV50" s="58">
        <v>4774485643</v>
      </c>
      <c r="AW50" s="41" t="s">
        <v>289</v>
      </c>
      <c r="AX50" s="52">
        <v>4334</v>
      </c>
      <c r="AY50" s="52"/>
      <c r="AZ50" s="56">
        <f t="shared" si="7"/>
        <v>0</v>
      </c>
      <c r="BA50" s="58">
        <v>6437930092</v>
      </c>
      <c r="BB50" s="58">
        <v>5017463173</v>
      </c>
      <c r="BC50" s="41" t="s">
        <v>290</v>
      </c>
      <c r="BD50" s="52">
        <v>4328</v>
      </c>
      <c r="BE50" s="52">
        <v>2863</v>
      </c>
      <c r="BF50" s="56">
        <f t="shared" si="8"/>
        <v>66.150646950092423</v>
      </c>
      <c r="BG50" s="58">
        <v>0</v>
      </c>
      <c r="BH50" s="58">
        <v>0</v>
      </c>
      <c r="BI50" s="41" t="s">
        <v>291</v>
      </c>
      <c r="BJ50" s="74">
        <v>4328</v>
      </c>
      <c r="BK50" s="74">
        <v>4328</v>
      </c>
      <c r="BL50" s="54">
        <v>100</v>
      </c>
      <c r="BM50" s="57">
        <v>0</v>
      </c>
      <c r="BN50" s="57">
        <v>0</v>
      </c>
      <c r="BO50" s="59" t="s">
        <v>292</v>
      </c>
      <c r="BP50" s="52">
        <v>4328</v>
      </c>
      <c r="BQ50" s="52">
        <v>0</v>
      </c>
      <c r="BR50" s="54">
        <f t="shared" si="0"/>
        <v>0</v>
      </c>
      <c r="BS50" s="188">
        <v>0</v>
      </c>
      <c r="BT50" s="188">
        <v>0</v>
      </c>
      <c r="BU50" s="170">
        <v>0</v>
      </c>
      <c r="BV50" s="76" t="s">
        <v>1036</v>
      </c>
      <c r="BW50" s="52">
        <v>4328</v>
      </c>
      <c r="BX50" s="60"/>
      <c r="BY50" s="54">
        <f t="shared" si="10"/>
        <v>0</v>
      </c>
      <c r="BZ50" s="61"/>
      <c r="CA50" s="61"/>
      <c r="CB50" s="41"/>
      <c r="CC50" s="52">
        <v>4328</v>
      </c>
      <c r="CD50" s="60"/>
      <c r="CE50" s="62">
        <f t="shared" si="11"/>
        <v>0</v>
      </c>
      <c r="CF50" s="61"/>
      <c r="CG50" s="61"/>
      <c r="CH50" s="41"/>
      <c r="CI50" s="52">
        <v>4328</v>
      </c>
      <c r="CJ50" s="52">
        <f t="shared" si="16"/>
        <v>2131.3333333333335</v>
      </c>
      <c r="CK50" s="163">
        <f>CJ50/CI50</f>
        <v>0.49245224892174988</v>
      </c>
      <c r="CL50" s="59" t="s">
        <v>1037</v>
      </c>
    </row>
    <row r="51" spans="1:90" ht="180.75" customHeight="1">
      <c r="A51" s="330"/>
      <c r="B51" s="241"/>
      <c r="C51" s="45">
        <v>34</v>
      </c>
      <c r="D51" s="41" t="s">
        <v>293</v>
      </c>
      <c r="E51" s="46" t="s">
        <v>26</v>
      </c>
      <c r="F51" s="46" t="s">
        <v>26</v>
      </c>
      <c r="G51" s="46" t="s">
        <v>26</v>
      </c>
      <c r="H51" s="47" t="s">
        <v>100</v>
      </c>
      <c r="I51" s="48">
        <v>1</v>
      </c>
      <c r="J51" s="49">
        <v>1</v>
      </c>
      <c r="K51" s="49">
        <v>1</v>
      </c>
      <c r="L51" s="49">
        <v>1</v>
      </c>
      <c r="M51" s="49">
        <v>1</v>
      </c>
      <c r="N51" s="49">
        <v>1</v>
      </c>
      <c r="O51" s="49">
        <v>1</v>
      </c>
      <c r="P51" s="49">
        <v>1</v>
      </c>
      <c r="Q51" s="49">
        <v>1</v>
      </c>
      <c r="R51" s="49">
        <v>1</v>
      </c>
      <c r="S51" s="50">
        <v>1</v>
      </c>
      <c r="T51" s="51">
        <v>1</v>
      </c>
      <c r="U51" s="52">
        <v>1</v>
      </c>
      <c r="V51" s="56">
        <f t="shared" si="2"/>
        <v>100</v>
      </c>
      <c r="W51" s="58">
        <v>1050005619.33</v>
      </c>
      <c r="X51" s="58">
        <v>1050005619</v>
      </c>
      <c r="Y51" s="41" t="s">
        <v>294</v>
      </c>
      <c r="Z51" s="52">
        <v>1</v>
      </c>
      <c r="AA51" s="52">
        <v>1</v>
      </c>
      <c r="AB51" s="54">
        <f t="shared" si="3"/>
        <v>100</v>
      </c>
      <c r="AC51" s="58">
        <v>1047079382</v>
      </c>
      <c r="AD51" s="58">
        <v>51620000</v>
      </c>
      <c r="AE51" s="41" t="s">
        <v>295</v>
      </c>
      <c r="AF51" s="52">
        <v>1</v>
      </c>
      <c r="AG51" s="52">
        <v>2</v>
      </c>
      <c r="AH51" s="54">
        <f t="shared" si="4"/>
        <v>200</v>
      </c>
      <c r="AI51" s="58"/>
      <c r="AJ51" s="58"/>
      <c r="AK51" s="41" t="s">
        <v>296</v>
      </c>
      <c r="AL51" s="52">
        <v>1</v>
      </c>
      <c r="AM51" s="52">
        <v>2</v>
      </c>
      <c r="AN51" s="54">
        <f t="shared" si="5"/>
        <v>200</v>
      </c>
      <c r="AO51" s="58">
        <v>20000000</v>
      </c>
      <c r="AP51" s="58"/>
      <c r="AQ51" s="41" t="s">
        <v>297</v>
      </c>
      <c r="AR51" s="52">
        <v>1</v>
      </c>
      <c r="AS51" s="52">
        <v>1</v>
      </c>
      <c r="AT51" s="53">
        <f t="shared" si="6"/>
        <v>100</v>
      </c>
      <c r="AU51" s="58">
        <v>14400000</v>
      </c>
      <c r="AV51" s="58">
        <v>0</v>
      </c>
      <c r="AW51" s="41" t="s">
        <v>298</v>
      </c>
      <c r="AX51" s="52">
        <v>1</v>
      </c>
      <c r="AY51" s="52">
        <v>1</v>
      </c>
      <c r="AZ51" s="53">
        <f t="shared" si="7"/>
        <v>100</v>
      </c>
      <c r="BA51" s="58">
        <v>10000000</v>
      </c>
      <c r="BB51" s="58"/>
      <c r="BC51" s="41" t="s">
        <v>299</v>
      </c>
      <c r="BD51" s="52">
        <v>1</v>
      </c>
      <c r="BE51" s="52">
        <v>1</v>
      </c>
      <c r="BF51" s="54">
        <f t="shared" si="8"/>
        <v>100</v>
      </c>
      <c r="BG51" s="58">
        <v>0</v>
      </c>
      <c r="BH51" s="58">
        <v>0</v>
      </c>
      <c r="BI51" s="41" t="s">
        <v>300</v>
      </c>
      <c r="BJ51" s="52">
        <v>1</v>
      </c>
      <c r="BK51" s="52">
        <v>1</v>
      </c>
      <c r="BL51" s="54">
        <f t="shared" si="9"/>
        <v>100</v>
      </c>
      <c r="BM51" s="57">
        <v>0</v>
      </c>
      <c r="BN51" s="57">
        <v>0</v>
      </c>
      <c r="BO51" s="59" t="s">
        <v>301</v>
      </c>
      <c r="BP51" s="52">
        <v>1</v>
      </c>
      <c r="BQ51" s="52">
        <v>1</v>
      </c>
      <c r="BR51" s="54">
        <f t="shared" si="0"/>
        <v>100</v>
      </c>
      <c r="BS51" s="188">
        <v>0</v>
      </c>
      <c r="BT51" s="188">
        <v>0</v>
      </c>
      <c r="BU51" s="170">
        <v>0</v>
      </c>
      <c r="BV51" s="76" t="s">
        <v>1038</v>
      </c>
      <c r="BW51" s="60">
        <v>1</v>
      </c>
      <c r="BX51" s="60"/>
      <c r="BY51" s="54">
        <f t="shared" si="10"/>
        <v>0</v>
      </c>
      <c r="BZ51" s="61"/>
      <c r="CA51" s="61"/>
      <c r="CB51" s="41"/>
      <c r="CC51" s="60">
        <v>1</v>
      </c>
      <c r="CD51" s="60"/>
      <c r="CE51" s="62">
        <f t="shared" si="11"/>
        <v>0</v>
      </c>
      <c r="CF51" s="61"/>
      <c r="CG51" s="61"/>
      <c r="CH51" s="41"/>
      <c r="CI51" s="52">
        <v>1</v>
      </c>
      <c r="CJ51" s="52">
        <f t="shared" si="16"/>
        <v>1.2222222222222223</v>
      </c>
      <c r="CK51" s="163">
        <v>1</v>
      </c>
      <c r="CL51" s="41" t="s">
        <v>1039</v>
      </c>
    </row>
    <row r="52" spans="1:90" ht="308.25" customHeight="1">
      <c r="A52" s="330"/>
      <c r="B52" s="240" t="s">
        <v>302</v>
      </c>
      <c r="C52" s="45">
        <v>35</v>
      </c>
      <c r="D52" s="41" t="s">
        <v>303</v>
      </c>
      <c r="E52" s="46" t="s">
        <v>26</v>
      </c>
      <c r="F52" s="46" t="s">
        <v>26</v>
      </c>
      <c r="G52" s="46" t="s">
        <v>26</v>
      </c>
      <c r="H52" s="47" t="s">
        <v>100</v>
      </c>
      <c r="I52" s="48">
        <v>5</v>
      </c>
      <c r="J52" s="49">
        <v>6</v>
      </c>
      <c r="K52" s="49">
        <v>6</v>
      </c>
      <c r="L52" s="49">
        <v>6</v>
      </c>
      <c r="M52" s="49">
        <v>6</v>
      </c>
      <c r="N52" s="49">
        <v>7</v>
      </c>
      <c r="O52" s="49">
        <v>2</v>
      </c>
      <c r="P52" s="49">
        <v>1</v>
      </c>
      <c r="Q52" s="49">
        <v>6</v>
      </c>
      <c r="R52" s="49">
        <v>6</v>
      </c>
      <c r="S52" s="50">
        <v>6</v>
      </c>
      <c r="T52" s="51">
        <v>5</v>
      </c>
      <c r="U52" s="52">
        <v>6</v>
      </c>
      <c r="V52" s="53">
        <f t="shared" si="2"/>
        <v>120</v>
      </c>
      <c r="W52" s="58">
        <v>250344620.12</v>
      </c>
      <c r="X52" s="58">
        <v>124080000</v>
      </c>
      <c r="Y52" s="41" t="s">
        <v>304</v>
      </c>
      <c r="Z52" s="52">
        <v>6</v>
      </c>
      <c r="AA52" s="52">
        <v>6</v>
      </c>
      <c r="AB52" s="54">
        <f t="shared" si="3"/>
        <v>100</v>
      </c>
      <c r="AC52" s="58">
        <v>62631490.039999999</v>
      </c>
      <c r="AD52" s="58">
        <v>51301490</v>
      </c>
      <c r="AE52" s="41" t="s">
        <v>305</v>
      </c>
      <c r="AF52" s="52">
        <v>6</v>
      </c>
      <c r="AG52" s="52">
        <v>6</v>
      </c>
      <c r="AH52" s="54">
        <f t="shared" si="4"/>
        <v>100</v>
      </c>
      <c r="AI52" s="242">
        <v>15000000</v>
      </c>
      <c r="AJ52" s="242"/>
      <c r="AK52" s="240" t="s">
        <v>306</v>
      </c>
      <c r="AL52" s="52">
        <v>6</v>
      </c>
      <c r="AM52" s="52">
        <v>22</v>
      </c>
      <c r="AN52" s="64">
        <f t="shared" si="5"/>
        <v>366.66666666666663</v>
      </c>
      <c r="AO52" s="58">
        <v>0</v>
      </c>
      <c r="AP52" s="58">
        <v>0</v>
      </c>
      <c r="AQ52" s="240" t="s">
        <v>307</v>
      </c>
      <c r="AR52" s="52">
        <v>6</v>
      </c>
      <c r="AS52" s="52">
        <v>4</v>
      </c>
      <c r="AT52" s="53">
        <f t="shared" si="6"/>
        <v>66.666666666666657</v>
      </c>
      <c r="AU52" s="242">
        <v>112100000</v>
      </c>
      <c r="AV52" s="242">
        <v>107638100</v>
      </c>
      <c r="AW52" s="268" t="s">
        <v>308</v>
      </c>
      <c r="AX52" s="52">
        <v>7</v>
      </c>
      <c r="AY52" s="52">
        <v>6</v>
      </c>
      <c r="AZ52" s="53">
        <f t="shared" si="7"/>
        <v>85.714285714285708</v>
      </c>
      <c r="BA52" s="242">
        <v>123575000</v>
      </c>
      <c r="BB52" s="242">
        <v>90736000</v>
      </c>
      <c r="BC52" s="268" t="s">
        <v>309</v>
      </c>
      <c r="BD52" s="52">
        <v>2</v>
      </c>
      <c r="BE52" s="52">
        <v>2</v>
      </c>
      <c r="BF52" s="53">
        <f t="shared" si="8"/>
        <v>100</v>
      </c>
      <c r="BG52" s="58">
        <v>0</v>
      </c>
      <c r="BH52" s="58">
        <v>0</v>
      </c>
      <c r="BI52" s="41" t="s">
        <v>310</v>
      </c>
      <c r="BJ52" s="52">
        <v>1</v>
      </c>
      <c r="BK52" s="52">
        <v>1</v>
      </c>
      <c r="BL52" s="53">
        <f t="shared" si="9"/>
        <v>100</v>
      </c>
      <c r="BM52" s="57">
        <v>0</v>
      </c>
      <c r="BN52" s="57">
        <v>0</v>
      </c>
      <c r="BO52" s="59" t="s">
        <v>311</v>
      </c>
      <c r="BP52" s="52">
        <v>6</v>
      </c>
      <c r="BQ52" s="52">
        <v>5</v>
      </c>
      <c r="BR52" s="53">
        <f t="shared" si="0"/>
        <v>83.333333333333343</v>
      </c>
      <c r="BS52" s="188">
        <v>0</v>
      </c>
      <c r="BT52" s="188">
        <v>0</v>
      </c>
      <c r="BU52" s="170">
        <v>0</v>
      </c>
      <c r="BV52" s="95" t="s">
        <v>1118</v>
      </c>
      <c r="BW52" s="60">
        <v>6</v>
      </c>
      <c r="BX52" s="60"/>
      <c r="BY52" s="54">
        <f t="shared" si="10"/>
        <v>0</v>
      </c>
      <c r="BZ52" s="61"/>
      <c r="CA52" s="61"/>
      <c r="CB52" s="41"/>
      <c r="CC52" s="60">
        <v>6</v>
      </c>
      <c r="CD52" s="60"/>
      <c r="CE52" s="62">
        <f t="shared" si="11"/>
        <v>0</v>
      </c>
      <c r="CF52" s="61"/>
      <c r="CG52" s="61"/>
      <c r="CH52" s="41"/>
      <c r="CI52" s="52">
        <v>6</v>
      </c>
      <c r="CJ52" s="52">
        <f t="shared" si="16"/>
        <v>6.4444444444444446</v>
      </c>
      <c r="CK52" s="163">
        <v>1</v>
      </c>
      <c r="CL52" s="41" t="s">
        <v>312</v>
      </c>
    </row>
    <row r="53" spans="1:90" ht="171.75" customHeight="1">
      <c r="A53" s="330"/>
      <c r="B53" s="241"/>
      <c r="C53" s="45">
        <v>36</v>
      </c>
      <c r="D53" s="41" t="s">
        <v>313</v>
      </c>
      <c r="E53" s="46" t="s">
        <v>26</v>
      </c>
      <c r="F53" s="46" t="s">
        <v>26</v>
      </c>
      <c r="G53" s="46" t="s">
        <v>26</v>
      </c>
      <c r="H53" s="47" t="s">
        <v>100</v>
      </c>
      <c r="I53" s="48">
        <v>53</v>
      </c>
      <c r="J53" s="49">
        <v>54</v>
      </c>
      <c r="K53" s="49">
        <v>54</v>
      </c>
      <c r="L53" s="49">
        <v>54</v>
      </c>
      <c r="M53" s="49">
        <v>54</v>
      </c>
      <c r="N53" s="49">
        <v>54</v>
      </c>
      <c r="O53" s="49">
        <v>54</v>
      </c>
      <c r="P53" s="49">
        <v>54</v>
      </c>
      <c r="Q53" s="49">
        <v>54</v>
      </c>
      <c r="R53" s="49">
        <v>54</v>
      </c>
      <c r="S53" s="50">
        <v>54</v>
      </c>
      <c r="T53" s="51">
        <v>53</v>
      </c>
      <c r="U53" s="52">
        <v>54</v>
      </c>
      <c r="V53" s="56">
        <f t="shared" si="2"/>
        <v>101.88679245283019</v>
      </c>
      <c r="W53" s="58">
        <v>224000000</v>
      </c>
      <c r="X53" s="58">
        <v>224000000</v>
      </c>
      <c r="Y53" s="41" t="s">
        <v>314</v>
      </c>
      <c r="Z53" s="52">
        <v>54</v>
      </c>
      <c r="AA53" s="52">
        <v>54</v>
      </c>
      <c r="AB53" s="54">
        <f t="shared" si="3"/>
        <v>100</v>
      </c>
      <c r="AC53" s="58">
        <v>290000000</v>
      </c>
      <c r="AD53" s="58">
        <v>3200000</v>
      </c>
      <c r="AE53" s="41" t="s">
        <v>315</v>
      </c>
      <c r="AF53" s="52">
        <v>54</v>
      </c>
      <c r="AG53" s="52">
        <v>4</v>
      </c>
      <c r="AH53" s="56">
        <f t="shared" si="4"/>
        <v>7.4074074074074066</v>
      </c>
      <c r="AI53" s="243"/>
      <c r="AJ53" s="243"/>
      <c r="AK53" s="241"/>
      <c r="AL53" s="52">
        <v>54</v>
      </c>
      <c r="AM53" s="52">
        <v>52</v>
      </c>
      <c r="AN53" s="56">
        <f t="shared" si="5"/>
        <v>96.296296296296291</v>
      </c>
      <c r="AO53" s="58">
        <v>0</v>
      </c>
      <c r="AP53" s="58">
        <v>0</v>
      </c>
      <c r="AQ53" s="241"/>
      <c r="AR53" s="52">
        <v>54</v>
      </c>
      <c r="AS53" s="52">
        <v>54</v>
      </c>
      <c r="AT53" s="54">
        <f t="shared" si="6"/>
        <v>100</v>
      </c>
      <c r="AU53" s="243"/>
      <c r="AV53" s="243"/>
      <c r="AW53" s="270"/>
      <c r="AX53" s="52">
        <v>54</v>
      </c>
      <c r="AY53" s="52">
        <v>54</v>
      </c>
      <c r="AZ53" s="54">
        <f t="shared" si="7"/>
        <v>100</v>
      </c>
      <c r="BA53" s="243"/>
      <c r="BB53" s="243"/>
      <c r="BC53" s="270"/>
      <c r="BD53" s="52">
        <v>54</v>
      </c>
      <c r="BE53" s="52">
        <v>54</v>
      </c>
      <c r="BF53" s="54">
        <v>100</v>
      </c>
      <c r="BG53" s="58">
        <v>0</v>
      </c>
      <c r="BH53" s="58">
        <v>0</v>
      </c>
      <c r="BI53" s="41" t="s">
        <v>316</v>
      </c>
      <c r="BJ53" s="52">
        <v>54</v>
      </c>
      <c r="BK53" s="52">
        <v>54</v>
      </c>
      <c r="BL53" s="54">
        <v>100</v>
      </c>
      <c r="BM53" s="57">
        <v>0</v>
      </c>
      <c r="BN53" s="57">
        <v>0</v>
      </c>
      <c r="BO53" s="59" t="s">
        <v>317</v>
      </c>
      <c r="BP53" s="52">
        <v>54</v>
      </c>
      <c r="BQ53" s="52">
        <v>54</v>
      </c>
      <c r="BR53" s="54">
        <f t="shared" si="0"/>
        <v>100</v>
      </c>
      <c r="BS53" s="188">
        <v>0</v>
      </c>
      <c r="BT53" s="188">
        <v>0</v>
      </c>
      <c r="BU53" s="170">
        <v>0</v>
      </c>
      <c r="BV53" s="41" t="s">
        <v>1119</v>
      </c>
      <c r="BW53" s="52">
        <v>54</v>
      </c>
      <c r="BX53" s="60"/>
      <c r="BY53" s="54">
        <f t="shared" si="10"/>
        <v>0</v>
      </c>
      <c r="BZ53" s="61"/>
      <c r="CA53" s="61"/>
      <c r="CB53" s="41"/>
      <c r="CC53" s="52">
        <v>54</v>
      </c>
      <c r="CD53" s="60"/>
      <c r="CE53" s="62">
        <f t="shared" si="11"/>
        <v>0</v>
      </c>
      <c r="CF53" s="61"/>
      <c r="CG53" s="61"/>
      <c r="CH53" s="41"/>
      <c r="CI53" s="52">
        <v>54</v>
      </c>
      <c r="CJ53" s="52">
        <f t="shared" si="16"/>
        <v>48.222222222222221</v>
      </c>
      <c r="CK53" s="163">
        <f t="shared" ref="CK53" si="17">CJ53/CI53*100/100</f>
        <v>0.89300411522633738</v>
      </c>
      <c r="CL53" s="41" t="s">
        <v>1040</v>
      </c>
    </row>
    <row r="54" spans="1:90" ht="409.6" customHeight="1">
      <c r="A54" s="330"/>
      <c r="B54" s="240" t="s">
        <v>318</v>
      </c>
      <c r="C54" s="45">
        <v>37</v>
      </c>
      <c r="D54" s="41" t="s">
        <v>319</v>
      </c>
      <c r="E54" s="46" t="s">
        <v>26</v>
      </c>
      <c r="F54" s="46" t="s">
        <v>26</v>
      </c>
      <c r="G54" s="46" t="s">
        <v>26</v>
      </c>
      <c r="H54" s="47" t="s">
        <v>100</v>
      </c>
      <c r="I54" s="48">
        <v>1</v>
      </c>
      <c r="J54" s="49">
        <v>1</v>
      </c>
      <c r="K54" s="49">
        <v>9</v>
      </c>
      <c r="L54" s="49">
        <v>11</v>
      </c>
      <c r="M54" s="49">
        <v>11</v>
      </c>
      <c r="N54" s="49">
        <v>1</v>
      </c>
      <c r="O54" s="49">
        <v>1</v>
      </c>
      <c r="P54" s="49">
        <v>1</v>
      </c>
      <c r="Q54" s="49">
        <v>1</v>
      </c>
      <c r="R54" s="49">
        <v>1</v>
      </c>
      <c r="S54" s="50">
        <v>1</v>
      </c>
      <c r="T54" s="51">
        <v>1</v>
      </c>
      <c r="U54" s="52">
        <v>1</v>
      </c>
      <c r="V54" s="56">
        <f t="shared" si="2"/>
        <v>100</v>
      </c>
      <c r="W54" s="58">
        <v>250344620.12</v>
      </c>
      <c r="X54" s="58">
        <v>124080000</v>
      </c>
      <c r="Y54" s="41" t="s">
        <v>320</v>
      </c>
      <c r="Z54" s="52">
        <v>1</v>
      </c>
      <c r="AA54" s="52">
        <v>1</v>
      </c>
      <c r="AB54" s="54">
        <f t="shared" si="3"/>
        <v>100</v>
      </c>
      <c r="AC54" s="58">
        <v>62631490.039999999</v>
      </c>
      <c r="AD54" s="58">
        <v>51301490</v>
      </c>
      <c r="AE54" s="41" t="s">
        <v>321</v>
      </c>
      <c r="AF54" s="52">
        <v>9</v>
      </c>
      <c r="AG54" s="52">
        <v>9</v>
      </c>
      <c r="AH54" s="54">
        <f t="shared" si="4"/>
        <v>100</v>
      </c>
      <c r="AI54" s="58">
        <v>130000000</v>
      </c>
      <c r="AJ54" s="58">
        <v>104123000</v>
      </c>
      <c r="AK54" s="41" t="s">
        <v>322</v>
      </c>
      <c r="AL54" s="52">
        <v>11</v>
      </c>
      <c r="AM54" s="52">
        <v>15</v>
      </c>
      <c r="AN54" s="56">
        <f t="shared" si="5"/>
        <v>136.36363636363635</v>
      </c>
      <c r="AO54" s="58">
        <v>159104816</v>
      </c>
      <c r="AP54" s="58">
        <v>151904816</v>
      </c>
      <c r="AQ54" s="41" t="s">
        <v>323</v>
      </c>
      <c r="AR54" s="52">
        <v>11</v>
      </c>
      <c r="AS54" s="52">
        <v>11</v>
      </c>
      <c r="AT54" s="54">
        <f t="shared" si="6"/>
        <v>100</v>
      </c>
      <c r="AU54" s="58">
        <v>232365345</v>
      </c>
      <c r="AV54" s="58">
        <v>180200000</v>
      </c>
      <c r="AW54" s="41" t="s">
        <v>324</v>
      </c>
      <c r="AX54" s="52">
        <v>1</v>
      </c>
      <c r="AY54" s="52">
        <v>1</v>
      </c>
      <c r="AZ54" s="54">
        <f t="shared" si="7"/>
        <v>100</v>
      </c>
      <c r="BA54" s="58">
        <v>9924250</v>
      </c>
      <c r="BB54" s="58">
        <v>9924250</v>
      </c>
      <c r="BC54" s="41" t="s">
        <v>325</v>
      </c>
      <c r="BD54" s="52">
        <v>1</v>
      </c>
      <c r="BE54" s="52">
        <v>1</v>
      </c>
      <c r="BF54" s="54">
        <f t="shared" si="8"/>
        <v>100</v>
      </c>
      <c r="BG54" s="58">
        <v>0</v>
      </c>
      <c r="BH54" s="58">
        <v>0</v>
      </c>
      <c r="BI54" s="41" t="s">
        <v>326</v>
      </c>
      <c r="BJ54" s="52">
        <v>1</v>
      </c>
      <c r="BK54" s="52">
        <v>1</v>
      </c>
      <c r="BL54" s="54">
        <f t="shared" si="9"/>
        <v>100</v>
      </c>
      <c r="BM54" s="57">
        <v>0</v>
      </c>
      <c r="BN54" s="57">
        <v>0</v>
      </c>
      <c r="BO54" s="59" t="s">
        <v>327</v>
      </c>
      <c r="BP54" s="52">
        <v>1</v>
      </c>
      <c r="BQ54" s="52">
        <v>1</v>
      </c>
      <c r="BR54" s="54">
        <f t="shared" si="0"/>
        <v>100</v>
      </c>
      <c r="BS54" s="191">
        <v>20000000</v>
      </c>
      <c r="BT54" s="191">
        <v>13000000</v>
      </c>
      <c r="BU54" s="171">
        <f>BT54/BS54*100</f>
        <v>65</v>
      </c>
      <c r="BV54" s="41" t="s">
        <v>1041</v>
      </c>
      <c r="BW54" s="60">
        <v>1</v>
      </c>
      <c r="BX54" s="60"/>
      <c r="BY54" s="54">
        <f t="shared" si="10"/>
        <v>0</v>
      </c>
      <c r="BZ54" s="61"/>
      <c r="CA54" s="61"/>
      <c r="CB54" s="41"/>
      <c r="CC54" s="60">
        <v>1</v>
      </c>
      <c r="CD54" s="60"/>
      <c r="CE54" s="62">
        <f t="shared" si="11"/>
        <v>0</v>
      </c>
      <c r="CF54" s="61"/>
      <c r="CG54" s="61"/>
      <c r="CH54" s="41"/>
      <c r="CI54" s="52">
        <v>1</v>
      </c>
      <c r="CJ54" s="52">
        <f t="shared" si="16"/>
        <v>4.5555555555555554</v>
      </c>
      <c r="CK54" s="163">
        <v>1</v>
      </c>
      <c r="CL54" s="41" t="s">
        <v>1042</v>
      </c>
    </row>
    <row r="55" spans="1:90" ht="273" customHeight="1">
      <c r="A55" s="330"/>
      <c r="B55" s="282"/>
      <c r="C55" s="45">
        <v>38</v>
      </c>
      <c r="D55" s="41" t="s">
        <v>328</v>
      </c>
      <c r="E55" s="46" t="s">
        <v>26</v>
      </c>
      <c r="F55" s="46" t="s">
        <v>26</v>
      </c>
      <c r="G55" s="46" t="s">
        <v>26</v>
      </c>
      <c r="H55" s="47" t="s">
        <v>100</v>
      </c>
      <c r="I55" s="48">
        <v>1</v>
      </c>
      <c r="J55" s="49">
        <v>1</v>
      </c>
      <c r="K55" s="49">
        <v>3</v>
      </c>
      <c r="L55" s="49">
        <v>4</v>
      </c>
      <c r="M55" s="49">
        <v>4</v>
      </c>
      <c r="N55" s="49">
        <v>1</v>
      </c>
      <c r="O55" s="49">
        <v>1</v>
      </c>
      <c r="P55" s="49">
        <v>1</v>
      </c>
      <c r="Q55" s="49">
        <v>1</v>
      </c>
      <c r="R55" s="49">
        <v>1</v>
      </c>
      <c r="S55" s="50">
        <v>1</v>
      </c>
      <c r="T55" s="51">
        <v>1</v>
      </c>
      <c r="U55" s="52">
        <v>1</v>
      </c>
      <c r="V55" s="56">
        <f t="shared" si="2"/>
        <v>100</v>
      </c>
      <c r="W55" s="58">
        <v>250344620.12</v>
      </c>
      <c r="X55" s="58">
        <v>124080000</v>
      </c>
      <c r="Y55" s="41" t="s">
        <v>329</v>
      </c>
      <c r="Z55" s="52">
        <v>1</v>
      </c>
      <c r="AA55" s="52">
        <v>1</v>
      </c>
      <c r="AB55" s="54">
        <f t="shared" si="3"/>
        <v>100</v>
      </c>
      <c r="AC55" s="58">
        <v>62631490.039999999</v>
      </c>
      <c r="AD55" s="58">
        <v>51301490</v>
      </c>
      <c r="AE55" s="41" t="s">
        <v>330</v>
      </c>
      <c r="AF55" s="52">
        <v>3</v>
      </c>
      <c r="AG55" s="52">
        <v>3</v>
      </c>
      <c r="AH55" s="54">
        <f t="shared" si="4"/>
        <v>100</v>
      </c>
      <c r="AI55" s="58">
        <v>230000000</v>
      </c>
      <c r="AJ55" s="58">
        <v>109789100</v>
      </c>
      <c r="AK55" s="41" t="s">
        <v>331</v>
      </c>
      <c r="AL55" s="52">
        <v>4</v>
      </c>
      <c r="AM55" s="52">
        <v>11</v>
      </c>
      <c r="AN55" s="54">
        <f t="shared" si="5"/>
        <v>275</v>
      </c>
      <c r="AO55" s="58">
        <v>40000000</v>
      </c>
      <c r="AP55" s="58">
        <v>35000000</v>
      </c>
      <c r="AQ55" s="41" t="s">
        <v>332</v>
      </c>
      <c r="AR55" s="52">
        <v>4</v>
      </c>
      <c r="AS55" s="52">
        <v>11</v>
      </c>
      <c r="AT55" s="54">
        <f t="shared" si="6"/>
        <v>275</v>
      </c>
      <c r="AU55" s="58">
        <v>40000000</v>
      </c>
      <c r="AV55" s="58">
        <v>20537932</v>
      </c>
      <c r="AW55" s="41" t="s">
        <v>333</v>
      </c>
      <c r="AX55" s="52">
        <v>1</v>
      </c>
      <c r="AY55" s="52">
        <v>1</v>
      </c>
      <c r="AZ55" s="54">
        <f t="shared" si="7"/>
        <v>100</v>
      </c>
      <c r="BA55" s="58">
        <v>29875000</v>
      </c>
      <c r="BB55" s="58">
        <v>0</v>
      </c>
      <c r="BC55" s="41" t="s">
        <v>334</v>
      </c>
      <c r="BD55" s="52">
        <v>1</v>
      </c>
      <c r="BE55" s="52">
        <v>1</v>
      </c>
      <c r="BF55" s="54">
        <f t="shared" si="8"/>
        <v>100</v>
      </c>
      <c r="BG55" s="58">
        <v>0</v>
      </c>
      <c r="BH55" s="58">
        <v>0</v>
      </c>
      <c r="BI55" s="41" t="s">
        <v>335</v>
      </c>
      <c r="BJ55" s="52">
        <v>1</v>
      </c>
      <c r="BK55" s="52">
        <v>1</v>
      </c>
      <c r="BL55" s="54">
        <f t="shared" si="9"/>
        <v>100</v>
      </c>
      <c r="BM55" s="57">
        <v>0</v>
      </c>
      <c r="BN55" s="57">
        <v>0</v>
      </c>
      <c r="BO55" s="59" t="s">
        <v>336</v>
      </c>
      <c r="BP55" s="52">
        <v>1</v>
      </c>
      <c r="BQ55" s="52">
        <v>1</v>
      </c>
      <c r="BR55" s="54">
        <f t="shared" si="0"/>
        <v>100</v>
      </c>
      <c r="BS55" s="192">
        <v>6675000</v>
      </c>
      <c r="BT55" s="193">
        <v>4450000</v>
      </c>
      <c r="BU55" s="171">
        <f>BT55/BS55*100</f>
        <v>66.666666666666657</v>
      </c>
      <c r="BV55" s="41" t="s">
        <v>1043</v>
      </c>
      <c r="BW55" s="60">
        <v>1</v>
      </c>
      <c r="BX55" s="60"/>
      <c r="BY55" s="54">
        <f t="shared" si="10"/>
        <v>0</v>
      </c>
      <c r="BZ55" s="61"/>
      <c r="CA55" s="61"/>
      <c r="CB55" s="41"/>
      <c r="CC55" s="60">
        <v>1</v>
      </c>
      <c r="CD55" s="60"/>
      <c r="CE55" s="62">
        <f t="shared" si="11"/>
        <v>0</v>
      </c>
      <c r="CF55" s="61"/>
      <c r="CG55" s="61"/>
      <c r="CH55" s="41"/>
      <c r="CI55" s="52">
        <v>1</v>
      </c>
      <c r="CJ55" s="52">
        <v>1</v>
      </c>
      <c r="CK55" s="163">
        <v>1</v>
      </c>
      <c r="CL55" s="41" t="s">
        <v>1044</v>
      </c>
    </row>
    <row r="56" spans="1:90" ht="220.5" customHeight="1">
      <c r="A56" s="330"/>
      <c r="B56" s="282"/>
      <c r="C56" s="45">
        <v>39</v>
      </c>
      <c r="D56" s="41" t="s">
        <v>980</v>
      </c>
      <c r="E56" s="46" t="s">
        <v>26</v>
      </c>
      <c r="F56" s="46" t="s">
        <v>26</v>
      </c>
      <c r="G56" s="46" t="s">
        <v>26</v>
      </c>
      <c r="H56" s="47" t="s">
        <v>100</v>
      </c>
      <c r="I56" s="48">
        <v>1</v>
      </c>
      <c r="J56" s="49">
        <v>1</v>
      </c>
      <c r="K56" s="49">
        <v>11</v>
      </c>
      <c r="L56" s="49">
        <v>11</v>
      </c>
      <c r="M56" s="49">
        <v>11</v>
      </c>
      <c r="N56" s="49">
        <v>1</v>
      </c>
      <c r="O56" s="49">
        <v>1</v>
      </c>
      <c r="P56" s="49">
        <v>1</v>
      </c>
      <c r="Q56" s="49">
        <v>1</v>
      </c>
      <c r="R56" s="49">
        <v>1</v>
      </c>
      <c r="S56" s="50">
        <v>1</v>
      </c>
      <c r="T56" s="51">
        <v>1</v>
      </c>
      <c r="U56" s="52">
        <v>1</v>
      </c>
      <c r="V56" s="56">
        <f t="shared" si="2"/>
        <v>100</v>
      </c>
      <c r="W56" s="58">
        <v>2502450453.6500001</v>
      </c>
      <c r="X56" s="58">
        <v>1519093331</v>
      </c>
      <c r="Y56" s="41" t="s">
        <v>337</v>
      </c>
      <c r="Z56" s="52">
        <v>1</v>
      </c>
      <c r="AA56" s="52">
        <v>1</v>
      </c>
      <c r="AB56" s="54">
        <f t="shared" si="3"/>
        <v>100</v>
      </c>
      <c r="AC56" s="58">
        <v>2804103122.6500001</v>
      </c>
      <c r="AD56" s="58">
        <v>1334000</v>
      </c>
      <c r="AE56" s="41" t="s">
        <v>338</v>
      </c>
      <c r="AF56" s="52">
        <v>11</v>
      </c>
      <c r="AG56" s="52">
        <v>11</v>
      </c>
      <c r="AH56" s="54">
        <f t="shared" si="4"/>
        <v>100</v>
      </c>
      <c r="AI56" s="58">
        <v>20000000</v>
      </c>
      <c r="AJ56" s="58">
        <v>0</v>
      </c>
      <c r="AK56" s="41" t="s">
        <v>339</v>
      </c>
      <c r="AL56" s="52">
        <v>11</v>
      </c>
      <c r="AM56" s="52">
        <v>11</v>
      </c>
      <c r="AN56" s="54">
        <f t="shared" si="5"/>
        <v>100</v>
      </c>
      <c r="AO56" s="58">
        <v>21400000</v>
      </c>
      <c r="AP56" s="58">
        <v>20000000</v>
      </c>
      <c r="AQ56" s="41" t="s">
        <v>340</v>
      </c>
      <c r="AR56" s="52">
        <v>11</v>
      </c>
      <c r="AS56" s="52">
        <v>11</v>
      </c>
      <c r="AT56" s="54">
        <f t="shared" si="6"/>
        <v>100</v>
      </c>
      <c r="AU56" s="58">
        <v>10000000</v>
      </c>
      <c r="AV56" s="58">
        <v>10000000</v>
      </c>
      <c r="AW56" s="41" t="s">
        <v>341</v>
      </c>
      <c r="AX56" s="52">
        <v>1</v>
      </c>
      <c r="AY56" s="52">
        <v>1</v>
      </c>
      <c r="AZ56" s="54">
        <f t="shared" si="7"/>
        <v>100</v>
      </c>
      <c r="BA56" s="58">
        <v>9937000</v>
      </c>
      <c r="BB56" s="58">
        <v>0</v>
      </c>
      <c r="BC56" s="41" t="s">
        <v>342</v>
      </c>
      <c r="BD56" s="52">
        <v>1</v>
      </c>
      <c r="BE56" s="52">
        <v>1</v>
      </c>
      <c r="BF56" s="54">
        <f t="shared" si="8"/>
        <v>100</v>
      </c>
      <c r="BG56" s="58">
        <v>297340573</v>
      </c>
      <c r="BH56" s="58">
        <v>297340573</v>
      </c>
      <c r="BI56" s="41" t="s">
        <v>343</v>
      </c>
      <c r="BJ56" s="52">
        <v>1</v>
      </c>
      <c r="BK56" s="52">
        <v>1</v>
      </c>
      <c r="BL56" s="54">
        <f t="shared" si="9"/>
        <v>100</v>
      </c>
      <c r="BM56" s="57">
        <v>0</v>
      </c>
      <c r="BN56" s="57">
        <v>0</v>
      </c>
      <c r="BO56" s="59" t="s">
        <v>344</v>
      </c>
      <c r="BP56" s="52">
        <v>1</v>
      </c>
      <c r="BQ56" s="52">
        <v>1</v>
      </c>
      <c r="BR56" s="54">
        <f t="shared" si="0"/>
        <v>100</v>
      </c>
      <c r="BS56" s="188">
        <v>0</v>
      </c>
      <c r="BT56" s="188">
        <v>0</v>
      </c>
      <c r="BU56" s="171">
        <v>0</v>
      </c>
      <c r="BV56" s="41" t="s">
        <v>1120</v>
      </c>
      <c r="BW56" s="60">
        <v>1</v>
      </c>
      <c r="BX56" s="60"/>
      <c r="BY56" s="54">
        <f t="shared" si="10"/>
        <v>0</v>
      </c>
      <c r="BZ56" s="61"/>
      <c r="CA56" s="61"/>
      <c r="CB56" s="41"/>
      <c r="CC56" s="60">
        <v>1</v>
      </c>
      <c r="CD56" s="60"/>
      <c r="CE56" s="62">
        <f t="shared" si="11"/>
        <v>0</v>
      </c>
      <c r="CF56" s="61"/>
      <c r="CG56" s="61"/>
      <c r="CH56" s="41"/>
      <c r="CI56" s="52">
        <v>1</v>
      </c>
      <c r="CJ56" s="52">
        <v>1</v>
      </c>
      <c r="CK56" s="163">
        <v>1</v>
      </c>
      <c r="CL56" s="41" t="s">
        <v>1045</v>
      </c>
    </row>
    <row r="57" spans="1:90" ht="409.5" customHeight="1">
      <c r="A57" s="330"/>
      <c r="B57" s="241"/>
      <c r="C57" s="45">
        <v>40</v>
      </c>
      <c r="D57" s="41" t="s">
        <v>345</v>
      </c>
      <c r="E57" s="46" t="s">
        <v>26</v>
      </c>
      <c r="F57" s="46" t="s">
        <v>26</v>
      </c>
      <c r="G57" s="46" t="s">
        <v>26</v>
      </c>
      <c r="H57" s="47" t="s">
        <v>100</v>
      </c>
      <c r="I57" s="48">
        <v>1</v>
      </c>
      <c r="J57" s="49">
        <v>1</v>
      </c>
      <c r="K57" s="49">
        <v>11</v>
      </c>
      <c r="L57" s="49">
        <v>11</v>
      </c>
      <c r="M57" s="49">
        <v>11</v>
      </c>
      <c r="N57" s="49">
        <v>1</v>
      </c>
      <c r="O57" s="49">
        <v>1</v>
      </c>
      <c r="P57" s="49">
        <v>1</v>
      </c>
      <c r="Q57" s="49">
        <v>1</v>
      </c>
      <c r="R57" s="49">
        <v>1</v>
      </c>
      <c r="S57" s="50">
        <v>1</v>
      </c>
      <c r="T57" s="51">
        <v>1</v>
      </c>
      <c r="U57" s="52">
        <v>1</v>
      </c>
      <c r="V57" s="56">
        <f t="shared" si="2"/>
        <v>100</v>
      </c>
      <c r="W57" s="58">
        <v>112750000</v>
      </c>
      <c r="X57" s="58">
        <v>112749999</v>
      </c>
      <c r="Y57" s="41" t="s">
        <v>346</v>
      </c>
      <c r="Z57" s="52">
        <v>1</v>
      </c>
      <c r="AA57" s="52">
        <v>1</v>
      </c>
      <c r="AB57" s="54">
        <f t="shared" si="3"/>
        <v>100</v>
      </c>
      <c r="AC57" s="58">
        <v>120000000</v>
      </c>
      <c r="AD57" s="58">
        <v>0</v>
      </c>
      <c r="AE57" s="41" t="s">
        <v>347</v>
      </c>
      <c r="AF57" s="52">
        <v>11</v>
      </c>
      <c r="AG57" s="52">
        <v>11</v>
      </c>
      <c r="AH57" s="54">
        <f t="shared" si="4"/>
        <v>100</v>
      </c>
      <c r="AI57" s="58">
        <v>17500000</v>
      </c>
      <c r="AJ57" s="58">
        <v>17500000</v>
      </c>
      <c r="AK57" s="41" t="s">
        <v>348</v>
      </c>
      <c r="AL57" s="52">
        <v>11</v>
      </c>
      <c r="AM57" s="52">
        <v>20</v>
      </c>
      <c r="AN57" s="56">
        <f t="shared" si="5"/>
        <v>181.81818181818181</v>
      </c>
      <c r="AO57" s="58">
        <v>20600000</v>
      </c>
      <c r="AP57" s="58">
        <v>0</v>
      </c>
      <c r="AQ57" s="41" t="s">
        <v>349</v>
      </c>
      <c r="AR57" s="52">
        <v>11</v>
      </c>
      <c r="AS57" s="52">
        <v>11</v>
      </c>
      <c r="AT57" s="54">
        <f t="shared" si="6"/>
        <v>100</v>
      </c>
      <c r="AU57" s="58">
        <v>0</v>
      </c>
      <c r="AV57" s="58">
        <v>0</v>
      </c>
      <c r="AW57" s="41" t="s">
        <v>350</v>
      </c>
      <c r="AX57" s="52">
        <v>1</v>
      </c>
      <c r="AY57" s="52">
        <v>1</v>
      </c>
      <c r="AZ57" s="54">
        <f t="shared" si="7"/>
        <v>100</v>
      </c>
      <c r="BA57" s="58">
        <v>0</v>
      </c>
      <c r="BB57" s="58">
        <v>0</v>
      </c>
      <c r="BC57" s="41" t="s">
        <v>220</v>
      </c>
      <c r="BD57" s="52">
        <v>1</v>
      </c>
      <c r="BE57" s="52">
        <v>1</v>
      </c>
      <c r="BF57" s="54">
        <f t="shared" si="8"/>
        <v>100</v>
      </c>
      <c r="BG57" s="58">
        <v>0</v>
      </c>
      <c r="BH57" s="58">
        <v>0</v>
      </c>
      <c r="BI57" s="41" t="s">
        <v>351</v>
      </c>
      <c r="BJ57" s="52">
        <v>1</v>
      </c>
      <c r="BK57" s="52">
        <v>0</v>
      </c>
      <c r="BL57" s="54">
        <f t="shared" si="9"/>
        <v>0</v>
      </c>
      <c r="BM57" s="57">
        <v>0</v>
      </c>
      <c r="BN57" s="57">
        <v>0</v>
      </c>
      <c r="BO57" s="59" t="s">
        <v>352</v>
      </c>
      <c r="BP57" s="52">
        <v>1</v>
      </c>
      <c r="BQ57" s="52">
        <v>1</v>
      </c>
      <c r="BR57" s="54">
        <f t="shared" si="0"/>
        <v>100</v>
      </c>
      <c r="BS57" s="191">
        <v>5000000</v>
      </c>
      <c r="BT57" s="191">
        <v>5000000</v>
      </c>
      <c r="BU57" s="171">
        <f t="shared" ref="BU57:BU116" si="18">BT57/BS57*100</f>
        <v>100</v>
      </c>
      <c r="BV57" s="76" t="s">
        <v>1046</v>
      </c>
      <c r="BW57" s="60">
        <v>1</v>
      </c>
      <c r="BX57" s="60"/>
      <c r="BY57" s="54">
        <f t="shared" si="10"/>
        <v>0</v>
      </c>
      <c r="BZ57" s="61"/>
      <c r="CA57" s="61"/>
      <c r="CB57" s="41"/>
      <c r="CC57" s="60">
        <v>1</v>
      </c>
      <c r="CD57" s="60"/>
      <c r="CE57" s="62">
        <f t="shared" si="11"/>
        <v>0</v>
      </c>
      <c r="CF57" s="61"/>
      <c r="CG57" s="61"/>
      <c r="CH57" s="41"/>
      <c r="CI57" s="52">
        <v>1</v>
      </c>
      <c r="CJ57" s="52">
        <v>1</v>
      </c>
      <c r="CK57" s="163">
        <v>1</v>
      </c>
      <c r="CL57" s="41" t="s">
        <v>1048</v>
      </c>
    </row>
    <row r="58" spans="1:90" ht="307.5" customHeight="1">
      <c r="A58" s="330"/>
      <c r="B58" s="65" t="s">
        <v>353</v>
      </c>
      <c r="C58" s="71">
        <v>41</v>
      </c>
      <c r="D58" s="65" t="s">
        <v>354</v>
      </c>
      <c r="E58" s="46" t="s">
        <v>26</v>
      </c>
      <c r="F58" s="46" t="s">
        <v>26</v>
      </c>
      <c r="G58" s="46" t="s">
        <v>26</v>
      </c>
      <c r="H58" s="47" t="s">
        <v>100</v>
      </c>
      <c r="I58" s="97">
        <v>3.5</v>
      </c>
      <c r="J58" s="49">
        <v>4</v>
      </c>
      <c r="K58" s="49">
        <v>1</v>
      </c>
      <c r="L58" s="49">
        <v>1</v>
      </c>
      <c r="M58" s="49">
        <v>1</v>
      </c>
      <c r="N58" s="49">
        <v>7</v>
      </c>
      <c r="O58" s="49">
        <v>8</v>
      </c>
      <c r="P58" s="49">
        <v>8</v>
      </c>
      <c r="Q58" s="49">
        <v>8</v>
      </c>
      <c r="R58" s="49">
        <v>8</v>
      </c>
      <c r="S58" s="50">
        <v>8</v>
      </c>
      <c r="T58" s="98">
        <v>3.5</v>
      </c>
      <c r="U58" s="52">
        <v>4</v>
      </c>
      <c r="V58" s="68">
        <f>(U58/T58)*100</f>
        <v>114.28571428571428</v>
      </c>
      <c r="W58" s="58">
        <v>1050005619.33</v>
      </c>
      <c r="X58" s="58">
        <v>1050005619.33</v>
      </c>
      <c r="Y58" s="41" t="s">
        <v>355</v>
      </c>
      <c r="Z58" s="52">
        <v>4</v>
      </c>
      <c r="AA58" s="52">
        <v>3</v>
      </c>
      <c r="AB58" s="54">
        <f t="shared" si="3"/>
        <v>75</v>
      </c>
      <c r="AC58" s="58">
        <v>1047079382</v>
      </c>
      <c r="AD58" s="58">
        <v>51620000</v>
      </c>
      <c r="AE58" s="41" t="s">
        <v>356</v>
      </c>
      <c r="AF58" s="52">
        <v>1</v>
      </c>
      <c r="AG58" s="52">
        <v>1</v>
      </c>
      <c r="AH58" s="54">
        <f t="shared" si="4"/>
        <v>100</v>
      </c>
      <c r="AI58" s="58">
        <v>50000000</v>
      </c>
      <c r="AJ58" s="58">
        <v>7986000</v>
      </c>
      <c r="AK58" s="41" t="s">
        <v>357</v>
      </c>
      <c r="AL58" s="52">
        <v>1</v>
      </c>
      <c r="AM58" s="52">
        <v>1</v>
      </c>
      <c r="AN58" s="54">
        <f t="shared" si="5"/>
        <v>100</v>
      </c>
      <c r="AO58" s="58">
        <v>10000000</v>
      </c>
      <c r="AP58" s="58">
        <v>0</v>
      </c>
      <c r="AQ58" s="41" t="s">
        <v>358</v>
      </c>
      <c r="AR58" s="52">
        <v>1</v>
      </c>
      <c r="AS58" s="52">
        <v>1</v>
      </c>
      <c r="AT58" s="54">
        <f t="shared" si="6"/>
        <v>100</v>
      </c>
      <c r="AU58" s="58">
        <v>7200000</v>
      </c>
      <c r="AV58" s="58">
        <v>0</v>
      </c>
      <c r="AW58" s="41" t="s">
        <v>359</v>
      </c>
      <c r="AX58" s="52">
        <v>7</v>
      </c>
      <c r="AY58" s="52">
        <v>11</v>
      </c>
      <c r="AZ58" s="68">
        <f t="shared" si="7"/>
        <v>157.14285714285714</v>
      </c>
      <c r="BA58" s="58">
        <v>1011580689</v>
      </c>
      <c r="BB58" s="58">
        <v>15900000</v>
      </c>
      <c r="BC58" s="41" t="s">
        <v>360</v>
      </c>
      <c r="BD58" s="52">
        <v>8</v>
      </c>
      <c r="BE58" s="52">
        <v>1</v>
      </c>
      <c r="BF58" s="54">
        <f t="shared" si="8"/>
        <v>12.5</v>
      </c>
      <c r="BG58" s="58">
        <v>0</v>
      </c>
      <c r="BH58" s="58">
        <v>0</v>
      </c>
      <c r="BI58" s="41" t="s">
        <v>361</v>
      </c>
      <c r="BJ58" s="52">
        <v>8</v>
      </c>
      <c r="BK58" s="52">
        <v>8</v>
      </c>
      <c r="BL58" s="54">
        <f t="shared" si="9"/>
        <v>100</v>
      </c>
      <c r="BM58" s="57">
        <v>0</v>
      </c>
      <c r="BN58" s="57">
        <v>0</v>
      </c>
      <c r="BO58" s="59" t="s">
        <v>362</v>
      </c>
      <c r="BP58" s="52">
        <v>8</v>
      </c>
      <c r="BQ58" s="52">
        <v>8</v>
      </c>
      <c r="BR58" s="54">
        <f t="shared" si="0"/>
        <v>100</v>
      </c>
      <c r="BS58" s="188">
        <v>0</v>
      </c>
      <c r="BT58" s="188">
        <v>0</v>
      </c>
      <c r="BU58" s="171">
        <v>0</v>
      </c>
      <c r="BV58" s="59" t="s">
        <v>1056</v>
      </c>
      <c r="BW58" s="60">
        <v>8</v>
      </c>
      <c r="BX58" s="60"/>
      <c r="BY58" s="54">
        <f t="shared" si="10"/>
        <v>0</v>
      </c>
      <c r="BZ58" s="61"/>
      <c r="CA58" s="61"/>
      <c r="CB58" s="41"/>
      <c r="CC58" s="60">
        <v>8</v>
      </c>
      <c r="CD58" s="60"/>
      <c r="CE58" s="62">
        <f t="shared" si="11"/>
        <v>0</v>
      </c>
      <c r="CF58" s="61"/>
      <c r="CG58" s="61"/>
      <c r="CH58" s="41"/>
      <c r="CI58" s="52">
        <v>8</v>
      </c>
      <c r="CJ58" s="52">
        <f t="shared" si="16"/>
        <v>4.2222222222222223</v>
      </c>
      <c r="CK58" s="163">
        <f>CJ58/CI58</f>
        <v>0.52777777777777779</v>
      </c>
      <c r="CL58" s="41" t="s">
        <v>1047</v>
      </c>
    </row>
    <row r="59" spans="1:90" ht="228" customHeight="1">
      <c r="A59" s="330"/>
      <c r="B59" s="240" t="s">
        <v>363</v>
      </c>
      <c r="C59" s="45">
        <v>42</v>
      </c>
      <c r="D59" s="41" t="s">
        <v>364</v>
      </c>
      <c r="E59" s="46" t="s">
        <v>26</v>
      </c>
      <c r="F59" s="46"/>
      <c r="G59" s="46"/>
      <c r="H59" s="47" t="s">
        <v>100</v>
      </c>
      <c r="I59" s="48">
        <v>8</v>
      </c>
      <c r="J59" s="49">
        <v>12</v>
      </c>
      <c r="K59" s="49">
        <v>1</v>
      </c>
      <c r="L59" s="49">
        <v>1</v>
      </c>
      <c r="M59" s="49">
        <v>1</v>
      </c>
      <c r="N59" s="49">
        <v>9</v>
      </c>
      <c r="O59" s="49">
        <v>12</v>
      </c>
      <c r="P59" s="49">
        <v>12</v>
      </c>
      <c r="Q59" s="49">
        <v>12</v>
      </c>
      <c r="R59" s="49">
        <v>12</v>
      </c>
      <c r="S59" s="50">
        <v>12</v>
      </c>
      <c r="T59" s="51">
        <v>8</v>
      </c>
      <c r="U59" s="52">
        <v>8</v>
      </c>
      <c r="V59" s="56">
        <f t="shared" si="2"/>
        <v>100</v>
      </c>
      <c r="W59" s="58">
        <v>3000000</v>
      </c>
      <c r="X59" s="58">
        <v>3000000</v>
      </c>
      <c r="Y59" s="41" t="s">
        <v>365</v>
      </c>
      <c r="Z59" s="52">
        <v>12</v>
      </c>
      <c r="AA59" s="52">
        <v>8</v>
      </c>
      <c r="AB59" s="56">
        <f t="shared" si="3"/>
        <v>66.666666666666657</v>
      </c>
      <c r="AC59" s="58">
        <v>66500000</v>
      </c>
      <c r="AD59" s="58"/>
      <c r="AE59" s="41" t="s">
        <v>366</v>
      </c>
      <c r="AF59" s="52">
        <v>1</v>
      </c>
      <c r="AG59" s="52">
        <v>1</v>
      </c>
      <c r="AH59" s="54">
        <f t="shared" si="4"/>
        <v>100</v>
      </c>
      <c r="AI59" s="58">
        <v>40000000</v>
      </c>
      <c r="AJ59" s="58">
        <v>0</v>
      </c>
      <c r="AK59" s="41" t="s">
        <v>204</v>
      </c>
      <c r="AL59" s="52">
        <v>1</v>
      </c>
      <c r="AM59" s="52">
        <v>1</v>
      </c>
      <c r="AN59" s="54">
        <f t="shared" si="5"/>
        <v>100</v>
      </c>
      <c r="AO59" s="58">
        <v>40000000</v>
      </c>
      <c r="AP59" s="58">
        <v>0</v>
      </c>
      <c r="AQ59" s="41" t="s">
        <v>367</v>
      </c>
      <c r="AR59" s="52">
        <v>1</v>
      </c>
      <c r="AS59" s="52">
        <v>1</v>
      </c>
      <c r="AT59" s="54">
        <f t="shared" si="6"/>
        <v>100</v>
      </c>
      <c r="AU59" s="58">
        <v>29000000</v>
      </c>
      <c r="AV59" s="58">
        <v>0</v>
      </c>
      <c r="AW59" s="41" t="s">
        <v>368</v>
      </c>
      <c r="AX59" s="52">
        <v>9</v>
      </c>
      <c r="AY59" s="52"/>
      <c r="AZ59" s="54">
        <f t="shared" si="7"/>
        <v>0</v>
      </c>
      <c r="BA59" s="58">
        <v>30000000</v>
      </c>
      <c r="BB59" s="58">
        <v>21000000</v>
      </c>
      <c r="BC59" s="41" t="s">
        <v>369</v>
      </c>
      <c r="BD59" s="52">
        <v>12</v>
      </c>
      <c r="BE59" s="52">
        <v>12</v>
      </c>
      <c r="BF59" s="54">
        <f t="shared" si="8"/>
        <v>100</v>
      </c>
      <c r="BG59" s="58">
        <v>0</v>
      </c>
      <c r="BH59" s="58">
        <v>0</v>
      </c>
      <c r="BI59" s="41" t="s">
        <v>370</v>
      </c>
      <c r="BJ59" s="52">
        <v>12</v>
      </c>
      <c r="BK59" s="52">
        <v>12</v>
      </c>
      <c r="BL59" s="54">
        <f t="shared" si="9"/>
        <v>100</v>
      </c>
      <c r="BM59" s="57">
        <v>0</v>
      </c>
      <c r="BN59" s="57">
        <v>0</v>
      </c>
      <c r="BO59" s="59" t="s">
        <v>371</v>
      </c>
      <c r="BP59" s="52">
        <v>12</v>
      </c>
      <c r="BQ59" s="52">
        <v>4</v>
      </c>
      <c r="BR59" s="53">
        <f t="shared" si="0"/>
        <v>33.333333333333329</v>
      </c>
      <c r="BS59" s="188">
        <v>0</v>
      </c>
      <c r="BT59" s="188">
        <v>0</v>
      </c>
      <c r="BU59" s="171">
        <v>0</v>
      </c>
      <c r="BV59" s="76" t="s">
        <v>1057</v>
      </c>
      <c r="BW59" s="60">
        <v>12</v>
      </c>
      <c r="BX59" s="60"/>
      <c r="BY59" s="54">
        <f t="shared" si="10"/>
        <v>0</v>
      </c>
      <c r="BZ59" s="61"/>
      <c r="CA59" s="61"/>
      <c r="CB59" s="41"/>
      <c r="CC59" s="60">
        <v>12</v>
      </c>
      <c r="CD59" s="60"/>
      <c r="CE59" s="62">
        <f t="shared" si="11"/>
        <v>0</v>
      </c>
      <c r="CF59" s="61"/>
      <c r="CG59" s="61"/>
      <c r="CH59" s="41"/>
      <c r="CI59" s="52">
        <v>12</v>
      </c>
      <c r="CJ59" s="52">
        <f t="shared" si="16"/>
        <v>5.2222222222222223</v>
      </c>
      <c r="CK59" s="163">
        <f>CJ59/CI59</f>
        <v>0.43518518518518517</v>
      </c>
      <c r="CL59" s="41" t="s">
        <v>1049</v>
      </c>
    </row>
    <row r="60" spans="1:90" ht="384" customHeight="1">
      <c r="A60" s="330"/>
      <c r="B60" s="241"/>
      <c r="C60" s="45">
        <v>43</v>
      </c>
      <c r="D60" s="41" t="s">
        <v>372</v>
      </c>
      <c r="E60" s="46" t="s">
        <v>26</v>
      </c>
      <c r="F60" s="46"/>
      <c r="G60" s="46"/>
      <c r="H60" s="47" t="s">
        <v>100</v>
      </c>
      <c r="I60" s="48">
        <v>36</v>
      </c>
      <c r="J60" s="49">
        <v>50</v>
      </c>
      <c r="K60" s="49">
        <v>55</v>
      </c>
      <c r="L60" s="49">
        <v>55</v>
      </c>
      <c r="M60" s="49">
        <v>55</v>
      </c>
      <c r="N60" s="49">
        <v>70</v>
      </c>
      <c r="O60" s="49">
        <v>120</v>
      </c>
      <c r="P60" s="49">
        <v>120</v>
      </c>
      <c r="Q60" s="49">
        <v>120</v>
      </c>
      <c r="R60" s="49">
        <v>120</v>
      </c>
      <c r="S60" s="50">
        <v>120</v>
      </c>
      <c r="T60" s="51">
        <v>36</v>
      </c>
      <c r="U60" s="52">
        <v>86</v>
      </c>
      <c r="V60" s="64">
        <f t="shared" si="2"/>
        <v>238.88888888888889</v>
      </c>
      <c r="W60" s="58">
        <v>3000000</v>
      </c>
      <c r="X60" s="58">
        <v>3000000</v>
      </c>
      <c r="Y60" s="41" t="s">
        <v>373</v>
      </c>
      <c r="Z60" s="52">
        <v>50</v>
      </c>
      <c r="AA60" s="52">
        <v>5</v>
      </c>
      <c r="AB60" s="54">
        <f t="shared" si="3"/>
        <v>10</v>
      </c>
      <c r="AC60" s="58">
        <v>66500000</v>
      </c>
      <c r="AD60" s="58"/>
      <c r="AE60" s="41" t="s">
        <v>374</v>
      </c>
      <c r="AF60" s="52">
        <v>55</v>
      </c>
      <c r="AG60" s="52">
        <v>123</v>
      </c>
      <c r="AH60" s="68">
        <f t="shared" si="4"/>
        <v>223.63636363636363</v>
      </c>
      <c r="AI60" s="58"/>
      <c r="AJ60" s="58"/>
      <c r="AK60" s="41" t="s">
        <v>375</v>
      </c>
      <c r="AL60" s="52">
        <v>55</v>
      </c>
      <c r="AM60" s="52">
        <v>125</v>
      </c>
      <c r="AN60" s="68">
        <f t="shared" si="5"/>
        <v>227.27272727272728</v>
      </c>
      <c r="AO60" s="58">
        <v>0</v>
      </c>
      <c r="AP60" s="58">
        <v>0</v>
      </c>
      <c r="AQ60" s="41" t="s">
        <v>376</v>
      </c>
      <c r="AR60" s="52">
        <v>55</v>
      </c>
      <c r="AS60" s="52">
        <v>96</v>
      </c>
      <c r="AT60" s="68">
        <f t="shared" si="6"/>
        <v>174.54545454545453</v>
      </c>
      <c r="AU60" s="58">
        <v>15800000</v>
      </c>
      <c r="AV60" s="58">
        <v>10700000</v>
      </c>
      <c r="AW60" s="41" t="s">
        <v>350</v>
      </c>
      <c r="AX60" s="52">
        <v>70</v>
      </c>
      <c r="AY60" s="52"/>
      <c r="AZ60" s="54">
        <f t="shared" si="7"/>
        <v>0</v>
      </c>
      <c r="BA60" s="58">
        <v>0</v>
      </c>
      <c r="BB60" s="58">
        <v>0</v>
      </c>
      <c r="BC60" s="41" t="s">
        <v>377</v>
      </c>
      <c r="BD60" s="52">
        <v>120</v>
      </c>
      <c r="BE60" s="52">
        <v>120</v>
      </c>
      <c r="BF60" s="54">
        <f t="shared" si="8"/>
        <v>100</v>
      </c>
      <c r="BG60" s="58">
        <v>297340573</v>
      </c>
      <c r="BH60" s="58">
        <v>297340573</v>
      </c>
      <c r="BI60" s="41" t="s">
        <v>378</v>
      </c>
      <c r="BJ60" s="52">
        <v>120</v>
      </c>
      <c r="BK60" s="52">
        <v>120</v>
      </c>
      <c r="BL60" s="54">
        <v>100</v>
      </c>
      <c r="BM60" s="57">
        <v>0</v>
      </c>
      <c r="BN60" s="57">
        <v>0</v>
      </c>
      <c r="BO60" s="59" t="s">
        <v>379</v>
      </c>
      <c r="BP60" s="52">
        <v>120</v>
      </c>
      <c r="BQ60" s="52">
        <v>263</v>
      </c>
      <c r="BR60" s="53">
        <v>100</v>
      </c>
      <c r="BS60" s="191">
        <v>5000000</v>
      </c>
      <c r="BT60" s="191">
        <v>5000000</v>
      </c>
      <c r="BU60" s="171">
        <v>0</v>
      </c>
      <c r="BV60" s="41" t="s">
        <v>1121</v>
      </c>
      <c r="BW60" s="60">
        <v>120</v>
      </c>
      <c r="BX60" s="60"/>
      <c r="BY60" s="54">
        <f t="shared" si="10"/>
        <v>0</v>
      </c>
      <c r="BZ60" s="61"/>
      <c r="CA60" s="61"/>
      <c r="CB60" s="41"/>
      <c r="CC60" s="60">
        <v>120</v>
      </c>
      <c r="CD60" s="60"/>
      <c r="CE60" s="62">
        <f t="shared" si="11"/>
        <v>0</v>
      </c>
      <c r="CF60" s="61"/>
      <c r="CG60" s="61"/>
      <c r="CH60" s="41"/>
      <c r="CI60" s="52">
        <v>120</v>
      </c>
      <c r="CJ60" s="52">
        <f t="shared" si="16"/>
        <v>104.22222222222223</v>
      </c>
      <c r="CK60" s="163">
        <f>CJ60/CI60</f>
        <v>0.86851851851851858</v>
      </c>
      <c r="CL60" s="41" t="s">
        <v>1147</v>
      </c>
    </row>
    <row r="61" spans="1:90" ht="409.6" customHeight="1">
      <c r="A61" s="330"/>
      <c r="B61" s="240" t="s">
        <v>380</v>
      </c>
      <c r="C61" s="45">
        <v>44</v>
      </c>
      <c r="D61" s="41" t="s">
        <v>381</v>
      </c>
      <c r="E61" s="46" t="s">
        <v>26</v>
      </c>
      <c r="F61" s="46" t="s">
        <v>26</v>
      </c>
      <c r="G61" s="46" t="s">
        <v>26</v>
      </c>
      <c r="H61" s="47" t="s">
        <v>100</v>
      </c>
      <c r="I61" s="48">
        <v>86</v>
      </c>
      <c r="J61" s="49">
        <v>100</v>
      </c>
      <c r="K61" s="49">
        <v>113</v>
      </c>
      <c r="L61" s="49">
        <v>113</v>
      </c>
      <c r="M61" s="49">
        <v>113</v>
      </c>
      <c r="N61" s="49">
        <v>108</v>
      </c>
      <c r="O61" s="49">
        <v>1</v>
      </c>
      <c r="P61" s="49">
        <v>15</v>
      </c>
      <c r="Q61" s="49">
        <v>1</v>
      </c>
      <c r="R61" s="49">
        <v>1</v>
      </c>
      <c r="S61" s="50">
        <v>1</v>
      </c>
      <c r="T61" s="51">
        <v>86</v>
      </c>
      <c r="U61" s="52">
        <v>86</v>
      </c>
      <c r="V61" s="53">
        <f t="shared" si="2"/>
        <v>100</v>
      </c>
      <c r="W61" s="58">
        <v>96574236631.539993</v>
      </c>
      <c r="X61" s="58">
        <v>96204545021</v>
      </c>
      <c r="Y61" s="41" t="s">
        <v>382</v>
      </c>
      <c r="Z61" s="52">
        <v>100</v>
      </c>
      <c r="AA61" s="52">
        <v>14</v>
      </c>
      <c r="AB61" s="54">
        <f t="shared" si="3"/>
        <v>14.000000000000002</v>
      </c>
      <c r="AC61" s="58">
        <v>102615366837.64999</v>
      </c>
      <c r="AD61" s="58">
        <v>34798043724</v>
      </c>
      <c r="AE61" s="41" t="s">
        <v>383</v>
      </c>
      <c r="AF61" s="52">
        <v>113</v>
      </c>
      <c r="AG61" s="52">
        <v>131</v>
      </c>
      <c r="AH61" s="53">
        <f t="shared" si="4"/>
        <v>115.92920353982301</v>
      </c>
      <c r="AI61" s="58">
        <v>230000000</v>
      </c>
      <c r="AJ61" s="58">
        <v>109789100</v>
      </c>
      <c r="AK61" s="41" t="s">
        <v>384</v>
      </c>
      <c r="AL61" s="52">
        <v>113</v>
      </c>
      <c r="AM61" s="52">
        <v>113</v>
      </c>
      <c r="AN61" s="54">
        <f t="shared" si="5"/>
        <v>100</v>
      </c>
      <c r="AO61" s="58">
        <v>50000000</v>
      </c>
      <c r="AP61" s="58">
        <v>45000000</v>
      </c>
      <c r="AQ61" s="41" t="s">
        <v>385</v>
      </c>
      <c r="AR61" s="52">
        <v>113</v>
      </c>
      <c r="AS61" s="52">
        <v>51</v>
      </c>
      <c r="AT61" s="56">
        <f t="shared" si="6"/>
        <v>45.132743362831853</v>
      </c>
      <c r="AU61" s="58">
        <v>40000000</v>
      </c>
      <c r="AV61" s="58">
        <v>20537932</v>
      </c>
      <c r="AW61" s="41" t="s">
        <v>386</v>
      </c>
      <c r="AX61" s="52">
        <v>108</v>
      </c>
      <c r="AY61" s="52">
        <v>110</v>
      </c>
      <c r="AZ61" s="53">
        <f t="shared" si="7"/>
        <v>101.85185185185186</v>
      </c>
      <c r="BA61" s="58">
        <v>29875000</v>
      </c>
      <c r="BB61" s="58">
        <v>0</v>
      </c>
      <c r="BC61" s="41" t="s">
        <v>387</v>
      </c>
      <c r="BD61" s="52">
        <v>1</v>
      </c>
      <c r="BE61" s="52">
        <v>1</v>
      </c>
      <c r="BF61" s="53">
        <f t="shared" si="8"/>
        <v>100</v>
      </c>
      <c r="BG61" s="58">
        <v>2705524</v>
      </c>
      <c r="BH61" s="58">
        <v>2705524</v>
      </c>
      <c r="BI61" s="41" t="s">
        <v>388</v>
      </c>
      <c r="BJ61" s="52">
        <v>15</v>
      </c>
      <c r="BK61" s="52">
        <v>16</v>
      </c>
      <c r="BL61" s="64">
        <v>100</v>
      </c>
      <c r="BM61" s="57">
        <v>239901500</v>
      </c>
      <c r="BN61" s="57">
        <v>239901500</v>
      </c>
      <c r="BO61" s="59" t="s">
        <v>389</v>
      </c>
      <c r="BP61" s="52">
        <v>1</v>
      </c>
      <c r="BQ61" s="52">
        <v>9</v>
      </c>
      <c r="BR61" s="53">
        <v>100</v>
      </c>
      <c r="BS61" s="191">
        <v>53300000</v>
      </c>
      <c r="BT61" s="191">
        <v>53242074</v>
      </c>
      <c r="BU61" s="171">
        <f t="shared" si="18"/>
        <v>99.891320825515947</v>
      </c>
      <c r="BV61" s="76" t="s">
        <v>1122</v>
      </c>
      <c r="BW61" s="60"/>
      <c r="BX61" s="60"/>
      <c r="BY61" s="54" t="e">
        <f t="shared" si="10"/>
        <v>#DIV/0!</v>
      </c>
      <c r="BZ61" s="61"/>
      <c r="CA61" s="61"/>
      <c r="CB61" s="41"/>
      <c r="CC61" s="60"/>
      <c r="CD61" s="60"/>
      <c r="CE61" s="62" t="e">
        <f t="shared" si="11"/>
        <v>#DIV/0!</v>
      </c>
      <c r="CF61" s="61"/>
      <c r="CG61" s="61"/>
      <c r="CH61" s="41"/>
      <c r="CI61" s="52">
        <v>113</v>
      </c>
      <c r="CJ61" s="52">
        <f>(+U61+AA61+AG61+AM61+AS61+AY61+BE61+BK61+BQ61)</f>
        <v>531</v>
      </c>
      <c r="CK61" s="163">
        <v>1</v>
      </c>
      <c r="CL61" s="41" t="s">
        <v>987</v>
      </c>
    </row>
    <row r="62" spans="1:90" ht="409.5" customHeight="1">
      <c r="A62" s="330"/>
      <c r="B62" s="241"/>
      <c r="C62" s="45">
        <v>45</v>
      </c>
      <c r="D62" s="41" t="s">
        <v>390</v>
      </c>
      <c r="E62" s="46" t="s">
        <v>26</v>
      </c>
      <c r="F62" s="46" t="s">
        <v>26</v>
      </c>
      <c r="G62" s="46" t="s">
        <v>26</v>
      </c>
      <c r="H62" s="47" t="s">
        <v>391</v>
      </c>
      <c r="I62" s="48">
        <v>41</v>
      </c>
      <c r="J62" s="49">
        <v>14</v>
      </c>
      <c r="K62" s="49">
        <v>0</v>
      </c>
      <c r="L62" s="49">
        <v>2</v>
      </c>
      <c r="M62" s="49">
        <v>2</v>
      </c>
      <c r="N62" s="49">
        <v>18</v>
      </c>
      <c r="O62" s="49">
        <v>1</v>
      </c>
      <c r="P62" s="49">
        <v>21</v>
      </c>
      <c r="Q62" s="49">
        <v>2</v>
      </c>
      <c r="R62" s="49">
        <v>2</v>
      </c>
      <c r="S62" s="50">
        <v>2</v>
      </c>
      <c r="T62" s="51">
        <v>41</v>
      </c>
      <c r="U62" s="52">
        <v>26</v>
      </c>
      <c r="V62" s="56">
        <f t="shared" si="2"/>
        <v>63.414634146341463</v>
      </c>
      <c r="W62" s="58">
        <v>8588026625.6199999</v>
      </c>
      <c r="X62" s="58">
        <v>2579447204.6999998</v>
      </c>
      <c r="Y62" s="41" t="s">
        <v>392</v>
      </c>
      <c r="Z62" s="52">
        <v>14</v>
      </c>
      <c r="AA62" s="52">
        <v>7</v>
      </c>
      <c r="AB62" s="54">
        <f t="shared" si="3"/>
        <v>50</v>
      </c>
      <c r="AC62" s="242">
        <v>8509191267.1199999</v>
      </c>
      <c r="AD62" s="242">
        <v>1076538345.1300001</v>
      </c>
      <c r="AE62" s="240" t="s">
        <v>393</v>
      </c>
      <c r="AF62" s="52">
        <v>0</v>
      </c>
      <c r="AG62" s="52">
        <v>0</v>
      </c>
      <c r="AH62" s="54" t="e">
        <f t="shared" si="4"/>
        <v>#DIV/0!</v>
      </c>
      <c r="AI62" s="58">
        <v>0</v>
      </c>
      <c r="AJ62" s="58">
        <v>0</v>
      </c>
      <c r="AK62" s="41" t="s">
        <v>394</v>
      </c>
      <c r="AL62" s="52">
        <v>2</v>
      </c>
      <c r="AM62" s="52">
        <v>2</v>
      </c>
      <c r="AN62" s="54">
        <f t="shared" si="5"/>
        <v>100</v>
      </c>
      <c r="AO62" s="58">
        <v>350000000</v>
      </c>
      <c r="AP62" s="58">
        <v>342436036</v>
      </c>
      <c r="AQ62" s="41" t="s">
        <v>395</v>
      </c>
      <c r="AR62" s="52">
        <v>2</v>
      </c>
      <c r="AS62" s="52">
        <v>38</v>
      </c>
      <c r="AT62" s="54">
        <f t="shared" si="6"/>
        <v>1900</v>
      </c>
      <c r="AU62" s="242">
        <v>6475695347</v>
      </c>
      <c r="AV62" s="242">
        <v>4386761023</v>
      </c>
      <c r="AW62" s="268" t="s">
        <v>396</v>
      </c>
      <c r="AX62" s="52">
        <v>18</v>
      </c>
      <c r="AY62" s="52">
        <v>20</v>
      </c>
      <c r="AZ62" s="56">
        <f t="shared" si="7"/>
        <v>111.11111111111111</v>
      </c>
      <c r="BA62" s="242">
        <v>4506255081</v>
      </c>
      <c r="BB62" s="242">
        <v>356505266</v>
      </c>
      <c r="BC62" s="268" t="s">
        <v>397</v>
      </c>
      <c r="BD62" s="52">
        <v>1</v>
      </c>
      <c r="BE62" s="52">
        <v>0</v>
      </c>
      <c r="BF62" s="54">
        <f t="shared" si="8"/>
        <v>0</v>
      </c>
      <c r="BG62" s="58">
        <v>0</v>
      </c>
      <c r="BH62" s="58">
        <v>0</v>
      </c>
      <c r="BI62" s="41" t="s">
        <v>34</v>
      </c>
      <c r="BJ62" s="52">
        <v>21</v>
      </c>
      <c r="BK62" s="52">
        <v>86</v>
      </c>
      <c r="BL62" s="64">
        <v>100</v>
      </c>
      <c r="BM62" s="57">
        <v>0</v>
      </c>
      <c r="BN62" s="57">
        <v>0</v>
      </c>
      <c r="BO62" s="59" t="s">
        <v>398</v>
      </c>
      <c r="BP62" s="52">
        <v>2</v>
      </c>
      <c r="BQ62" s="52">
        <v>9</v>
      </c>
      <c r="BR62" s="54">
        <v>100</v>
      </c>
      <c r="BS62" s="188">
        <v>0</v>
      </c>
      <c r="BT62" s="188">
        <v>0</v>
      </c>
      <c r="BU62" s="171">
        <v>0</v>
      </c>
      <c r="BV62" s="41" t="s">
        <v>1123</v>
      </c>
      <c r="BW62" s="60"/>
      <c r="BX62" s="60"/>
      <c r="BY62" s="54" t="e">
        <f t="shared" si="10"/>
        <v>#DIV/0!</v>
      </c>
      <c r="BZ62" s="61"/>
      <c r="CA62" s="61"/>
      <c r="CB62" s="41"/>
      <c r="CC62" s="60"/>
      <c r="CD62" s="60"/>
      <c r="CE62" s="62" t="e">
        <f t="shared" si="11"/>
        <v>#DIV/0!</v>
      </c>
      <c r="CF62" s="61"/>
      <c r="CG62" s="61"/>
      <c r="CH62" s="41"/>
      <c r="CI62" s="52">
        <v>21</v>
      </c>
      <c r="CJ62" s="52">
        <f>(+U62+AA62+AG62+AM62+AS62+AY62+BE62+BK62+BQ62)</f>
        <v>188</v>
      </c>
      <c r="CK62" s="163">
        <v>1</v>
      </c>
      <c r="CL62" s="41" t="s">
        <v>399</v>
      </c>
    </row>
    <row r="63" spans="1:90" ht="409.5" customHeight="1">
      <c r="A63" s="330"/>
      <c r="B63" s="240" t="s">
        <v>400</v>
      </c>
      <c r="C63" s="45">
        <v>46</v>
      </c>
      <c r="D63" s="41" t="s">
        <v>401</v>
      </c>
      <c r="E63" s="46" t="s">
        <v>26</v>
      </c>
      <c r="F63" s="46" t="s">
        <v>26</v>
      </c>
      <c r="G63" s="46" t="s">
        <v>26</v>
      </c>
      <c r="H63" s="47" t="s">
        <v>391</v>
      </c>
      <c r="I63" s="48">
        <v>41</v>
      </c>
      <c r="J63" s="49">
        <v>48</v>
      </c>
      <c r="K63" s="49">
        <v>12</v>
      </c>
      <c r="L63" s="49">
        <v>68</v>
      </c>
      <c r="M63" s="49">
        <v>68</v>
      </c>
      <c r="N63" s="49">
        <v>72</v>
      </c>
      <c r="O63" s="49">
        <v>5</v>
      </c>
      <c r="P63" s="49">
        <v>2</v>
      </c>
      <c r="Q63" s="49">
        <v>1</v>
      </c>
      <c r="R63" s="49">
        <v>1</v>
      </c>
      <c r="S63" s="50">
        <v>1</v>
      </c>
      <c r="T63" s="51">
        <v>41</v>
      </c>
      <c r="U63" s="52">
        <v>26</v>
      </c>
      <c r="V63" s="56">
        <f t="shared" si="2"/>
        <v>63.414634146341463</v>
      </c>
      <c r="W63" s="58">
        <v>8588026625.6199999</v>
      </c>
      <c r="X63" s="58">
        <v>2579447204.6999998</v>
      </c>
      <c r="Y63" s="41" t="s">
        <v>392</v>
      </c>
      <c r="Z63" s="52">
        <v>48</v>
      </c>
      <c r="AA63" s="52">
        <v>7</v>
      </c>
      <c r="AB63" s="56">
        <f t="shared" si="3"/>
        <v>14.583333333333334</v>
      </c>
      <c r="AC63" s="281"/>
      <c r="AD63" s="281"/>
      <c r="AE63" s="282"/>
      <c r="AF63" s="52">
        <v>12</v>
      </c>
      <c r="AG63" s="52">
        <v>45</v>
      </c>
      <c r="AH63" s="54">
        <f t="shared" si="4"/>
        <v>375</v>
      </c>
      <c r="AI63" s="58">
        <v>74683904</v>
      </c>
      <c r="AJ63" s="58">
        <v>54164000</v>
      </c>
      <c r="AK63" s="41" t="s">
        <v>402</v>
      </c>
      <c r="AL63" s="52">
        <v>68</v>
      </c>
      <c r="AM63" s="52">
        <v>26</v>
      </c>
      <c r="AN63" s="56">
        <f t="shared" si="5"/>
        <v>38.235294117647058</v>
      </c>
      <c r="AO63" s="242">
        <v>7767233451</v>
      </c>
      <c r="AP63" s="242">
        <v>4821208623</v>
      </c>
      <c r="AQ63" s="41" t="s">
        <v>403</v>
      </c>
      <c r="AR63" s="52">
        <v>68</v>
      </c>
      <c r="AS63" s="52">
        <v>101</v>
      </c>
      <c r="AT63" s="54">
        <f t="shared" si="6"/>
        <v>148.52941176470588</v>
      </c>
      <c r="AU63" s="281"/>
      <c r="AV63" s="281"/>
      <c r="AW63" s="269"/>
      <c r="AX63" s="52">
        <v>72</v>
      </c>
      <c r="AY63" s="52">
        <v>110</v>
      </c>
      <c r="AZ63" s="56">
        <f t="shared" si="7"/>
        <v>152.77777777777777</v>
      </c>
      <c r="BA63" s="281"/>
      <c r="BB63" s="281"/>
      <c r="BC63" s="269"/>
      <c r="BD63" s="52">
        <v>5</v>
      </c>
      <c r="BE63" s="52">
        <v>5</v>
      </c>
      <c r="BF63" s="54">
        <f t="shared" si="8"/>
        <v>100</v>
      </c>
      <c r="BG63" s="58">
        <v>103958465</v>
      </c>
      <c r="BH63" s="58">
        <v>103958465</v>
      </c>
      <c r="BI63" s="41" t="s">
        <v>404</v>
      </c>
      <c r="BJ63" s="52">
        <v>2</v>
      </c>
      <c r="BK63" s="52">
        <v>7</v>
      </c>
      <c r="BL63" s="66">
        <f t="shared" si="9"/>
        <v>350</v>
      </c>
      <c r="BM63" s="57">
        <v>9700000</v>
      </c>
      <c r="BN63" s="57">
        <v>9700000</v>
      </c>
      <c r="BO63" s="59" t="s">
        <v>405</v>
      </c>
      <c r="BP63" s="52">
        <v>1</v>
      </c>
      <c r="BQ63" s="175">
        <v>9</v>
      </c>
      <c r="BR63" s="179">
        <v>100</v>
      </c>
      <c r="BS63" s="194">
        <v>798200000</v>
      </c>
      <c r="BT63" s="195">
        <v>1123778167</v>
      </c>
      <c r="BU63" s="171">
        <v>100</v>
      </c>
      <c r="BV63" s="181" t="s">
        <v>1123</v>
      </c>
      <c r="BW63" s="60"/>
      <c r="BX63" s="60"/>
      <c r="BY63" s="54" t="e">
        <f t="shared" si="10"/>
        <v>#DIV/0!</v>
      </c>
      <c r="BZ63" s="61"/>
      <c r="CA63" s="61"/>
      <c r="CB63" s="41"/>
      <c r="CC63" s="60"/>
      <c r="CD63" s="60"/>
      <c r="CE63" s="62" t="e">
        <f t="shared" si="11"/>
        <v>#DIV/0!</v>
      </c>
      <c r="CF63" s="61"/>
      <c r="CG63" s="61"/>
      <c r="CH63" s="41"/>
      <c r="CI63" s="52">
        <v>107</v>
      </c>
      <c r="CJ63" s="52">
        <f>(+U63+AA63+AG63+AM63+AS63+AY63+BE63+BK63+BQ63)</f>
        <v>336</v>
      </c>
      <c r="CK63" s="163">
        <v>1</v>
      </c>
      <c r="CL63" s="41" t="s">
        <v>988</v>
      </c>
    </row>
    <row r="64" spans="1:90" ht="263.25" customHeight="1">
      <c r="A64" s="330"/>
      <c r="B64" s="282"/>
      <c r="C64" s="45">
        <v>47</v>
      </c>
      <c r="D64" s="41" t="s">
        <v>406</v>
      </c>
      <c r="E64" s="46"/>
      <c r="F64" s="46" t="s">
        <v>26</v>
      </c>
      <c r="G64" s="46" t="s">
        <v>26</v>
      </c>
      <c r="H64" s="47" t="s">
        <v>391</v>
      </c>
      <c r="I64" s="48">
        <v>2</v>
      </c>
      <c r="J64" s="49">
        <v>3</v>
      </c>
      <c r="K64" s="49">
        <v>1</v>
      </c>
      <c r="L64" s="49">
        <v>2</v>
      </c>
      <c r="M64" s="49">
        <v>1</v>
      </c>
      <c r="N64" s="49">
        <v>7</v>
      </c>
      <c r="O64" s="49">
        <v>0</v>
      </c>
      <c r="P64" s="49">
        <v>0</v>
      </c>
      <c r="Q64" s="49">
        <v>1</v>
      </c>
      <c r="R64" s="49">
        <v>1</v>
      </c>
      <c r="S64" s="50">
        <v>1</v>
      </c>
      <c r="T64" s="51">
        <v>2</v>
      </c>
      <c r="U64" s="52">
        <v>2</v>
      </c>
      <c r="V64" s="56">
        <f t="shared" si="2"/>
        <v>100</v>
      </c>
      <c r="W64" s="58">
        <v>8588026625.6199999</v>
      </c>
      <c r="X64" s="58">
        <v>2579447204.6999998</v>
      </c>
      <c r="Y64" s="41" t="s">
        <v>407</v>
      </c>
      <c r="Z64" s="52">
        <v>3</v>
      </c>
      <c r="AA64" s="52">
        <v>0</v>
      </c>
      <c r="AB64" s="54">
        <f t="shared" si="3"/>
        <v>0</v>
      </c>
      <c r="AC64" s="243"/>
      <c r="AD64" s="243"/>
      <c r="AE64" s="241"/>
      <c r="AF64" s="52">
        <v>1</v>
      </c>
      <c r="AG64" s="52">
        <v>0</v>
      </c>
      <c r="AH64" s="54">
        <f t="shared" si="4"/>
        <v>0</v>
      </c>
      <c r="AI64" s="58"/>
      <c r="AJ64" s="58"/>
      <c r="AK64" s="41" t="s">
        <v>408</v>
      </c>
      <c r="AL64" s="52">
        <v>2</v>
      </c>
      <c r="AM64" s="52">
        <v>0.3</v>
      </c>
      <c r="AN64" s="54">
        <f t="shared" si="5"/>
        <v>15</v>
      </c>
      <c r="AO64" s="243"/>
      <c r="AP64" s="243"/>
      <c r="AQ64" s="41" t="s">
        <v>409</v>
      </c>
      <c r="AR64" s="52">
        <v>1</v>
      </c>
      <c r="AS64" s="52">
        <v>2</v>
      </c>
      <c r="AT64" s="54">
        <f t="shared" si="6"/>
        <v>200</v>
      </c>
      <c r="AU64" s="281"/>
      <c r="AV64" s="281"/>
      <c r="AW64" s="269"/>
      <c r="AX64" s="52">
        <v>7</v>
      </c>
      <c r="AY64" s="52">
        <v>0</v>
      </c>
      <c r="AZ64" s="54">
        <f t="shared" si="7"/>
        <v>0</v>
      </c>
      <c r="BA64" s="281"/>
      <c r="BB64" s="281"/>
      <c r="BC64" s="269"/>
      <c r="BD64" s="52">
        <v>0</v>
      </c>
      <c r="BE64" s="52">
        <v>0</v>
      </c>
      <c r="BF64" s="54">
        <v>0</v>
      </c>
      <c r="BG64" s="58">
        <v>0</v>
      </c>
      <c r="BH64" s="58">
        <v>0</v>
      </c>
      <c r="BI64" s="41" t="s">
        <v>410</v>
      </c>
      <c r="BJ64" s="52">
        <v>0</v>
      </c>
      <c r="BK64" s="52">
        <v>0</v>
      </c>
      <c r="BL64" s="54">
        <v>0</v>
      </c>
      <c r="BM64" s="57">
        <v>0</v>
      </c>
      <c r="BN64" s="57">
        <v>0</v>
      </c>
      <c r="BO64" s="59" t="s">
        <v>411</v>
      </c>
      <c r="BP64" s="52">
        <v>1</v>
      </c>
      <c r="BQ64" s="52">
        <v>0</v>
      </c>
      <c r="BR64" s="54">
        <f t="shared" si="0"/>
        <v>0</v>
      </c>
      <c r="BS64" s="188">
        <v>0</v>
      </c>
      <c r="BT64" s="188">
        <v>0</v>
      </c>
      <c r="BU64" s="171">
        <v>0</v>
      </c>
      <c r="BV64" s="41" t="s">
        <v>1124</v>
      </c>
      <c r="BW64" s="60">
        <v>0</v>
      </c>
      <c r="BX64" s="60"/>
      <c r="BY64" s="54" t="e">
        <f t="shared" si="10"/>
        <v>#DIV/0!</v>
      </c>
      <c r="BZ64" s="61"/>
      <c r="CA64" s="61"/>
      <c r="CB64" s="41"/>
      <c r="CC64" s="60">
        <v>0</v>
      </c>
      <c r="CD64" s="60"/>
      <c r="CE64" s="62" t="e">
        <f t="shared" si="11"/>
        <v>#DIV/0!</v>
      </c>
      <c r="CF64" s="61"/>
      <c r="CG64" s="61"/>
      <c r="CH64" s="41"/>
      <c r="CI64" s="52">
        <v>7</v>
      </c>
      <c r="CJ64" s="52">
        <f>(+U64+AA64+AG64+AM64+AS64+AY64+BE64+BK64+BQ64)</f>
        <v>4.3</v>
      </c>
      <c r="CK64" s="163">
        <f>CJ64/CI64</f>
        <v>0.61428571428571421</v>
      </c>
      <c r="CL64" s="41" t="s">
        <v>989</v>
      </c>
    </row>
    <row r="65" spans="1:90" ht="192" customHeight="1">
      <c r="A65" s="330"/>
      <c r="B65" s="241"/>
      <c r="C65" s="45">
        <v>48</v>
      </c>
      <c r="D65" s="41" t="s">
        <v>412</v>
      </c>
      <c r="E65" s="46"/>
      <c r="F65" s="46" t="s">
        <v>26</v>
      </c>
      <c r="G65" s="46" t="s">
        <v>26</v>
      </c>
      <c r="H65" s="47" t="s">
        <v>391</v>
      </c>
      <c r="I65" s="48">
        <v>1</v>
      </c>
      <c r="J65" s="49">
        <v>1</v>
      </c>
      <c r="K65" s="49">
        <v>1</v>
      </c>
      <c r="L65" s="49">
        <v>1</v>
      </c>
      <c r="M65" s="49">
        <v>2</v>
      </c>
      <c r="N65" s="49">
        <v>7</v>
      </c>
      <c r="O65" s="49">
        <v>1</v>
      </c>
      <c r="P65" s="49">
        <v>0</v>
      </c>
      <c r="Q65" s="49">
        <v>1</v>
      </c>
      <c r="R65" s="49">
        <v>1</v>
      </c>
      <c r="S65" s="50">
        <v>1</v>
      </c>
      <c r="T65" s="51">
        <v>1</v>
      </c>
      <c r="U65" s="52">
        <v>27</v>
      </c>
      <c r="V65" s="56">
        <f t="shared" si="2"/>
        <v>2700</v>
      </c>
      <c r="W65" s="58">
        <v>5093780619.6499996</v>
      </c>
      <c r="X65" s="58">
        <v>2851810250.0300002</v>
      </c>
      <c r="Y65" s="41" t="s">
        <v>413</v>
      </c>
      <c r="Z65" s="52">
        <v>1</v>
      </c>
      <c r="AA65" s="52">
        <v>3</v>
      </c>
      <c r="AB65" s="54">
        <f t="shared" si="3"/>
        <v>300</v>
      </c>
      <c r="AC65" s="58">
        <v>4261132052</v>
      </c>
      <c r="AD65" s="58">
        <v>2054357203.26</v>
      </c>
      <c r="AE65" s="41" t="s">
        <v>414</v>
      </c>
      <c r="AF65" s="52">
        <v>1</v>
      </c>
      <c r="AG65" s="52">
        <v>1</v>
      </c>
      <c r="AH65" s="54">
        <f t="shared" si="4"/>
        <v>100</v>
      </c>
      <c r="AI65" s="58"/>
      <c r="AJ65" s="58"/>
      <c r="AK65" s="41" t="s">
        <v>415</v>
      </c>
      <c r="AL65" s="52">
        <v>1</v>
      </c>
      <c r="AM65" s="52">
        <v>1</v>
      </c>
      <c r="AN65" s="54">
        <f t="shared" si="5"/>
        <v>100</v>
      </c>
      <c r="AO65" s="58">
        <v>350000000</v>
      </c>
      <c r="AP65" s="58">
        <v>342436036</v>
      </c>
      <c r="AQ65" s="41" t="s">
        <v>416</v>
      </c>
      <c r="AR65" s="52">
        <v>2</v>
      </c>
      <c r="AS65" s="52">
        <v>2</v>
      </c>
      <c r="AT65" s="54">
        <f t="shared" si="6"/>
        <v>100</v>
      </c>
      <c r="AU65" s="243"/>
      <c r="AV65" s="243"/>
      <c r="AW65" s="270"/>
      <c r="AX65" s="52">
        <v>7</v>
      </c>
      <c r="AY65" s="52">
        <v>0</v>
      </c>
      <c r="AZ65" s="54">
        <f t="shared" si="7"/>
        <v>0</v>
      </c>
      <c r="BA65" s="243"/>
      <c r="BB65" s="243"/>
      <c r="BC65" s="270"/>
      <c r="BD65" s="52">
        <v>1</v>
      </c>
      <c r="BE65" s="52">
        <v>0</v>
      </c>
      <c r="BF65" s="54">
        <f t="shared" si="8"/>
        <v>0</v>
      </c>
      <c r="BG65" s="58">
        <v>0</v>
      </c>
      <c r="BH65" s="58">
        <v>0</v>
      </c>
      <c r="BI65" s="41" t="s">
        <v>34</v>
      </c>
      <c r="BJ65" s="52">
        <v>0</v>
      </c>
      <c r="BK65" s="52">
        <v>0</v>
      </c>
      <c r="BL65" s="54">
        <v>100</v>
      </c>
      <c r="BM65" s="57">
        <v>0</v>
      </c>
      <c r="BN65" s="57">
        <v>0</v>
      </c>
      <c r="BO65" s="59" t="s">
        <v>417</v>
      </c>
      <c r="BP65" s="52">
        <v>1</v>
      </c>
      <c r="BQ65" s="52">
        <v>0</v>
      </c>
      <c r="BR65" s="54">
        <f>(BQ65/BP65)*100</f>
        <v>0</v>
      </c>
      <c r="BS65" s="188">
        <v>0</v>
      </c>
      <c r="BT65" s="188">
        <v>0</v>
      </c>
      <c r="BU65" s="171">
        <v>0</v>
      </c>
      <c r="BV65" s="41" t="s">
        <v>1125</v>
      </c>
      <c r="BW65" s="60">
        <v>0</v>
      </c>
      <c r="BX65" s="60"/>
      <c r="BY65" s="54" t="e">
        <f t="shared" si="10"/>
        <v>#DIV/0!</v>
      </c>
      <c r="BZ65" s="61"/>
      <c r="CA65" s="61"/>
      <c r="CB65" s="41"/>
      <c r="CC65" s="60">
        <v>0</v>
      </c>
      <c r="CD65" s="60"/>
      <c r="CE65" s="62" t="e">
        <f t="shared" si="11"/>
        <v>#DIV/0!</v>
      </c>
      <c r="CF65" s="61"/>
      <c r="CG65" s="61"/>
      <c r="CH65" s="41"/>
      <c r="CI65" s="52">
        <v>11</v>
      </c>
      <c r="CJ65" s="52">
        <f>(+U65+AA65+AG65+AM65+AS65+AY65+BE65+BK65+BQ65)</f>
        <v>34</v>
      </c>
      <c r="CK65" s="163">
        <v>1</v>
      </c>
      <c r="CL65" s="41" t="s">
        <v>418</v>
      </c>
    </row>
    <row r="66" spans="1:90" ht="168.75" customHeight="1">
      <c r="A66" s="330"/>
      <c r="B66" s="240" t="s">
        <v>419</v>
      </c>
      <c r="C66" s="45">
        <v>49</v>
      </c>
      <c r="D66" s="41" t="s">
        <v>420</v>
      </c>
      <c r="E66" s="46" t="s">
        <v>26</v>
      </c>
      <c r="F66" s="46" t="s">
        <v>26</v>
      </c>
      <c r="G66" s="46" t="s">
        <v>26</v>
      </c>
      <c r="H66" s="47" t="s">
        <v>421</v>
      </c>
      <c r="I66" s="48">
        <v>4</v>
      </c>
      <c r="J66" s="49">
        <v>4</v>
      </c>
      <c r="K66" s="49">
        <v>1</v>
      </c>
      <c r="L66" s="49">
        <v>1</v>
      </c>
      <c r="M66" s="49">
        <v>1</v>
      </c>
      <c r="N66" s="49">
        <v>1</v>
      </c>
      <c r="O66" s="49">
        <v>1</v>
      </c>
      <c r="P66" s="49">
        <v>1</v>
      </c>
      <c r="Q66" s="49">
        <v>1</v>
      </c>
      <c r="R66" s="49">
        <v>1</v>
      </c>
      <c r="S66" s="50">
        <v>1</v>
      </c>
      <c r="T66" s="51">
        <v>4</v>
      </c>
      <c r="U66" s="52">
        <v>4</v>
      </c>
      <c r="V66" s="56">
        <f t="shared" si="2"/>
        <v>100</v>
      </c>
      <c r="W66" s="58">
        <v>405343852.87</v>
      </c>
      <c r="X66" s="58">
        <v>170226355</v>
      </c>
      <c r="Y66" s="41" t="s">
        <v>422</v>
      </c>
      <c r="Z66" s="52">
        <v>4</v>
      </c>
      <c r="AA66" s="99">
        <v>1.2</v>
      </c>
      <c r="AB66" s="54">
        <f t="shared" si="3"/>
        <v>30</v>
      </c>
      <c r="AC66" s="58">
        <v>223751315.88999999</v>
      </c>
      <c r="AD66" s="58">
        <v>88636060</v>
      </c>
      <c r="AE66" s="41" t="s">
        <v>423</v>
      </c>
      <c r="AF66" s="52">
        <v>1</v>
      </c>
      <c r="AG66" s="52">
        <v>1</v>
      </c>
      <c r="AH66" s="54">
        <f t="shared" si="4"/>
        <v>100</v>
      </c>
      <c r="AI66" s="242">
        <v>187431667</v>
      </c>
      <c r="AJ66" s="242">
        <v>154620667</v>
      </c>
      <c r="AK66" s="41" t="s">
        <v>424</v>
      </c>
      <c r="AL66" s="52">
        <v>1</v>
      </c>
      <c r="AM66" s="52">
        <v>1</v>
      </c>
      <c r="AN66" s="54">
        <f t="shared" si="5"/>
        <v>100</v>
      </c>
      <c r="AO66" s="242">
        <v>265263043</v>
      </c>
      <c r="AP66" s="242">
        <v>227044000</v>
      </c>
      <c r="AQ66" s="240" t="s">
        <v>425</v>
      </c>
      <c r="AR66" s="52">
        <v>1</v>
      </c>
      <c r="AS66" s="52">
        <v>1</v>
      </c>
      <c r="AT66" s="54">
        <f t="shared" si="6"/>
        <v>100</v>
      </c>
      <c r="AU66" s="58">
        <v>198380733</v>
      </c>
      <c r="AV66" s="58">
        <v>198380733</v>
      </c>
      <c r="AW66" s="240" t="s">
        <v>426</v>
      </c>
      <c r="AX66" s="52">
        <v>1</v>
      </c>
      <c r="AY66" s="52">
        <v>1</v>
      </c>
      <c r="AZ66" s="54">
        <f t="shared" si="7"/>
        <v>100</v>
      </c>
      <c r="BA66" s="242">
        <v>103516000</v>
      </c>
      <c r="BB66" s="242">
        <v>44780000</v>
      </c>
      <c r="BC66" s="268" t="s">
        <v>427</v>
      </c>
      <c r="BD66" s="52">
        <v>1</v>
      </c>
      <c r="BE66" s="52">
        <v>1</v>
      </c>
      <c r="BF66" s="54">
        <f t="shared" si="8"/>
        <v>100</v>
      </c>
      <c r="BG66" s="58">
        <v>110000000</v>
      </c>
      <c r="BH66" s="58">
        <v>46725000</v>
      </c>
      <c r="BI66" s="41" t="s">
        <v>428</v>
      </c>
      <c r="BJ66" s="52">
        <v>1</v>
      </c>
      <c r="BK66" s="52">
        <v>1</v>
      </c>
      <c r="BL66" s="54">
        <f t="shared" si="9"/>
        <v>100</v>
      </c>
      <c r="BM66" s="57">
        <v>11540000</v>
      </c>
      <c r="BN66" s="57">
        <v>11540000</v>
      </c>
      <c r="BO66" s="59" t="s">
        <v>429</v>
      </c>
      <c r="BP66" s="52">
        <v>1</v>
      </c>
      <c r="BQ66" s="52">
        <v>1</v>
      </c>
      <c r="BR66" s="54">
        <f>(BQ66/BP66)*100</f>
        <v>100</v>
      </c>
      <c r="BS66" s="196">
        <v>62000000</v>
      </c>
      <c r="BT66" s="196">
        <v>18000000</v>
      </c>
      <c r="BU66" s="171">
        <f t="shared" si="18"/>
        <v>29.032258064516132</v>
      </c>
      <c r="BV66" s="160" t="s">
        <v>1058</v>
      </c>
      <c r="BW66" s="60">
        <v>1</v>
      </c>
      <c r="BX66" s="60"/>
      <c r="BY66" s="54">
        <f t="shared" si="10"/>
        <v>0</v>
      </c>
      <c r="BZ66" s="61"/>
      <c r="CA66" s="61"/>
      <c r="CB66" s="41"/>
      <c r="CC66" s="60">
        <v>1</v>
      </c>
      <c r="CD66" s="60"/>
      <c r="CE66" s="62">
        <f t="shared" si="11"/>
        <v>0</v>
      </c>
      <c r="CF66" s="61"/>
      <c r="CG66" s="61"/>
      <c r="CH66" s="41"/>
      <c r="CI66" s="52">
        <v>1</v>
      </c>
      <c r="CJ66" s="52">
        <f t="shared" ref="CJ66:CJ75" si="19">(+U66+AA66+AG66+AM66+AS66+AY66+BE66+BK66+BQ66)/9</f>
        <v>1.3555555555555554</v>
      </c>
      <c r="CK66" s="163">
        <v>1</v>
      </c>
      <c r="CL66" s="41" t="s">
        <v>999</v>
      </c>
    </row>
    <row r="67" spans="1:90" ht="150" customHeight="1">
      <c r="A67" s="330"/>
      <c r="B67" s="241"/>
      <c r="C67" s="45">
        <v>50</v>
      </c>
      <c r="D67" s="41" t="s">
        <v>430</v>
      </c>
      <c r="E67" s="46" t="s">
        <v>26</v>
      </c>
      <c r="F67" s="46" t="s">
        <v>26</v>
      </c>
      <c r="G67" s="46" t="s">
        <v>26</v>
      </c>
      <c r="H67" s="47" t="s">
        <v>421</v>
      </c>
      <c r="I67" s="48">
        <v>19</v>
      </c>
      <c r="J67" s="49">
        <v>20</v>
      </c>
      <c r="K67" s="49">
        <v>4</v>
      </c>
      <c r="L67" s="49">
        <v>2</v>
      </c>
      <c r="M67" s="49">
        <v>2</v>
      </c>
      <c r="N67" s="49">
        <v>20</v>
      </c>
      <c r="O67" s="49">
        <v>20</v>
      </c>
      <c r="P67" s="49">
        <v>3</v>
      </c>
      <c r="Q67" s="49">
        <v>2</v>
      </c>
      <c r="R67" s="49">
        <v>2</v>
      </c>
      <c r="S67" s="50">
        <v>2</v>
      </c>
      <c r="T67" s="51">
        <v>19</v>
      </c>
      <c r="U67" s="52">
        <v>13</v>
      </c>
      <c r="V67" s="56">
        <f t="shared" si="2"/>
        <v>68.421052631578945</v>
      </c>
      <c r="W67" s="58">
        <v>405343852.87</v>
      </c>
      <c r="X67" s="58">
        <v>170226355</v>
      </c>
      <c r="Y67" s="41" t="s">
        <v>431</v>
      </c>
      <c r="Z67" s="52">
        <v>20</v>
      </c>
      <c r="AA67" s="52">
        <v>13</v>
      </c>
      <c r="AB67" s="54">
        <f t="shared" si="3"/>
        <v>65</v>
      </c>
      <c r="AC67" s="58">
        <v>223751315.88999999</v>
      </c>
      <c r="AD67" s="58">
        <v>88636060</v>
      </c>
      <c r="AE67" s="41" t="s">
        <v>432</v>
      </c>
      <c r="AF67" s="52">
        <v>4</v>
      </c>
      <c r="AG67" s="52">
        <v>5</v>
      </c>
      <c r="AH67" s="66">
        <f t="shared" si="4"/>
        <v>125</v>
      </c>
      <c r="AI67" s="243"/>
      <c r="AJ67" s="243"/>
      <c r="AK67" s="41" t="s">
        <v>433</v>
      </c>
      <c r="AL67" s="52">
        <v>2</v>
      </c>
      <c r="AM67" s="52">
        <v>2</v>
      </c>
      <c r="AN67" s="54">
        <f t="shared" si="5"/>
        <v>100</v>
      </c>
      <c r="AO67" s="243"/>
      <c r="AP67" s="243"/>
      <c r="AQ67" s="241"/>
      <c r="AR67" s="52">
        <v>2</v>
      </c>
      <c r="AS67" s="52">
        <v>13</v>
      </c>
      <c r="AT67" s="66">
        <f t="shared" si="6"/>
        <v>650</v>
      </c>
      <c r="AU67" s="58">
        <v>198380733</v>
      </c>
      <c r="AV67" s="58">
        <v>198380733</v>
      </c>
      <c r="AW67" s="241"/>
      <c r="AX67" s="52">
        <v>20</v>
      </c>
      <c r="AY67" s="52">
        <v>17</v>
      </c>
      <c r="AZ67" s="54">
        <f t="shared" si="7"/>
        <v>85</v>
      </c>
      <c r="BA67" s="243"/>
      <c r="BB67" s="243"/>
      <c r="BC67" s="270"/>
      <c r="BD67" s="52">
        <v>20</v>
      </c>
      <c r="BE67" s="52">
        <v>12</v>
      </c>
      <c r="BF67" s="54">
        <f t="shared" si="8"/>
        <v>60</v>
      </c>
      <c r="BG67" s="58">
        <v>0</v>
      </c>
      <c r="BH67" s="58">
        <v>0</v>
      </c>
      <c r="BI67" s="41" t="s">
        <v>434</v>
      </c>
      <c r="BJ67" s="52">
        <v>3</v>
      </c>
      <c r="BK67" s="52">
        <v>20</v>
      </c>
      <c r="BL67" s="54">
        <v>100</v>
      </c>
      <c r="BM67" s="57">
        <v>2885000</v>
      </c>
      <c r="BN67" s="57">
        <v>2885000</v>
      </c>
      <c r="BO67" s="59" t="s">
        <v>435</v>
      </c>
      <c r="BP67" s="52">
        <v>2</v>
      </c>
      <c r="BQ67" s="52">
        <v>13</v>
      </c>
      <c r="BR67" s="54">
        <v>100</v>
      </c>
      <c r="BS67" s="196">
        <v>43275000</v>
      </c>
      <c r="BT67" s="196">
        <v>43275000</v>
      </c>
      <c r="BU67" s="171">
        <f t="shared" si="18"/>
        <v>100</v>
      </c>
      <c r="BV67" s="160" t="s">
        <v>1059</v>
      </c>
      <c r="BW67" s="60">
        <v>20</v>
      </c>
      <c r="BX67" s="60"/>
      <c r="BY67" s="54">
        <f t="shared" si="10"/>
        <v>0</v>
      </c>
      <c r="BZ67" s="61"/>
      <c r="CA67" s="61"/>
      <c r="CB67" s="41"/>
      <c r="CC67" s="60">
        <v>20</v>
      </c>
      <c r="CD67" s="60"/>
      <c r="CE67" s="62">
        <f t="shared" si="11"/>
        <v>0</v>
      </c>
      <c r="CF67" s="61"/>
      <c r="CG67" s="61"/>
      <c r="CH67" s="41"/>
      <c r="CI67" s="175">
        <v>20</v>
      </c>
      <c r="CJ67" s="175">
        <f t="shared" si="19"/>
        <v>12</v>
      </c>
      <c r="CK67" s="164">
        <f>CJ67/CI67</f>
        <v>0.6</v>
      </c>
      <c r="CL67" s="41" t="s">
        <v>436</v>
      </c>
    </row>
    <row r="68" spans="1:90" ht="171">
      <c r="A68" s="330"/>
      <c r="B68" s="41" t="s">
        <v>437</v>
      </c>
      <c r="C68" s="45">
        <v>51</v>
      </c>
      <c r="D68" s="41" t="s">
        <v>438</v>
      </c>
      <c r="E68" s="46" t="s">
        <v>26</v>
      </c>
      <c r="F68" s="46" t="s">
        <v>26</v>
      </c>
      <c r="G68" s="46" t="s">
        <v>26</v>
      </c>
      <c r="H68" s="47" t="s">
        <v>161</v>
      </c>
      <c r="I68" s="48">
        <v>1</v>
      </c>
      <c r="J68" s="49">
        <v>1</v>
      </c>
      <c r="K68" s="49">
        <v>1</v>
      </c>
      <c r="L68" s="49">
        <v>1</v>
      </c>
      <c r="M68" s="49">
        <v>1</v>
      </c>
      <c r="N68" s="49">
        <v>1</v>
      </c>
      <c r="O68" s="49">
        <v>1</v>
      </c>
      <c r="P68" s="49">
        <v>1</v>
      </c>
      <c r="Q68" s="49">
        <v>1</v>
      </c>
      <c r="R68" s="49">
        <v>1</v>
      </c>
      <c r="S68" s="50">
        <v>1</v>
      </c>
      <c r="T68" s="51">
        <v>1</v>
      </c>
      <c r="U68" s="52">
        <v>2</v>
      </c>
      <c r="V68" s="56">
        <f t="shared" si="2"/>
        <v>200</v>
      </c>
      <c r="W68" s="242">
        <v>1975548044</v>
      </c>
      <c r="X68" s="242">
        <v>1975548044</v>
      </c>
      <c r="Y68" s="240" t="s">
        <v>439</v>
      </c>
      <c r="Z68" s="52">
        <v>1</v>
      </c>
      <c r="AA68" s="52">
        <v>1</v>
      </c>
      <c r="AB68" s="54">
        <f t="shared" si="3"/>
        <v>100</v>
      </c>
      <c r="AC68" s="242">
        <v>1299100000</v>
      </c>
      <c r="AD68" s="242">
        <v>544879064</v>
      </c>
      <c r="AE68" s="240" t="s">
        <v>440</v>
      </c>
      <c r="AF68" s="52">
        <v>1</v>
      </c>
      <c r="AG68" s="52">
        <v>1</v>
      </c>
      <c r="AH68" s="54">
        <f t="shared" si="4"/>
        <v>100</v>
      </c>
      <c r="AI68" s="242">
        <v>60000000</v>
      </c>
      <c r="AJ68" s="242">
        <v>51070635</v>
      </c>
      <c r="AK68" s="268" t="s">
        <v>441</v>
      </c>
      <c r="AL68" s="52">
        <v>1</v>
      </c>
      <c r="AM68" s="52">
        <v>1</v>
      </c>
      <c r="AN68" s="54">
        <f t="shared" si="5"/>
        <v>100</v>
      </c>
      <c r="AO68" s="242">
        <v>200000000</v>
      </c>
      <c r="AP68" s="242">
        <v>199970000</v>
      </c>
      <c r="AQ68" s="240" t="s">
        <v>442</v>
      </c>
      <c r="AR68" s="52">
        <v>1</v>
      </c>
      <c r="AS68" s="52">
        <v>1</v>
      </c>
      <c r="AT68" s="54">
        <f t="shared" si="6"/>
        <v>100</v>
      </c>
      <c r="AU68" s="242">
        <v>45000000</v>
      </c>
      <c r="AV68" s="242">
        <v>45000000</v>
      </c>
      <c r="AW68" s="268" t="s">
        <v>443</v>
      </c>
      <c r="AX68" s="52">
        <v>1</v>
      </c>
      <c r="AY68" s="52">
        <v>0.8</v>
      </c>
      <c r="AZ68" s="54">
        <f t="shared" si="7"/>
        <v>80</v>
      </c>
      <c r="BA68" s="242">
        <v>64050000</v>
      </c>
      <c r="BB68" s="242">
        <v>17764000</v>
      </c>
      <c r="BC68" s="268" t="s">
        <v>444</v>
      </c>
      <c r="BD68" s="52">
        <v>1</v>
      </c>
      <c r="BE68" s="52">
        <v>1</v>
      </c>
      <c r="BF68" s="54">
        <f t="shared" si="8"/>
        <v>100</v>
      </c>
      <c r="BG68" s="58">
        <v>9333333</v>
      </c>
      <c r="BH68" s="58">
        <v>9333333</v>
      </c>
      <c r="BI68" s="41" t="s">
        <v>445</v>
      </c>
      <c r="BJ68" s="52">
        <v>1</v>
      </c>
      <c r="BK68" s="52">
        <v>1</v>
      </c>
      <c r="BL68" s="54">
        <f t="shared" si="9"/>
        <v>100</v>
      </c>
      <c r="BM68" s="57">
        <f>40102667+103275000</f>
        <v>143377667</v>
      </c>
      <c r="BN68" s="57">
        <f>76500*150</f>
        <v>11475000</v>
      </c>
      <c r="BO68" s="59" t="s">
        <v>446</v>
      </c>
      <c r="BP68" s="52">
        <v>1</v>
      </c>
      <c r="BQ68" s="52">
        <v>1</v>
      </c>
      <c r="BR68" s="54">
        <f t="shared" si="0"/>
        <v>100</v>
      </c>
      <c r="BS68" s="188">
        <v>25000000</v>
      </c>
      <c r="BT68" s="188">
        <v>25000000</v>
      </c>
      <c r="BU68" s="171">
        <f t="shared" si="18"/>
        <v>100</v>
      </c>
      <c r="BV68" s="41" t="s">
        <v>971</v>
      </c>
      <c r="BW68" s="60">
        <v>1</v>
      </c>
      <c r="BX68" s="60"/>
      <c r="BY68" s="54">
        <f t="shared" si="10"/>
        <v>0</v>
      </c>
      <c r="BZ68" s="61"/>
      <c r="CA68" s="61"/>
      <c r="CB68" s="41"/>
      <c r="CC68" s="60">
        <v>1</v>
      </c>
      <c r="CD68" s="60"/>
      <c r="CE68" s="62">
        <f t="shared" si="11"/>
        <v>0</v>
      </c>
      <c r="CF68" s="61"/>
      <c r="CG68" s="61"/>
      <c r="CH68" s="41"/>
      <c r="CI68" s="52">
        <v>1</v>
      </c>
      <c r="CJ68" s="52">
        <f t="shared" si="19"/>
        <v>1.088888888888889</v>
      </c>
      <c r="CK68" s="163">
        <v>1</v>
      </c>
      <c r="CL68" s="41" t="s">
        <v>447</v>
      </c>
    </row>
    <row r="69" spans="1:90" ht="223.5" customHeight="1">
      <c r="A69" s="330"/>
      <c r="B69" s="41" t="s">
        <v>448</v>
      </c>
      <c r="C69" s="45">
        <v>52</v>
      </c>
      <c r="D69" s="41" t="s">
        <v>449</v>
      </c>
      <c r="E69" s="46" t="s">
        <v>26</v>
      </c>
      <c r="F69" s="46" t="s">
        <v>26</v>
      </c>
      <c r="G69" s="46" t="s">
        <v>26</v>
      </c>
      <c r="H69" s="47" t="s">
        <v>161</v>
      </c>
      <c r="I69" s="48">
        <v>1</v>
      </c>
      <c r="J69" s="49">
        <v>1</v>
      </c>
      <c r="K69" s="49">
        <v>1</v>
      </c>
      <c r="L69" s="49">
        <v>1</v>
      </c>
      <c r="M69" s="49">
        <v>1</v>
      </c>
      <c r="N69" s="49">
        <v>1</v>
      </c>
      <c r="O69" s="49">
        <v>1</v>
      </c>
      <c r="P69" s="49">
        <v>1</v>
      </c>
      <c r="Q69" s="49">
        <v>1</v>
      </c>
      <c r="R69" s="49">
        <v>1</v>
      </c>
      <c r="S69" s="50">
        <v>1</v>
      </c>
      <c r="T69" s="51">
        <v>1</v>
      </c>
      <c r="U69" s="52">
        <v>2</v>
      </c>
      <c r="V69" s="56">
        <f t="shared" si="2"/>
        <v>200</v>
      </c>
      <c r="W69" s="281"/>
      <c r="X69" s="281"/>
      <c r="Y69" s="282"/>
      <c r="Z69" s="52">
        <v>1</v>
      </c>
      <c r="AA69" s="52">
        <v>1</v>
      </c>
      <c r="AB69" s="54">
        <f t="shared" si="3"/>
        <v>100</v>
      </c>
      <c r="AC69" s="281"/>
      <c r="AD69" s="281"/>
      <c r="AE69" s="282"/>
      <c r="AF69" s="52">
        <v>1</v>
      </c>
      <c r="AG69" s="52">
        <v>1</v>
      </c>
      <c r="AH69" s="54">
        <f t="shared" si="4"/>
        <v>100</v>
      </c>
      <c r="AI69" s="281"/>
      <c r="AJ69" s="281"/>
      <c r="AK69" s="269"/>
      <c r="AL69" s="52">
        <v>1</v>
      </c>
      <c r="AM69" s="52">
        <v>1</v>
      </c>
      <c r="AN69" s="54">
        <f t="shared" si="5"/>
        <v>100</v>
      </c>
      <c r="AO69" s="281"/>
      <c r="AP69" s="281"/>
      <c r="AQ69" s="282"/>
      <c r="AR69" s="52">
        <v>1</v>
      </c>
      <c r="AS69" s="52">
        <v>1</v>
      </c>
      <c r="AT69" s="54">
        <f t="shared" si="6"/>
        <v>100</v>
      </c>
      <c r="AU69" s="281"/>
      <c r="AV69" s="281"/>
      <c r="AW69" s="269"/>
      <c r="AX69" s="52">
        <v>1</v>
      </c>
      <c r="AY69" s="52">
        <v>0.8</v>
      </c>
      <c r="AZ69" s="54">
        <f t="shared" si="7"/>
        <v>80</v>
      </c>
      <c r="BA69" s="281"/>
      <c r="BB69" s="281"/>
      <c r="BC69" s="269"/>
      <c r="BD69" s="52">
        <v>1</v>
      </c>
      <c r="BE69" s="52">
        <v>1</v>
      </c>
      <c r="BF69" s="54">
        <f t="shared" si="8"/>
        <v>100</v>
      </c>
      <c r="BG69" s="58">
        <v>9333333</v>
      </c>
      <c r="BH69" s="58">
        <v>9333333</v>
      </c>
      <c r="BI69" s="41" t="s">
        <v>450</v>
      </c>
      <c r="BJ69" s="52">
        <v>1</v>
      </c>
      <c r="BK69" s="52">
        <v>1</v>
      </c>
      <c r="BL69" s="54">
        <f t="shared" si="9"/>
        <v>100</v>
      </c>
      <c r="BM69" s="57" t="s">
        <v>451</v>
      </c>
      <c r="BN69" s="57" t="s">
        <v>451</v>
      </c>
      <c r="BO69" s="59" t="s">
        <v>452</v>
      </c>
      <c r="BP69" s="52">
        <v>1</v>
      </c>
      <c r="BQ69" s="52">
        <v>1</v>
      </c>
      <c r="BR69" s="54">
        <f t="shared" si="0"/>
        <v>100</v>
      </c>
      <c r="BS69" s="188">
        <v>0</v>
      </c>
      <c r="BT69" s="188">
        <v>0</v>
      </c>
      <c r="BU69" s="171">
        <v>0</v>
      </c>
      <c r="BV69" s="41" t="s">
        <v>975</v>
      </c>
      <c r="BW69" s="60">
        <v>1</v>
      </c>
      <c r="BX69" s="60"/>
      <c r="BY69" s="54">
        <f t="shared" si="10"/>
        <v>0</v>
      </c>
      <c r="BZ69" s="61"/>
      <c r="CA69" s="61"/>
      <c r="CB69" s="41"/>
      <c r="CC69" s="60">
        <v>1</v>
      </c>
      <c r="CD69" s="60"/>
      <c r="CE69" s="62">
        <f t="shared" si="11"/>
        <v>0</v>
      </c>
      <c r="CF69" s="61"/>
      <c r="CG69" s="61"/>
      <c r="CH69" s="41"/>
      <c r="CI69" s="35">
        <v>1</v>
      </c>
      <c r="CJ69" s="35">
        <f t="shared" si="19"/>
        <v>1.088888888888889</v>
      </c>
      <c r="CK69" s="162">
        <v>1</v>
      </c>
      <c r="CL69" s="41" t="s">
        <v>453</v>
      </c>
    </row>
    <row r="70" spans="1:90" ht="210.75" customHeight="1">
      <c r="A70" s="330"/>
      <c r="B70" s="41" t="s">
        <v>454</v>
      </c>
      <c r="C70" s="45"/>
      <c r="D70" s="41" t="s">
        <v>449</v>
      </c>
      <c r="E70" s="46" t="s">
        <v>26</v>
      </c>
      <c r="F70" s="46" t="s">
        <v>26</v>
      </c>
      <c r="G70" s="46" t="s">
        <v>26</v>
      </c>
      <c r="H70" s="47" t="s">
        <v>161</v>
      </c>
      <c r="I70" s="48">
        <v>1</v>
      </c>
      <c r="J70" s="49">
        <v>1</v>
      </c>
      <c r="K70" s="49">
        <v>1</v>
      </c>
      <c r="L70" s="49">
        <v>1</v>
      </c>
      <c r="M70" s="49">
        <v>1</v>
      </c>
      <c r="N70" s="49">
        <v>1</v>
      </c>
      <c r="O70" s="49">
        <v>1</v>
      </c>
      <c r="P70" s="49">
        <v>1</v>
      </c>
      <c r="Q70" s="49">
        <v>1</v>
      </c>
      <c r="R70" s="49">
        <v>1</v>
      </c>
      <c r="S70" s="50">
        <v>1</v>
      </c>
      <c r="T70" s="51">
        <v>1</v>
      </c>
      <c r="U70" s="52">
        <v>2</v>
      </c>
      <c r="V70" s="56">
        <f t="shared" si="2"/>
        <v>200</v>
      </c>
      <c r="W70" s="243"/>
      <c r="X70" s="243"/>
      <c r="Y70" s="241"/>
      <c r="Z70" s="52">
        <v>1</v>
      </c>
      <c r="AA70" s="52">
        <v>1</v>
      </c>
      <c r="AB70" s="54">
        <f t="shared" si="3"/>
        <v>100</v>
      </c>
      <c r="AC70" s="243"/>
      <c r="AD70" s="243"/>
      <c r="AE70" s="241"/>
      <c r="AF70" s="52">
        <v>1</v>
      </c>
      <c r="AG70" s="52">
        <v>1</v>
      </c>
      <c r="AH70" s="54">
        <f t="shared" si="4"/>
        <v>100</v>
      </c>
      <c r="AI70" s="243"/>
      <c r="AJ70" s="243"/>
      <c r="AK70" s="270"/>
      <c r="AL70" s="52">
        <v>1</v>
      </c>
      <c r="AM70" s="52">
        <v>1</v>
      </c>
      <c r="AN70" s="54">
        <f t="shared" si="5"/>
        <v>100</v>
      </c>
      <c r="AO70" s="243"/>
      <c r="AP70" s="243"/>
      <c r="AQ70" s="241"/>
      <c r="AR70" s="52">
        <v>1</v>
      </c>
      <c r="AS70" s="52">
        <v>1</v>
      </c>
      <c r="AT70" s="54">
        <f t="shared" si="6"/>
        <v>100</v>
      </c>
      <c r="AU70" s="243"/>
      <c r="AV70" s="243"/>
      <c r="AW70" s="270"/>
      <c r="AX70" s="52">
        <v>1</v>
      </c>
      <c r="AY70" s="52">
        <v>0.8</v>
      </c>
      <c r="AZ70" s="54">
        <f t="shared" si="7"/>
        <v>80</v>
      </c>
      <c r="BA70" s="243"/>
      <c r="BB70" s="243"/>
      <c r="BC70" s="270"/>
      <c r="BD70" s="52">
        <v>1</v>
      </c>
      <c r="BE70" s="52">
        <v>1</v>
      </c>
      <c r="BF70" s="54">
        <f t="shared" si="8"/>
        <v>100</v>
      </c>
      <c r="BG70" s="58">
        <v>8960000</v>
      </c>
      <c r="BH70" s="58">
        <v>8960000</v>
      </c>
      <c r="BI70" s="41" t="s">
        <v>455</v>
      </c>
      <c r="BJ70" s="52">
        <v>1</v>
      </c>
      <c r="BK70" s="52">
        <v>1</v>
      </c>
      <c r="BL70" s="54">
        <f>(BK70/BJ70)*100</f>
        <v>100</v>
      </c>
      <c r="BM70" s="58"/>
      <c r="BN70" s="58"/>
      <c r="BO70" s="41" t="s">
        <v>452</v>
      </c>
      <c r="BP70" s="52">
        <v>1</v>
      </c>
      <c r="BQ70" s="52">
        <v>1</v>
      </c>
      <c r="BR70" s="54">
        <f t="shared" si="0"/>
        <v>100</v>
      </c>
      <c r="BS70" s="188">
        <v>0</v>
      </c>
      <c r="BT70" s="188">
        <v>0</v>
      </c>
      <c r="BU70" s="171">
        <v>0</v>
      </c>
      <c r="BV70" s="41" t="s">
        <v>976</v>
      </c>
      <c r="BW70" s="60">
        <v>1</v>
      </c>
      <c r="BX70" s="60"/>
      <c r="BY70" s="54">
        <f t="shared" si="10"/>
        <v>0</v>
      </c>
      <c r="BZ70" s="61"/>
      <c r="CA70" s="61"/>
      <c r="CB70" s="41"/>
      <c r="CC70" s="60">
        <v>1</v>
      </c>
      <c r="CD70" s="60"/>
      <c r="CE70" s="62">
        <f t="shared" si="11"/>
        <v>0</v>
      </c>
      <c r="CF70" s="61"/>
      <c r="CG70" s="61"/>
      <c r="CH70" s="41"/>
      <c r="CI70" s="52">
        <v>1</v>
      </c>
      <c r="CJ70" s="52">
        <f t="shared" si="19"/>
        <v>1.088888888888889</v>
      </c>
      <c r="CK70" s="163">
        <v>1</v>
      </c>
      <c r="CL70" s="41" t="s">
        <v>456</v>
      </c>
    </row>
    <row r="71" spans="1:90" ht="207" customHeight="1">
      <c r="A71" s="330"/>
      <c r="B71" s="240" t="s">
        <v>457</v>
      </c>
      <c r="C71" s="45">
        <v>53</v>
      </c>
      <c r="D71" s="41" t="s">
        <v>458</v>
      </c>
      <c r="E71" s="46" t="s">
        <v>26</v>
      </c>
      <c r="F71" s="46" t="s">
        <v>26</v>
      </c>
      <c r="G71" s="46" t="s">
        <v>26</v>
      </c>
      <c r="H71" s="47" t="s">
        <v>161</v>
      </c>
      <c r="I71" s="48">
        <v>1</v>
      </c>
      <c r="J71" s="49">
        <v>1</v>
      </c>
      <c r="K71" s="49">
        <v>1</v>
      </c>
      <c r="L71" s="49">
        <v>1</v>
      </c>
      <c r="M71" s="49">
        <v>1</v>
      </c>
      <c r="N71" s="49">
        <v>1</v>
      </c>
      <c r="O71" s="49">
        <v>1</v>
      </c>
      <c r="P71" s="49">
        <v>1</v>
      </c>
      <c r="Q71" s="102">
        <v>3.5000000000000003E-2</v>
      </c>
      <c r="R71" s="102">
        <v>3.5000000000000003E-2</v>
      </c>
      <c r="S71" s="103">
        <v>3.5000000000000003E-2</v>
      </c>
      <c r="T71" s="51">
        <v>1</v>
      </c>
      <c r="U71" s="52">
        <v>1</v>
      </c>
      <c r="V71" s="56">
        <f t="shared" si="2"/>
        <v>100</v>
      </c>
      <c r="W71" s="242">
        <v>48683333</v>
      </c>
      <c r="X71" s="242">
        <v>48683333</v>
      </c>
      <c r="Y71" s="240" t="s">
        <v>459</v>
      </c>
      <c r="Z71" s="52">
        <v>1</v>
      </c>
      <c r="AA71" s="52">
        <v>1</v>
      </c>
      <c r="AB71" s="54">
        <f t="shared" si="3"/>
        <v>100</v>
      </c>
      <c r="AC71" s="242">
        <v>27500000</v>
      </c>
      <c r="AD71" s="242">
        <v>18088333</v>
      </c>
      <c r="AE71" s="240" t="s">
        <v>460</v>
      </c>
      <c r="AF71" s="52">
        <v>1</v>
      </c>
      <c r="AG71" s="52">
        <v>1</v>
      </c>
      <c r="AH71" s="54">
        <f t="shared" si="4"/>
        <v>100</v>
      </c>
      <c r="AI71" s="242">
        <v>16500000</v>
      </c>
      <c r="AJ71" s="242">
        <v>16500000</v>
      </c>
      <c r="AK71" s="268" t="s">
        <v>461</v>
      </c>
      <c r="AL71" s="52">
        <v>1</v>
      </c>
      <c r="AM71" s="52">
        <v>1</v>
      </c>
      <c r="AN71" s="54">
        <f t="shared" si="5"/>
        <v>100</v>
      </c>
      <c r="AO71" s="242">
        <v>27815200</v>
      </c>
      <c r="AP71" s="242">
        <v>27815200</v>
      </c>
      <c r="AQ71" s="240" t="s">
        <v>462</v>
      </c>
      <c r="AR71" s="52">
        <v>1</v>
      </c>
      <c r="AS71" s="52">
        <v>1</v>
      </c>
      <c r="AT71" s="54">
        <f t="shared" si="6"/>
        <v>100</v>
      </c>
      <c r="AU71" s="242">
        <v>40000000</v>
      </c>
      <c r="AV71" s="242">
        <v>40000000</v>
      </c>
      <c r="AW71" s="268" t="s">
        <v>463</v>
      </c>
      <c r="AX71" s="52">
        <v>1</v>
      </c>
      <c r="AY71" s="101">
        <v>0.5</v>
      </c>
      <c r="AZ71" s="54">
        <f t="shared" si="7"/>
        <v>50</v>
      </c>
      <c r="BA71" s="242">
        <v>40000000</v>
      </c>
      <c r="BB71" s="242">
        <v>2160000</v>
      </c>
      <c r="BC71" s="268" t="s">
        <v>464</v>
      </c>
      <c r="BD71" s="52">
        <v>1</v>
      </c>
      <c r="BE71" s="52">
        <v>1</v>
      </c>
      <c r="BF71" s="54">
        <f t="shared" si="8"/>
        <v>100</v>
      </c>
      <c r="BG71" s="58" t="s">
        <v>451</v>
      </c>
      <c r="BH71" s="58" t="s">
        <v>451</v>
      </c>
      <c r="BI71" s="41" t="s">
        <v>450</v>
      </c>
      <c r="BJ71" s="52">
        <v>1</v>
      </c>
      <c r="BK71" s="101">
        <v>0.6</v>
      </c>
      <c r="BL71" s="54">
        <f t="shared" si="9"/>
        <v>60</v>
      </c>
      <c r="BM71" s="57">
        <v>15000000</v>
      </c>
      <c r="BN71" s="57">
        <v>11885000</v>
      </c>
      <c r="BO71" s="59" t="s">
        <v>465</v>
      </c>
      <c r="BP71" s="104">
        <v>3.5000000000000003E-2</v>
      </c>
      <c r="BQ71" s="52">
        <v>0</v>
      </c>
      <c r="BR71" s="54">
        <f t="shared" si="0"/>
        <v>0</v>
      </c>
      <c r="BS71" s="188">
        <v>42000000</v>
      </c>
      <c r="BT71" s="188">
        <v>42000000</v>
      </c>
      <c r="BU71" s="171">
        <f t="shared" si="18"/>
        <v>100</v>
      </c>
      <c r="BV71" s="41" t="s">
        <v>1060</v>
      </c>
      <c r="BW71" s="60"/>
      <c r="BX71" s="60"/>
      <c r="BY71" s="54" t="e">
        <f t="shared" si="10"/>
        <v>#DIV/0!</v>
      </c>
      <c r="BZ71" s="61"/>
      <c r="CA71" s="61"/>
      <c r="CB71" s="41"/>
      <c r="CC71" s="60"/>
      <c r="CD71" s="60"/>
      <c r="CE71" s="62" t="e">
        <f t="shared" si="11"/>
        <v>#DIV/0!</v>
      </c>
      <c r="CF71" s="61"/>
      <c r="CG71" s="61"/>
      <c r="CH71" s="41"/>
      <c r="CI71" s="101">
        <v>3.5</v>
      </c>
      <c r="CJ71" s="52">
        <f t="shared" si="19"/>
        <v>0.78888888888888886</v>
      </c>
      <c r="CK71" s="163">
        <f>CJ71/CI71</f>
        <v>0.2253968253968254</v>
      </c>
      <c r="CL71" s="41" t="s">
        <v>466</v>
      </c>
    </row>
    <row r="72" spans="1:90" ht="185.25" customHeight="1">
      <c r="A72" s="330"/>
      <c r="B72" s="241"/>
      <c r="C72" s="45">
        <v>54</v>
      </c>
      <c r="D72" s="41" t="s">
        <v>467</v>
      </c>
      <c r="E72" s="46" t="s">
        <v>26</v>
      </c>
      <c r="F72" s="46" t="s">
        <v>26</v>
      </c>
      <c r="G72" s="46" t="s">
        <v>26</v>
      </c>
      <c r="H72" s="47" t="s">
        <v>161</v>
      </c>
      <c r="I72" s="48">
        <v>1</v>
      </c>
      <c r="J72" s="49">
        <v>1</v>
      </c>
      <c r="K72" s="49">
        <v>1</v>
      </c>
      <c r="L72" s="49">
        <v>1</v>
      </c>
      <c r="M72" s="49">
        <v>1</v>
      </c>
      <c r="N72" s="49">
        <v>1</v>
      </c>
      <c r="O72" s="49">
        <v>1</v>
      </c>
      <c r="P72" s="49">
        <v>1</v>
      </c>
      <c r="Q72" s="102">
        <v>3.5000000000000003E-2</v>
      </c>
      <c r="R72" s="102">
        <v>3.5000000000000003E-2</v>
      </c>
      <c r="S72" s="103">
        <v>3.5000000000000003E-2</v>
      </c>
      <c r="T72" s="51">
        <v>1</v>
      </c>
      <c r="U72" s="52">
        <v>1</v>
      </c>
      <c r="V72" s="56">
        <f t="shared" si="2"/>
        <v>100</v>
      </c>
      <c r="W72" s="243"/>
      <c r="X72" s="243"/>
      <c r="Y72" s="241"/>
      <c r="Z72" s="52">
        <v>1</v>
      </c>
      <c r="AA72" s="52">
        <v>1</v>
      </c>
      <c r="AB72" s="54">
        <f t="shared" si="3"/>
        <v>100</v>
      </c>
      <c r="AC72" s="243"/>
      <c r="AD72" s="243"/>
      <c r="AE72" s="241"/>
      <c r="AF72" s="52">
        <v>1</v>
      </c>
      <c r="AG72" s="52">
        <v>1</v>
      </c>
      <c r="AH72" s="54">
        <f t="shared" si="4"/>
        <v>100</v>
      </c>
      <c r="AI72" s="243"/>
      <c r="AJ72" s="243"/>
      <c r="AK72" s="270"/>
      <c r="AL72" s="52">
        <v>1</v>
      </c>
      <c r="AM72" s="52">
        <v>1</v>
      </c>
      <c r="AN72" s="54">
        <f t="shared" si="5"/>
        <v>100</v>
      </c>
      <c r="AO72" s="243"/>
      <c r="AP72" s="243"/>
      <c r="AQ72" s="241"/>
      <c r="AR72" s="52">
        <v>1</v>
      </c>
      <c r="AS72" s="52">
        <v>1</v>
      </c>
      <c r="AT72" s="54">
        <f t="shared" si="6"/>
        <v>100</v>
      </c>
      <c r="AU72" s="243"/>
      <c r="AV72" s="243"/>
      <c r="AW72" s="270"/>
      <c r="AX72" s="52">
        <v>1</v>
      </c>
      <c r="AY72" s="101">
        <v>0.5</v>
      </c>
      <c r="AZ72" s="54">
        <f t="shared" si="7"/>
        <v>50</v>
      </c>
      <c r="BA72" s="243"/>
      <c r="BB72" s="243"/>
      <c r="BC72" s="270"/>
      <c r="BD72" s="52">
        <v>1</v>
      </c>
      <c r="BE72" s="52">
        <v>1</v>
      </c>
      <c r="BF72" s="54">
        <f t="shared" si="8"/>
        <v>100</v>
      </c>
      <c r="BG72" s="58" t="s">
        <v>451</v>
      </c>
      <c r="BH72" s="58" t="s">
        <v>451</v>
      </c>
      <c r="BI72" s="41" t="s">
        <v>450</v>
      </c>
      <c r="BJ72" s="52">
        <v>1</v>
      </c>
      <c r="BK72" s="101">
        <v>0.6</v>
      </c>
      <c r="BL72" s="53">
        <f t="shared" si="9"/>
        <v>60</v>
      </c>
      <c r="BM72" s="57" t="s">
        <v>451</v>
      </c>
      <c r="BN72" s="57" t="s">
        <v>451</v>
      </c>
      <c r="BO72" s="59" t="s">
        <v>465</v>
      </c>
      <c r="BP72" s="104">
        <v>3.5000000000000003E-2</v>
      </c>
      <c r="BQ72" s="52">
        <v>0</v>
      </c>
      <c r="BR72" s="105">
        <f t="shared" si="0"/>
        <v>0</v>
      </c>
      <c r="BS72" s="188"/>
      <c r="BT72" s="188"/>
      <c r="BU72" s="171">
        <v>0</v>
      </c>
      <c r="BV72" s="41" t="s">
        <v>1061</v>
      </c>
      <c r="BW72" s="60"/>
      <c r="BX72" s="60"/>
      <c r="BY72" s="54" t="e">
        <f t="shared" si="10"/>
        <v>#DIV/0!</v>
      </c>
      <c r="BZ72" s="61"/>
      <c r="CA72" s="61"/>
      <c r="CB72" s="41"/>
      <c r="CC72" s="60"/>
      <c r="CD72" s="60"/>
      <c r="CE72" s="62" t="e">
        <f t="shared" si="11"/>
        <v>#DIV/0!</v>
      </c>
      <c r="CF72" s="61"/>
      <c r="CG72" s="61"/>
      <c r="CH72" s="41"/>
      <c r="CI72" s="101">
        <v>3.5</v>
      </c>
      <c r="CJ72" s="52">
        <f t="shared" si="19"/>
        <v>0.78888888888888886</v>
      </c>
      <c r="CK72" s="163">
        <f>CJ72/CI72*100/100</f>
        <v>0.2253968253968254</v>
      </c>
      <c r="CL72" s="41" t="s">
        <v>967</v>
      </c>
    </row>
    <row r="73" spans="1:90" ht="207.75" customHeight="1">
      <c r="A73" s="330"/>
      <c r="B73" s="41" t="s">
        <v>468</v>
      </c>
      <c r="C73" s="45">
        <v>55</v>
      </c>
      <c r="D73" s="41" t="s">
        <v>354</v>
      </c>
      <c r="E73" s="46" t="s">
        <v>26</v>
      </c>
      <c r="F73" s="46" t="s">
        <v>26</v>
      </c>
      <c r="G73" s="46" t="s">
        <v>26</v>
      </c>
      <c r="H73" s="47" t="s">
        <v>161</v>
      </c>
      <c r="I73" s="48">
        <v>4</v>
      </c>
      <c r="J73" s="49">
        <v>3</v>
      </c>
      <c r="K73" s="49">
        <v>1</v>
      </c>
      <c r="L73" s="49">
        <v>1</v>
      </c>
      <c r="M73" s="49">
        <v>1</v>
      </c>
      <c r="N73" s="49">
        <v>7</v>
      </c>
      <c r="O73" s="49">
        <v>8</v>
      </c>
      <c r="P73" s="49">
        <v>8</v>
      </c>
      <c r="Q73" s="49">
        <v>8</v>
      </c>
      <c r="R73" s="49">
        <v>8</v>
      </c>
      <c r="S73" s="50">
        <v>8</v>
      </c>
      <c r="T73" s="51">
        <v>4</v>
      </c>
      <c r="U73" s="52">
        <v>6</v>
      </c>
      <c r="V73" s="56">
        <f t="shared" si="2"/>
        <v>150</v>
      </c>
      <c r="W73" s="58">
        <v>1975548044</v>
      </c>
      <c r="X73" s="58">
        <v>1930467106</v>
      </c>
      <c r="Y73" s="41" t="s">
        <v>469</v>
      </c>
      <c r="Z73" s="52">
        <v>3</v>
      </c>
      <c r="AA73" s="52">
        <v>1</v>
      </c>
      <c r="AB73" s="56">
        <f t="shared" si="3"/>
        <v>33.333333333333329</v>
      </c>
      <c r="AC73" s="58">
        <v>1299100000</v>
      </c>
      <c r="AD73" s="58">
        <v>544879064</v>
      </c>
      <c r="AE73" s="41" t="s">
        <v>469</v>
      </c>
      <c r="AF73" s="52">
        <v>1</v>
      </c>
      <c r="AG73" s="52">
        <v>1</v>
      </c>
      <c r="AH73" s="54">
        <f t="shared" si="4"/>
        <v>100</v>
      </c>
      <c r="AI73" s="58">
        <v>1097002022</v>
      </c>
      <c r="AJ73" s="58">
        <v>974131283</v>
      </c>
      <c r="AK73" s="41" t="s">
        <v>470</v>
      </c>
      <c r="AL73" s="52">
        <v>1</v>
      </c>
      <c r="AM73" s="52">
        <v>1</v>
      </c>
      <c r="AN73" s="54">
        <f t="shared" si="5"/>
        <v>100</v>
      </c>
      <c r="AO73" s="58">
        <v>1341180171</v>
      </c>
      <c r="AP73" s="58">
        <v>976986480</v>
      </c>
      <c r="AQ73" s="41" t="s">
        <v>471</v>
      </c>
      <c r="AR73" s="52">
        <v>1</v>
      </c>
      <c r="AS73" s="52">
        <v>1</v>
      </c>
      <c r="AT73" s="54">
        <f t="shared" si="6"/>
        <v>100</v>
      </c>
      <c r="AU73" s="58">
        <v>1396631487</v>
      </c>
      <c r="AV73" s="58">
        <v>945212500</v>
      </c>
      <c r="AW73" s="41" t="s">
        <v>472</v>
      </c>
      <c r="AX73" s="52">
        <v>7</v>
      </c>
      <c r="AY73" s="52">
        <v>11</v>
      </c>
      <c r="AZ73" s="56">
        <f t="shared" si="7"/>
        <v>157.14285714285714</v>
      </c>
      <c r="BA73" s="58">
        <v>1058000000</v>
      </c>
      <c r="BB73" s="58">
        <v>1011580689</v>
      </c>
      <c r="BC73" s="41" t="s">
        <v>473</v>
      </c>
      <c r="BD73" s="52">
        <v>8</v>
      </c>
      <c r="BE73" s="52">
        <v>1</v>
      </c>
      <c r="BF73" s="54">
        <f t="shared" si="8"/>
        <v>12.5</v>
      </c>
      <c r="BG73" s="58">
        <v>0</v>
      </c>
      <c r="BH73" s="58">
        <v>0</v>
      </c>
      <c r="BI73" s="41" t="s">
        <v>361</v>
      </c>
      <c r="BJ73" s="52">
        <v>8</v>
      </c>
      <c r="BK73" s="52">
        <v>8</v>
      </c>
      <c r="BL73" s="54">
        <f t="shared" si="9"/>
        <v>100</v>
      </c>
      <c r="BM73" s="57">
        <v>0</v>
      </c>
      <c r="BN73" s="57">
        <v>0</v>
      </c>
      <c r="BO73" s="59" t="s">
        <v>474</v>
      </c>
      <c r="BP73" s="52">
        <v>8</v>
      </c>
      <c r="BQ73" s="52">
        <v>0</v>
      </c>
      <c r="BR73" s="54">
        <f t="shared" si="0"/>
        <v>0</v>
      </c>
      <c r="BS73" s="188">
        <v>0</v>
      </c>
      <c r="BT73" s="188">
        <v>0</v>
      </c>
      <c r="BU73" s="171">
        <v>0</v>
      </c>
      <c r="BV73" s="41" t="s">
        <v>972</v>
      </c>
      <c r="BW73" s="60">
        <v>8</v>
      </c>
      <c r="BX73" s="60"/>
      <c r="BY73" s="54">
        <f t="shared" si="10"/>
        <v>0</v>
      </c>
      <c r="BZ73" s="61"/>
      <c r="CA73" s="61"/>
      <c r="CB73" s="41"/>
      <c r="CC73" s="60">
        <v>8</v>
      </c>
      <c r="CD73" s="60"/>
      <c r="CE73" s="62">
        <f t="shared" si="11"/>
        <v>0</v>
      </c>
      <c r="CF73" s="61"/>
      <c r="CG73" s="61"/>
      <c r="CH73" s="41"/>
      <c r="CI73" s="52">
        <v>8</v>
      </c>
      <c r="CJ73" s="52">
        <f t="shared" si="19"/>
        <v>3.3333333333333335</v>
      </c>
      <c r="CK73" s="163">
        <f>CJ73/CI73</f>
        <v>0.41666666666666669</v>
      </c>
      <c r="CL73" s="41" t="s">
        <v>475</v>
      </c>
    </row>
    <row r="74" spans="1:90" ht="120.75" customHeight="1">
      <c r="A74" s="330"/>
      <c r="B74" s="240" t="s">
        <v>476</v>
      </c>
      <c r="C74" s="45">
        <v>56</v>
      </c>
      <c r="D74" s="41" t="s">
        <v>477</v>
      </c>
      <c r="E74" s="46" t="s">
        <v>26</v>
      </c>
      <c r="F74" s="46" t="s">
        <v>26</v>
      </c>
      <c r="G74" s="46" t="s">
        <v>26</v>
      </c>
      <c r="H74" s="47" t="s">
        <v>161</v>
      </c>
      <c r="I74" s="48">
        <v>54</v>
      </c>
      <c r="J74" s="49">
        <v>54</v>
      </c>
      <c r="K74" s="49">
        <v>54</v>
      </c>
      <c r="L74" s="49">
        <v>54</v>
      </c>
      <c r="M74" s="49">
        <v>54</v>
      </c>
      <c r="N74" s="49">
        <v>54</v>
      </c>
      <c r="O74" s="49">
        <v>54</v>
      </c>
      <c r="P74" s="49">
        <v>54</v>
      </c>
      <c r="Q74" s="49">
        <v>54</v>
      </c>
      <c r="R74" s="49">
        <v>54</v>
      </c>
      <c r="S74" s="50">
        <v>54</v>
      </c>
      <c r="T74" s="51">
        <v>54</v>
      </c>
      <c r="U74" s="52">
        <v>54</v>
      </c>
      <c r="V74" s="56">
        <f t="shared" si="2"/>
        <v>100</v>
      </c>
      <c r="W74" s="58">
        <v>14500000</v>
      </c>
      <c r="X74" s="58">
        <v>14500000</v>
      </c>
      <c r="Y74" s="41" t="s">
        <v>478</v>
      </c>
      <c r="Z74" s="52">
        <v>54</v>
      </c>
      <c r="AA74" s="52">
        <v>54</v>
      </c>
      <c r="AB74" s="54">
        <f t="shared" si="3"/>
        <v>100</v>
      </c>
      <c r="AC74" s="58">
        <v>13750000</v>
      </c>
      <c r="AD74" s="58">
        <v>5200000</v>
      </c>
      <c r="AE74" s="41" t="s">
        <v>479</v>
      </c>
      <c r="AF74" s="52">
        <v>54</v>
      </c>
      <c r="AG74" s="52">
        <v>54</v>
      </c>
      <c r="AH74" s="54">
        <f t="shared" si="4"/>
        <v>100</v>
      </c>
      <c r="AI74" s="242">
        <v>15000000</v>
      </c>
      <c r="AJ74" s="242">
        <v>0</v>
      </c>
      <c r="AK74" s="268" t="s">
        <v>480</v>
      </c>
      <c r="AL74" s="52">
        <v>54</v>
      </c>
      <c r="AM74" s="52">
        <v>52</v>
      </c>
      <c r="AN74" s="56">
        <f t="shared" si="5"/>
        <v>96.296296296296291</v>
      </c>
      <c r="AO74" s="58">
        <v>0</v>
      </c>
      <c r="AP74" s="58">
        <v>0</v>
      </c>
      <c r="AQ74" s="240" t="s">
        <v>307</v>
      </c>
      <c r="AR74" s="52">
        <v>54</v>
      </c>
      <c r="AS74" s="52">
        <v>54</v>
      </c>
      <c r="AT74" s="54">
        <f t="shared" si="6"/>
        <v>100</v>
      </c>
      <c r="AU74" s="242">
        <v>112100000</v>
      </c>
      <c r="AV74" s="242">
        <v>107638100</v>
      </c>
      <c r="AW74" s="268" t="s">
        <v>481</v>
      </c>
      <c r="AX74" s="52">
        <v>54</v>
      </c>
      <c r="AY74" s="52">
        <v>54</v>
      </c>
      <c r="AZ74" s="54">
        <f t="shared" si="7"/>
        <v>100</v>
      </c>
      <c r="BA74" s="242">
        <v>90736000</v>
      </c>
      <c r="BB74" s="242">
        <v>34026000</v>
      </c>
      <c r="BC74" s="268" t="s">
        <v>482</v>
      </c>
      <c r="BD74" s="52">
        <v>54</v>
      </c>
      <c r="BE74" s="52">
        <v>54</v>
      </c>
      <c r="BF74" s="54">
        <f t="shared" si="8"/>
        <v>100</v>
      </c>
      <c r="BG74" s="58">
        <v>0</v>
      </c>
      <c r="BH74" s="58">
        <v>0</v>
      </c>
      <c r="BI74" s="41" t="s">
        <v>483</v>
      </c>
      <c r="BJ74" s="52">
        <v>54</v>
      </c>
      <c r="BK74" s="52">
        <v>54</v>
      </c>
      <c r="BL74" s="54">
        <f t="shared" si="9"/>
        <v>100</v>
      </c>
      <c r="BM74" s="57">
        <v>0</v>
      </c>
      <c r="BN74" s="57">
        <v>0</v>
      </c>
      <c r="BO74" s="59" t="s">
        <v>484</v>
      </c>
      <c r="BP74" s="52">
        <v>54</v>
      </c>
      <c r="BQ74" s="52">
        <v>54</v>
      </c>
      <c r="BR74" s="54">
        <f t="shared" si="0"/>
        <v>100</v>
      </c>
      <c r="BS74" s="188">
        <v>0</v>
      </c>
      <c r="BT74" s="188">
        <v>0</v>
      </c>
      <c r="BU74" s="171">
        <v>0</v>
      </c>
      <c r="BV74" s="41" t="s">
        <v>973</v>
      </c>
      <c r="BW74" s="60">
        <v>54</v>
      </c>
      <c r="BX74" s="60"/>
      <c r="BY74" s="54">
        <f t="shared" si="10"/>
        <v>0</v>
      </c>
      <c r="BZ74" s="61"/>
      <c r="CA74" s="61"/>
      <c r="CB74" s="41"/>
      <c r="CC74" s="60">
        <v>54</v>
      </c>
      <c r="CD74" s="60"/>
      <c r="CE74" s="62">
        <f t="shared" si="11"/>
        <v>0</v>
      </c>
      <c r="CF74" s="61"/>
      <c r="CG74" s="61"/>
      <c r="CH74" s="41"/>
      <c r="CI74" s="52">
        <v>54</v>
      </c>
      <c r="CJ74" s="52">
        <f t="shared" si="19"/>
        <v>53.777777777777779</v>
      </c>
      <c r="CK74" s="163">
        <f t="shared" ref="CK74" si="20">CJ74/CI74*100/100</f>
        <v>0.99588477366255146</v>
      </c>
      <c r="CL74" s="41" t="s">
        <v>1148</v>
      </c>
    </row>
    <row r="75" spans="1:90" ht="199.5">
      <c r="A75" s="330"/>
      <c r="B75" s="241"/>
      <c r="C75" s="45">
        <v>57</v>
      </c>
      <c r="D75" s="41" t="s">
        <v>485</v>
      </c>
      <c r="E75" s="46" t="s">
        <v>26</v>
      </c>
      <c r="F75" s="46" t="s">
        <v>26</v>
      </c>
      <c r="G75" s="46" t="s">
        <v>26</v>
      </c>
      <c r="H75" s="47" t="s">
        <v>161</v>
      </c>
      <c r="I75" s="48">
        <v>1</v>
      </c>
      <c r="J75" s="49">
        <v>1</v>
      </c>
      <c r="K75" s="49">
        <v>4</v>
      </c>
      <c r="L75" s="49">
        <v>4</v>
      </c>
      <c r="M75" s="49">
        <v>1</v>
      </c>
      <c r="N75" s="49">
        <v>1</v>
      </c>
      <c r="O75" s="49">
        <v>1</v>
      </c>
      <c r="P75" s="49">
        <v>1</v>
      </c>
      <c r="Q75" s="49">
        <v>1</v>
      </c>
      <c r="R75" s="49">
        <v>1</v>
      </c>
      <c r="S75" s="50">
        <v>1</v>
      </c>
      <c r="T75" s="51">
        <v>1</v>
      </c>
      <c r="U75" s="52">
        <v>1</v>
      </c>
      <c r="V75" s="56">
        <f t="shared" si="2"/>
        <v>100</v>
      </c>
      <c r="W75" s="58">
        <v>1975548044</v>
      </c>
      <c r="X75" s="58">
        <v>1930467106</v>
      </c>
      <c r="Y75" s="41" t="s">
        <v>486</v>
      </c>
      <c r="Z75" s="52">
        <v>1</v>
      </c>
      <c r="AA75" s="52">
        <v>1</v>
      </c>
      <c r="AB75" s="54">
        <f t="shared" si="3"/>
        <v>100</v>
      </c>
      <c r="AC75" s="58">
        <v>1299100000</v>
      </c>
      <c r="AD75" s="58">
        <v>544879064</v>
      </c>
      <c r="AE75" s="41" t="s">
        <v>486</v>
      </c>
      <c r="AF75" s="52">
        <v>4</v>
      </c>
      <c r="AG75" s="52">
        <v>4</v>
      </c>
      <c r="AH75" s="54">
        <f>(AG75/AF75)*100</f>
        <v>100</v>
      </c>
      <c r="AI75" s="243"/>
      <c r="AJ75" s="243"/>
      <c r="AK75" s="270"/>
      <c r="AL75" s="52">
        <v>4</v>
      </c>
      <c r="AM75" s="52">
        <v>4</v>
      </c>
      <c r="AN75" s="54">
        <f t="shared" si="5"/>
        <v>100</v>
      </c>
      <c r="AO75" s="58">
        <v>0</v>
      </c>
      <c r="AP75" s="58">
        <v>0</v>
      </c>
      <c r="AQ75" s="241"/>
      <c r="AR75" s="52">
        <v>1</v>
      </c>
      <c r="AS75" s="52">
        <v>1</v>
      </c>
      <c r="AT75" s="54">
        <f t="shared" si="6"/>
        <v>100</v>
      </c>
      <c r="AU75" s="243"/>
      <c r="AV75" s="243"/>
      <c r="AW75" s="270"/>
      <c r="AX75" s="52">
        <v>1</v>
      </c>
      <c r="AY75" s="52">
        <v>1</v>
      </c>
      <c r="AZ75" s="54">
        <f t="shared" si="7"/>
        <v>100</v>
      </c>
      <c r="BA75" s="243"/>
      <c r="BB75" s="243"/>
      <c r="BC75" s="270"/>
      <c r="BD75" s="52">
        <v>1</v>
      </c>
      <c r="BE75" s="52">
        <v>1</v>
      </c>
      <c r="BF75" s="53">
        <f t="shared" si="8"/>
        <v>100</v>
      </c>
      <c r="BG75" s="58" t="s">
        <v>451</v>
      </c>
      <c r="BH75" s="58" t="s">
        <v>451</v>
      </c>
      <c r="BI75" s="41" t="s">
        <v>487</v>
      </c>
      <c r="BJ75" s="52">
        <v>1</v>
      </c>
      <c r="BK75" s="52">
        <v>0</v>
      </c>
      <c r="BL75" s="54">
        <f t="shared" si="9"/>
        <v>0</v>
      </c>
      <c r="BM75" s="57">
        <v>0</v>
      </c>
      <c r="BN75" s="57">
        <v>0</v>
      </c>
      <c r="BO75" s="59" t="s">
        <v>186</v>
      </c>
      <c r="BP75" s="52">
        <v>1</v>
      </c>
      <c r="BQ75" s="52">
        <v>0</v>
      </c>
      <c r="BR75" s="54">
        <f t="shared" si="0"/>
        <v>0</v>
      </c>
      <c r="BS75" s="188">
        <v>0</v>
      </c>
      <c r="BT75" s="188">
        <v>0</v>
      </c>
      <c r="BU75" s="171">
        <v>0</v>
      </c>
      <c r="BV75" s="59" t="s">
        <v>1126</v>
      </c>
      <c r="BW75" s="60">
        <v>1</v>
      </c>
      <c r="BX75" s="60"/>
      <c r="BY75" s="54">
        <f t="shared" si="10"/>
        <v>0</v>
      </c>
      <c r="BZ75" s="61"/>
      <c r="CA75" s="61"/>
      <c r="CB75" s="41"/>
      <c r="CC75" s="60">
        <v>1</v>
      </c>
      <c r="CD75" s="60"/>
      <c r="CE75" s="62">
        <f t="shared" si="11"/>
        <v>0</v>
      </c>
      <c r="CF75" s="61"/>
      <c r="CG75" s="61"/>
      <c r="CH75" s="41"/>
      <c r="CI75" s="52">
        <v>1</v>
      </c>
      <c r="CJ75" s="52">
        <f t="shared" si="19"/>
        <v>1.4444444444444444</v>
      </c>
      <c r="CK75" s="163">
        <v>1</v>
      </c>
      <c r="CL75" s="41" t="s">
        <v>488</v>
      </c>
    </row>
    <row r="76" spans="1:90" ht="331.5" customHeight="1">
      <c r="A76" s="330"/>
      <c r="B76" s="240" t="s">
        <v>489</v>
      </c>
      <c r="C76" s="45">
        <v>58</v>
      </c>
      <c r="D76" s="41" t="s">
        <v>490</v>
      </c>
      <c r="E76" s="46" t="s">
        <v>26</v>
      </c>
      <c r="F76" s="46" t="s">
        <v>26</v>
      </c>
      <c r="G76" s="46" t="s">
        <v>26</v>
      </c>
      <c r="H76" s="47" t="s">
        <v>491</v>
      </c>
      <c r="I76" s="48">
        <v>275</v>
      </c>
      <c r="J76" s="49">
        <v>275</v>
      </c>
      <c r="K76" s="49">
        <v>3</v>
      </c>
      <c r="L76" s="49">
        <v>3</v>
      </c>
      <c r="M76" s="49">
        <v>3</v>
      </c>
      <c r="N76" s="49">
        <v>310</v>
      </c>
      <c r="O76" s="49">
        <v>12</v>
      </c>
      <c r="P76" s="49">
        <v>12</v>
      </c>
      <c r="Q76" s="49">
        <v>1</v>
      </c>
      <c r="R76" s="49">
        <v>1</v>
      </c>
      <c r="S76" s="50">
        <v>1</v>
      </c>
      <c r="T76" s="51">
        <v>275</v>
      </c>
      <c r="U76" s="52">
        <v>298</v>
      </c>
      <c r="V76" s="56">
        <f t="shared" si="2"/>
        <v>108.36363636363637</v>
      </c>
      <c r="W76" s="58">
        <v>272826718</v>
      </c>
      <c r="X76" s="58">
        <v>272826718</v>
      </c>
      <c r="Y76" s="41" t="s">
        <v>492</v>
      </c>
      <c r="Z76" s="52">
        <v>275</v>
      </c>
      <c r="AA76" s="52">
        <v>150</v>
      </c>
      <c r="AB76" s="56">
        <f t="shared" si="3"/>
        <v>54.54545454545454</v>
      </c>
      <c r="AC76" s="58">
        <v>328250000</v>
      </c>
      <c r="AD76" s="58">
        <v>151100000</v>
      </c>
      <c r="AE76" s="41" t="s">
        <v>493</v>
      </c>
      <c r="AF76" s="52">
        <v>3</v>
      </c>
      <c r="AG76" s="52">
        <v>3</v>
      </c>
      <c r="AH76" s="54">
        <f t="shared" si="4"/>
        <v>100</v>
      </c>
      <c r="AI76" s="242">
        <v>51750000</v>
      </c>
      <c r="AJ76" s="242">
        <v>47228333</v>
      </c>
      <c r="AK76" s="268" t="s">
        <v>494</v>
      </c>
      <c r="AL76" s="52">
        <v>3</v>
      </c>
      <c r="AM76" s="52">
        <v>2</v>
      </c>
      <c r="AN76" s="56">
        <f t="shared" si="5"/>
        <v>66.666666666666657</v>
      </c>
      <c r="AO76" s="242">
        <v>274250000</v>
      </c>
      <c r="AP76" s="242">
        <v>36000000</v>
      </c>
      <c r="AQ76" s="268" t="s">
        <v>495</v>
      </c>
      <c r="AR76" s="52">
        <v>3</v>
      </c>
      <c r="AS76" s="52">
        <v>3</v>
      </c>
      <c r="AT76" s="54">
        <f t="shared" si="6"/>
        <v>100</v>
      </c>
      <c r="AU76" s="242">
        <v>364500000</v>
      </c>
      <c r="AV76" s="242">
        <v>186049737</v>
      </c>
      <c r="AW76" s="268" t="s">
        <v>496</v>
      </c>
      <c r="AX76" s="52">
        <v>310</v>
      </c>
      <c r="AY76" s="52">
        <v>430</v>
      </c>
      <c r="AZ76" s="56">
        <f t="shared" si="7"/>
        <v>138.70967741935485</v>
      </c>
      <c r="BA76" s="242">
        <v>8550000</v>
      </c>
      <c r="BB76" s="242">
        <v>8550000</v>
      </c>
      <c r="BC76" s="268" t="s">
        <v>497</v>
      </c>
      <c r="BD76" s="52">
        <v>12</v>
      </c>
      <c r="BE76" s="52">
        <v>8</v>
      </c>
      <c r="BF76" s="56">
        <f t="shared" si="8"/>
        <v>66.666666666666657</v>
      </c>
      <c r="BG76" s="58">
        <v>97928400</v>
      </c>
      <c r="BH76" s="58">
        <v>27393333</v>
      </c>
      <c r="BI76" s="41" t="s">
        <v>498</v>
      </c>
      <c r="BJ76" s="52">
        <v>12</v>
      </c>
      <c r="BK76" s="52">
        <v>12</v>
      </c>
      <c r="BL76" s="54">
        <f t="shared" si="9"/>
        <v>100</v>
      </c>
      <c r="BM76" s="57" t="s">
        <v>451</v>
      </c>
      <c r="BN76" s="57"/>
      <c r="BO76" s="59" t="s">
        <v>499</v>
      </c>
      <c r="BP76" s="52">
        <v>1</v>
      </c>
      <c r="BQ76" s="52">
        <v>1</v>
      </c>
      <c r="BR76" s="54">
        <f t="shared" si="0"/>
        <v>100</v>
      </c>
      <c r="BS76" s="197">
        <v>5600000</v>
      </c>
      <c r="BT76" s="197">
        <v>5600000</v>
      </c>
      <c r="BU76" s="171">
        <v>0</v>
      </c>
      <c r="BV76" s="160" t="s">
        <v>1062</v>
      </c>
      <c r="BW76" s="60">
        <v>1</v>
      </c>
      <c r="BX76" s="60"/>
      <c r="BY76" s="54">
        <f t="shared" si="10"/>
        <v>0</v>
      </c>
      <c r="BZ76" s="61"/>
      <c r="CA76" s="61"/>
      <c r="CB76" s="41"/>
      <c r="CC76" s="60">
        <v>1</v>
      </c>
      <c r="CD76" s="60"/>
      <c r="CE76" s="62">
        <f t="shared" si="11"/>
        <v>0</v>
      </c>
      <c r="CF76" s="61"/>
      <c r="CG76" s="61"/>
      <c r="CH76" s="41"/>
      <c r="CI76" s="52">
        <v>756</v>
      </c>
      <c r="CJ76" s="52">
        <f t="shared" ref="CJ76:CJ81" si="21">(+U76+AA76+AG76+AM76+AS76+AY76+BE76+BK76+BQ76)</f>
        <v>907</v>
      </c>
      <c r="CK76" s="163">
        <v>1</v>
      </c>
      <c r="CL76" s="41" t="s">
        <v>1149</v>
      </c>
    </row>
    <row r="77" spans="1:90" ht="409.5" customHeight="1">
      <c r="A77" s="330"/>
      <c r="B77" s="241"/>
      <c r="C77" s="45">
        <v>59</v>
      </c>
      <c r="D77" s="41" t="s">
        <v>500</v>
      </c>
      <c r="E77" s="46"/>
      <c r="F77" s="46"/>
      <c r="G77" s="46"/>
      <c r="H77" s="47" t="s">
        <v>491</v>
      </c>
      <c r="I77" s="48">
        <v>5</v>
      </c>
      <c r="J77" s="49">
        <v>3</v>
      </c>
      <c r="K77" s="49">
        <v>3</v>
      </c>
      <c r="L77" s="49">
        <v>3</v>
      </c>
      <c r="M77" s="49">
        <v>3</v>
      </c>
      <c r="N77" s="49">
        <v>9</v>
      </c>
      <c r="O77" s="49">
        <v>12</v>
      </c>
      <c r="P77" s="49">
        <v>12</v>
      </c>
      <c r="Q77" s="49">
        <v>12</v>
      </c>
      <c r="R77" s="49">
        <v>12</v>
      </c>
      <c r="S77" s="50">
        <v>12</v>
      </c>
      <c r="T77" s="51">
        <v>5</v>
      </c>
      <c r="U77" s="52">
        <v>5</v>
      </c>
      <c r="V77" s="56">
        <f t="shared" si="2"/>
        <v>100</v>
      </c>
      <c r="W77" s="58">
        <v>272826718</v>
      </c>
      <c r="X77" s="58">
        <v>272826718</v>
      </c>
      <c r="Y77" s="41" t="s">
        <v>501</v>
      </c>
      <c r="Z77" s="52">
        <v>3</v>
      </c>
      <c r="AA77" s="52">
        <v>2</v>
      </c>
      <c r="AB77" s="56">
        <f t="shared" si="3"/>
        <v>66.666666666666657</v>
      </c>
      <c r="AC77" s="58">
        <v>328250000</v>
      </c>
      <c r="AD77" s="58">
        <v>15110000</v>
      </c>
      <c r="AE77" s="41" t="s">
        <v>502</v>
      </c>
      <c r="AF77" s="52">
        <v>3</v>
      </c>
      <c r="AG77" s="52">
        <v>3</v>
      </c>
      <c r="AH77" s="54">
        <f t="shared" si="4"/>
        <v>100</v>
      </c>
      <c r="AI77" s="243"/>
      <c r="AJ77" s="243"/>
      <c r="AK77" s="270"/>
      <c r="AL77" s="52">
        <v>3</v>
      </c>
      <c r="AM77" s="52">
        <v>2</v>
      </c>
      <c r="AN77" s="56">
        <f t="shared" si="5"/>
        <v>66.666666666666657</v>
      </c>
      <c r="AO77" s="243"/>
      <c r="AP77" s="243"/>
      <c r="AQ77" s="270"/>
      <c r="AR77" s="52">
        <v>3</v>
      </c>
      <c r="AS77" s="52">
        <v>3</v>
      </c>
      <c r="AT77" s="54">
        <f t="shared" si="6"/>
        <v>100</v>
      </c>
      <c r="AU77" s="243"/>
      <c r="AV77" s="243"/>
      <c r="AW77" s="270"/>
      <c r="AX77" s="52">
        <v>9</v>
      </c>
      <c r="AY77" s="52">
        <v>6</v>
      </c>
      <c r="AZ77" s="56">
        <f t="shared" si="7"/>
        <v>66.666666666666657</v>
      </c>
      <c r="BA77" s="243"/>
      <c r="BB77" s="243"/>
      <c r="BC77" s="270"/>
      <c r="BD77" s="52">
        <v>12</v>
      </c>
      <c r="BE77" s="52">
        <v>8</v>
      </c>
      <c r="BF77" s="56">
        <f t="shared" si="8"/>
        <v>66.666666666666657</v>
      </c>
      <c r="BG77" s="58">
        <v>14000000</v>
      </c>
      <c r="BH77" s="58">
        <v>14000000</v>
      </c>
      <c r="BI77" s="41" t="s">
        <v>503</v>
      </c>
      <c r="BJ77" s="52">
        <v>12</v>
      </c>
      <c r="BK77" s="52">
        <v>12</v>
      </c>
      <c r="BL77" s="54">
        <f t="shared" si="9"/>
        <v>100</v>
      </c>
      <c r="BM77" s="57" t="s">
        <v>451</v>
      </c>
      <c r="BN77" s="57"/>
      <c r="BO77" s="59" t="s">
        <v>504</v>
      </c>
      <c r="BP77" s="52">
        <v>12</v>
      </c>
      <c r="BQ77" s="52">
        <v>11</v>
      </c>
      <c r="BR77" s="54">
        <f t="shared" si="0"/>
        <v>91.666666666666657</v>
      </c>
      <c r="BS77" s="197">
        <v>14400000</v>
      </c>
      <c r="BT77" s="197">
        <v>14400000</v>
      </c>
      <c r="BU77" s="171">
        <f t="shared" si="18"/>
        <v>100</v>
      </c>
      <c r="BV77" s="41" t="s">
        <v>1063</v>
      </c>
      <c r="BW77" s="60">
        <v>12</v>
      </c>
      <c r="BX77" s="60"/>
      <c r="BY77" s="54">
        <f t="shared" si="10"/>
        <v>0</v>
      </c>
      <c r="BZ77" s="61"/>
      <c r="CA77" s="61"/>
      <c r="CB77" s="41"/>
      <c r="CC77" s="60">
        <v>12</v>
      </c>
      <c r="CD77" s="60"/>
      <c r="CE77" s="62">
        <f t="shared" si="11"/>
        <v>0</v>
      </c>
      <c r="CF77" s="61"/>
      <c r="CG77" s="61"/>
      <c r="CH77" s="41"/>
      <c r="CI77" s="52">
        <v>12</v>
      </c>
      <c r="CJ77" s="52">
        <f>(+U77+AA77+AG77+AM77+AS77+AY77+BE77+BK77+BQ77)/9</f>
        <v>5.7777777777777777</v>
      </c>
      <c r="CK77" s="163">
        <v>0.5</v>
      </c>
      <c r="CL77" s="41" t="s">
        <v>505</v>
      </c>
    </row>
    <row r="78" spans="1:90" ht="409.5">
      <c r="A78" s="330"/>
      <c r="B78" s="240" t="s">
        <v>506</v>
      </c>
      <c r="C78" s="45">
        <v>60</v>
      </c>
      <c r="D78" s="41" t="s">
        <v>507</v>
      </c>
      <c r="E78" s="46" t="s">
        <v>26</v>
      </c>
      <c r="F78" s="46" t="s">
        <v>26</v>
      </c>
      <c r="G78" s="46" t="s">
        <v>26</v>
      </c>
      <c r="H78" s="47" t="s">
        <v>391</v>
      </c>
      <c r="I78" s="48">
        <v>31</v>
      </c>
      <c r="J78" s="49">
        <v>31</v>
      </c>
      <c r="K78" s="49">
        <v>4</v>
      </c>
      <c r="L78" s="49">
        <v>20</v>
      </c>
      <c r="M78" s="49">
        <v>20</v>
      </c>
      <c r="N78" s="49">
        <v>67</v>
      </c>
      <c r="O78" s="49">
        <v>3</v>
      </c>
      <c r="P78" s="49">
        <v>3</v>
      </c>
      <c r="Q78" s="49">
        <v>3</v>
      </c>
      <c r="R78" s="49">
        <v>3</v>
      </c>
      <c r="S78" s="50">
        <v>3</v>
      </c>
      <c r="T78" s="51">
        <v>31</v>
      </c>
      <c r="U78" s="52">
        <v>28</v>
      </c>
      <c r="V78" s="56">
        <f t="shared" si="2"/>
        <v>90.322580645161281</v>
      </c>
      <c r="W78" s="58">
        <v>834000617</v>
      </c>
      <c r="X78" s="58">
        <v>761999432.63</v>
      </c>
      <c r="Y78" s="41" t="s">
        <v>508</v>
      </c>
      <c r="Z78" s="52">
        <v>31</v>
      </c>
      <c r="AA78" s="52">
        <v>31</v>
      </c>
      <c r="AB78" s="54">
        <f t="shared" si="3"/>
        <v>100</v>
      </c>
      <c r="AC78" s="58">
        <v>5828044011.1700001</v>
      </c>
      <c r="AD78" s="58">
        <v>21011179</v>
      </c>
      <c r="AE78" s="41" t="s">
        <v>509</v>
      </c>
      <c r="AF78" s="52">
        <v>4</v>
      </c>
      <c r="AG78" s="52">
        <v>10</v>
      </c>
      <c r="AH78" s="54">
        <f t="shared" si="4"/>
        <v>250</v>
      </c>
      <c r="AI78" s="58">
        <v>2350000000</v>
      </c>
      <c r="AJ78" s="58">
        <v>811500000</v>
      </c>
      <c r="AK78" s="41" t="s">
        <v>510</v>
      </c>
      <c r="AL78" s="52">
        <v>20</v>
      </c>
      <c r="AM78" s="52">
        <v>20</v>
      </c>
      <c r="AN78" s="54">
        <f t="shared" si="5"/>
        <v>100</v>
      </c>
      <c r="AO78" s="58">
        <v>1315337096</v>
      </c>
      <c r="AP78" s="58">
        <v>762499502</v>
      </c>
      <c r="AQ78" s="41" t="s">
        <v>511</v>
      </c>
      <c r="AR78" s="52">
        <v>20</v>
      </c>
      <c r="AS78" s="52">
        <v>19</v>
      </c>
      <c r="AT78" s="54">
        <f t="shared" si="6"/>
        <v>95</v>
      </c>
      <c r="AU78" s="58">
        <v>4733843149</v>
      </c>
      <c r="AV78" s="58">
        <v>920753345</v>
      </c>
      <c r="AW78" s="41" t="s">
        <v>512</v>
      </c>
      <c r="AX78" s="52">
        <v>67</v>
      </c>
      <c r="AY78" s="52">
        <v>5</v>
      </c>
      <c r="AZ78" s="56">
        <f t="shared" si="7"/>
        <v>7.4626865671641784</v>
      </c>
      <c r="BA78" s="58">
        <v>3789779030</v>
      </c>
      <c r="BB78" s="58">
        <v>1383904152</v>
      </c>
      <c r="BC78" s="41" t="s">
        <v>513</v>
      </c>
      <c r="BD78" s="52">
        <v>3</v>
      </c>
      <c r="BE78" s="52">
        <v>3</v>
      </c>
      <c r="BF78" s="53">
        <f t="shared" si="8"/>
        <v>100</v>
      </c>
      <c r="BG78" s="58" t="s">
        <v>514</v>
      </c>
      <c r="BH78" s="58" t="s">
        <v>514</v>
      </c>
      <c r="BI78" s="41" t="s">
        <v>515</v>
      </c>
      <c r="BJ78" s="52">
        <v>3</v>
      </c>
      <c r="BK78" s="52">
        <v>4</v>
      </c>
      <c r="BL78" s="64">
        <v>100</v>
      </c>
      <c r="BM78" s="57">
        <v>262794700</v>
      </c>
      <c r="BN78" s="57">
        <v>262794700</v>
      </c>
      <c r="BO78" s="59" t="s">
        <v>516</v>
      </c>
      <c r="BP78" s="52">
        <v>3</v>
      </c>
      <c r="BQ78" s="52">
        <v>6</v>
      </c>
      <c r="BR78" s="53">
        <v>100</v>
      </c>
      <c r="BS78" s="198">
        <v>5907574720.96</v>
      </c>
      <c r="BT78" s="198">
        <v>1227296777.0899999</v>
      </c>
      <c r="BU78" s="171">
        <f t="shared" si="18"/>
        <v>20.774968325589967</v>
      </c>
      <c r="BV78" s="180" t="s">
        <v>1064</v>
      </c>
      <c r="BW78" s="60">
        <v>0</v>
      </c>
      <c r="BX78" s="60"/>
      <c r="BY78" s="54" t="e">
        <f t="shared" si="10"/>
        <v>#DIV/0!</v>
      </c>
      <c r="BZ78" s="61"/>
      <c r="CA78" s="61"/>
      <c r="CB78" s="41"/>
      <c r="CC78" s="60">
        <v>0</v>
      </c>
      <c r="CD78" s="60"/>
      <c r="CE78" s="62" t="e">
        <f t="shared" si="11"/>
        <v>#DIV/0!</v>
      </c>
      <c r="CF78" s="61"/>
      <c r="CG78" s="61"/>
      <c r="CH78" s="41"/>
      <c r="CI78" s="52">
        <v>92</v>
      </c>
      <c r="CJ78" s="52">
        <f t="shared" si="21"/>
        <v>126</v>
      </c>
      <c r="CK78" s="163">
        <v>1</v>
      </c>
      <c r="CL78" s="41" t="s">
        <v>517</v>
      </c>
    </row>
    <row r="79" spans="1:90" ht="170.25" customHeight="1">
      <c r="A79" s="330"/>
      <c r="B79" s="241"/>
      <c r="C79" s="45">
        <v>61</v>
      </c>
      <c r="D79" s="41" t="s">
        <v>518</v>
      </c>
      <c r="E79" s="46" t="s">
        <v>26</v>
      </c>
      <c r="F79" s="46" t="s">
        <v>26</v>
      </c>
      <c r="G79" s="46" t="s">
        <v>26</v>
      </c>
      <c r="H79" s="47" t="s">
        <v>391</v>
      </c>
      <c r="I79" s="48">
        <v>1</v>
      </c>
      <c r="J79" s="49">
        <v>1</v>
      </c>
      <c r="K79" s="49">
        <v>1</v>
      </c>
      <c r="L79" s="49">
        <v>0</v>
      </c>
      <c r="M79" s="49">
        <v>1</v>
      </c>
      <c r="N79" s="49">
        <v>6</v>
      </c>
      <c r="O79" s="49">
        <v>5</v>
      </c>
      <c r="P79" s="49">
        <v>0</v>
      </c>
      <c r="Q79" s="49">
        <v>1</v>
      </c>
      <c r="R79" s="49">
        <v>1</v>
      </c>
      <c r="S79" s="50">
        <v>1</v>
      </c>
      <c r="T79" s="51">
        <v>1</v>
      </c>
      <c r="U79" s="52">
        <v>27</v>
      </c>
      <c r="V79" s="56">
        <f t="shared" ref="V79:V144" si="22">(U79/T79)*100</f>
        <v>2700</v>
      </c>
      <c r="W79" s="58">
        <v>5093780619.6499996</v>
      </c>
      <c r="X79" s="58">
        <v>2851810250.0300002</v>
      </c>
      <c r="Y79" s="41" t="s">
        <v>413</v>
      </c>
      <c r="Z79" s="52">
        <v>1</v>
      </c>
      <c r="AA79" s="52">
        <v>3</v>
      </c>
      <c r="AB79" s="54">
        <f t="shared" si="3"/>
        <v>300</v>
      </c>
      <c r="AC79" s="58">
        <v>4261132052</v>
      </c>
      <c r="AD79" s="58">
        <v>2054357203.26</v>
      </c>
      <c r="AE79" s="41" t="s">
        <v>414</v>
      </c>
      <c r="AF79" s="52">
        <v>1</v>
      </c>
      <c r="AG79" s="52">
        <v>0</v>
      </c>
      <c r="AH79" s="54">
        <f t="shared" si="4"/>
        <v>0</v>
      </c>
      <c r="AI79" s="58">
        <v>30000000</v>
      </c>
      <c r="AJ79" s="58">
        <v>0</v>
      </c>
      <c r="AK79" s="41" t="s">
        <v>519</v>
      </c>
      <c r="AL79" s="52">
        <v>0</v>
      </c>
      <c r="AM79" s="52">
        <v>0</v>
      </c>
      <c r="AN79" s="54">
        <v>0</v>
      </c>
      <c r="AO79" s="58">
        <v>350000000</v>
      </c>
      <c r="AP79" s="58">
        <v>342436036</v>
      </c>
      <c r="AQ79" s="41" t="s">
        <v>520</v>
      </c>
      <c r="AR79" s="52">
        <v>1</v>
      </c>
      <c r="AS79" s="52">
        <v>6</v>
      </c>
      <c r="AT79" s="54">
        <f t="shared" si="6"/>
        <v>600</v>
      </c>
      <c r="AU79" s="58">
        <v>1558594584</v>
      </c>
      <c r="AV79" s="58">
        <v>761447477</v>
      </c>
      <c r="AW79" s="41" t="s">
        <v>521</v>
      </c>
      <c r="AX79" s="52">
        <v>6</v>
      </c>
      <c r="AY79" s="52">
        <v>0</v>
      </c>
      <c r="AZ79" s="54">
        <f t="shared" si="7"/>
        <v>0</v>
      </c>
      <c r="BA79" s="58">
        <v>4506255081</v>
      </c>
      <c r="BB79" s="58">
        <v>356505266</v>
      </c>
      <c r="BC79" s="41" t="s">
        <v>522</v>
      </c>
      <c r="BD79" s="52">
        <v>5</v>
      </c>
      <c r="BE79" s="52">
        <v>5</v>
      </c>
      <c r="BF79" s="54">
        <v>100</v>
      </c>
      <c r="BG79" s="58" t="s">
        <v>451</v>
      </c>
      <c r="BH79" s="58" t="s">
        <v>451</v>
      </c>
      <c r="BI79" s="41" t="s">
        <v>404</v>
      </c>
      <c r="BJ79" s="52">
        <v>0</v>
      </c>
      <c r="BK79" s="52">
        <v>0</v>
      </c>
      <c r="BL79" s="54">
        <v>100</v>
      </c>
      <c r="BM79" s="45">
        <v>0</v>
      </c>
      <c r="BN79" s="45">
        <v>0</v>
      </c>
      <c r="BO79" s="59" t="s">
        <v>417</v>
      </c>
      <c r="BP79" s="52">
        <v>1</v>
      </c>
      <c r="BQ79" s="52">
        <v>0</v>
      </c>
      <c r="BR79" s="54">
        <f t="shared" si="0"/>
        <v>0</v>
      </c>
      <c r="BS79" s="188">
        <v>0</v>
      </c>
      <c r="BT79" s="188">
        <v>0</v>
      </c>
      <c r="BU79" s="171">
        <v>0</v>
      </c>
      <c r="BV79" s="41" t="s">
        <v>1127</v>
      </c>
      <c r="BW79" s="60">
        <v>0</v>
      </c>
      <c r="BX79" s="60"/>
      <c r="BY79" s="54" t="e">
        <f t="shared" si="10"/>
        <v>#DIV/0!</v>
      </c>
      <c r="BZ79" s="61"/>
      <c r="CA79" s="61"/>
      <c r="CB79" s="41"/>
      <c r="CC79" s="60">
        <v>0</v>
      </c>
      <c r="CD79" s="60"/>
      <c r="CE79" s="62" t="e">
        <f t="shared" si="11"/>
        <v>#DIV/0!</v>
      </c>
      <c r="CF79" s="61"/>
      <c r="CG79" s="61"/>
      <c r="CH79" s="41"/>
      <c r="CI79" s="52">
        <v>11</v>
      </c>
      <c r="CJ79" s="52">
        <f t="shared" si="21"/>
        <v>41</v>
      </c>
      <c r="CK79" s="163">
        <v>1</v>
      </c>
      <c r="CL79" s="70" t="s">
        <v>1150</v>
      </c>
    </row>
    <row r="80" spans="1:90" ht="345" customHeight="1">
      <c r="A80" s="330"/>
      <c r="B80" s="240" t="s">
        <v>523</v>
      </c>
      <c r="C80" s="45">
        <v>62</v>
      </c>
      <c r="D80" s="41" t="s">
        <v>524</v>
      </c>
      <c r="E80" s="46" t="s">
        <v>26</v>
      </c>
      <c r="F80" s="46" t="s">
        <v>26</v>
      </c>
      <c r="G80" s="46" t="s">
        <v>26</v>
      </c>
      <c r="H80" s="47" t="s">
        <v>525</v>
      </c>
      <c r="I80" s="48">
        <v>6</v>
      </c>
      <c r="J80" s="49">
        <v>6</v>
      </c>
      <c r="K80" s="49">
        <v>23</v>
      </c>
      <c r="L80" s="49">
        <v>23</v>
      </c>
      <c r="M80" s="49">
        <v>23</v>
      </c>
      <c r="N80" s="49">
        <v>54</v>
      </c>
      <c r="O80" s="49">
        <v>1</v>
      </c>
      <c r="P80" s="49">
        <v>2</v>
      </c>
      <c r="Q80" s="49">
        <v>1</v>
      </c>
      <c r="R80" s="49">
        <v>1</v>
      </c>
      <c r="S80" s="50">
        <v>1</v>
      </c>
      <c r="T80" s="51">
        <v>6</v>
      </c>
      <c r="U80" s="52">
        <v>36</v>
      </c>
      <c r="V80" s="56">
        <f t="shared" si="22"/>
        <v>600</v>
      </c>
      <c r="W80" s="58">
        <v>5000000</v>
      </c>
      <c r="X80" s="58">
        <v>5000000</v>
      </c>
      <c r="Y80" s="41" t="s">
        <v>526</v>
      </c>
      <c r="Z80" s="52">
        <v>6</v>
      </c>
      <c r="AA80" s="52">
        <v>36</v>
      </c>
      <c r="AB80" s="54">
        <f t="shared" si="3"/>
        <v>600</v>
      </c>
      <c r="AC80" s="58">
        <v>5000000</v>
      </c>
      <c r="AD80" s="58">
        <v>5000000</v>
      </c>
      <c r="AE80" s="41" t="s">
        <v>527</v>
      </c>
      <c r="AF80" s="52">
        <v>23</v>
      </c>
      <c r="AG80" s="52">
        <v>23</v>
      </c>
      <c r="AH80" s="54">
        <f t="shared" si="4"/>
        <v>100</v>
      </c>
      <c r="AI80" s="58">
        <v>413175165</v>
      </c>
      <c r="AJ80" s="58">
        <v>311751917</v>
      </c>
      <c r="AK80" s="41" t="s">
        <v>528</v>
      </c>
      <c r="AL80" s="52">
        <v>23</v>
      </c>
      <c r="AM80" s="52">
        <v>12</v>
      </c>
      <c r="AN80" s="56">
        <f t="shared" si="5"/>
        <v>52.173913043478258</v>
      </c>
      <c r="AO80" s="58">
        <v>613589783</v>
      </c>
      <c r="AP80" s="58">
        <v>23526000</v>
      </c>
      <c r="AQ80" s="41" t="s">
        <v>529</v>
      </c>
      <c r="AR80" s="52">
        <v>23</v>
      </c>
      <c r="AS80" s="52">
        <v>23</v>
      </c>
      <c r="AT80" s="54">
        <f t="shared" si="6"/>
        <v>100</v>
      </c>
      <c r="AU80" s="58">
        <v>1174174677</v>
      </c>
      <c r="AV80" s="58">
        <v>110092074</v>
      </c>
      <c r="AW80" s="41" t="s">
        <v>530</v>
      </c>
      <c r="AX80" s="52">
        <v>54</v>
      </c>
      <c r="AY80" s="52">
        <v>54</v>
      </c>
      <c r="AZ80" s="54">
        <f t="shared" si="7"/>
        <v>100</v>
      </c>
      <c r="BA80" s="58">
        <v>348682415</v>
      </c>
      <c r="BB80" s="58">
        <v>94368600</v>
      </c>
      <c r="BC80" s="41" t="s">
        <v>531</v>
      </c>
      <c r="BD80" s="52">
        <v>1</v>
      </c>
      <c r="BE80" s="52">
        <v>1</v>
      </c>
      <c r="BF80" s="53">
        <f t="shared" si="8"/>
        <v>100</v>
      </c>
      <c r="BG80" s="58">
        <v>1481569.25094009</v>
      </c>
      <c r="BH80" s="58">
        <v>1481569.25094009</v>
      </c>
      <c r="BI80" s="41" t="s">
        <v>532</v>
      </c>
      <c r="BJ80" s="52">
        <v>2</v>
      </c>
      <c r="BK80" s="52">
        <v>2</v>
      </c>
      <c r="BL80" s="53">
        <v>100</v>
      </c>
      <c r="BM80" s="57">
        <v>38255000</v>
      </c>
      <c r="BN80" s="57">
        <v>38255000</v>
      </c>
      <c r="BO80" s="59" t="s">
        <v>533</v>
      </c>
      <c r="BP80" s="52">
        <v>1</v>
      </c>
      <c r="BQ80" s="52">
        <v>12</v>
      </c>
      <c r="BR80" s="54">
        <v>100</v>
      </c>
      <c r="BS80" s="199">
        <v>90000000</v>
      </c>
      <c r="BT80" s="199">
        <v>90000000</v>
      </c>
      <c r="BU80" s="171">
        <f t="shared" si="18"/>
        <v>100</v>
      </c>
      <c r="BV80" s="216" t="s">
        <v>1065</v>
      </c>
      <c r="BW80" s="60">
        <v>0</v>
      </c>
      <c r="BX80" s="60"/>
      <c r="BY80" s="54" t="e">
        <f t="shared" si="10"/>
        <v>#DIV/0!</v>
      </c>
      <c r="BZ80" s="61"/>
      <c r="CA80" s="61"/>
      <c r="CB80" s="41"/>
      <c r="CC80" s="60">
        <v>0</v>
      </c>
      <c r="CD80" s="60"/>
      <c r="CE80" s="62" t="e">
        <f t="shared" si="11"/>
        <v>#DIV/0!</v>
      </c>
      <c r="CF80" s="61"/>
      <c r="CG80" s="61"/>
      <c r="CH80" s="41"/>
      <c r="CI80" s="52">
        <v>92</v>
      </c>
      <c r="CJ80" s="52">
        <f t="shared" si="21"/>
        <v>199</v>
      </c>
      <c r="CK80" s="163">
        <v>1</v>
      </c>
      <c r="CL80" s="70" t="s">
        <v>1018</v>
      </c>
    </row>
    <row r="81" spans="1:90" ht="409.6" customHeight="1">
      <c r="A81" s="330"/>
      <c r="B81" s="282"/>
      <c r="C81" s="45">
        <v>63</v>
      </c>
      <c r="D81" s="41" t="s">
        <v>534</v>
      </c>
      <c r="E81" s="46"/>
      <c r="F81" s="46" t="s">
        <v>26</v>
      </c>
      <c r="G81" s="46" t="s">
        <v>26</v>
      </c>
      <c r="H81" s="47" t="s">
        <v>525</v>
      </c>
      <c r="I81" s="48">
        <v>12</v>
      </c>
      <c r="J81" s="49">
        <v>12</v>
      </c>
      <c r="K81" s="49">
        <v>1</v>
      </c>
      <c r="L81" s="49">
        <v>1</v>
      </c>
      <c r="M81" s="49">
        <v>1</v>
      </c>
      <c r="N81" s="49">
        <v>14</v>
      </c>
      <c r="O81" s="49">
        <v>1</v>
      </c>
      <c r="P81" s="49">
        <v>1</v>
      </c>
      <c r="Q81" s="49">
        <v>1</v>
      </c>
      <c r="R81" s="49">
        <v>1</v>
      </c>
      <c r="S81" s="50">
        <v>1</v>
      </c>
      <c r="T81" s="51">
        <v>12</v>
      </c>
      <c r="U81" s="52">
        <v>12</v>
      </c>
      <c r="V81" s="56">
        <f t="shared" si="22"/>
        <v>100</v>
      </c>
      <c r="W81" s="58">
        <v>101000000</v>
      </c>
      <c r="X81" s="58">
        <v>101000000</v>
      </c>
      <c r="Y81" s="41" t="s">
        <v>535</v>
      </c>
      <c r="Z81" s="52">
        <v>12</v>
      </c>
      <c r="AA81" s="52">
        <v>12</v>
      </c>
      <c r="AB81" s="54">
        <f t="shared" si="3"/>
        <v>100</v>
      </c>
      <c r="AC81" s="58">
        <v>101000000</v>
      </c>
      <c r="AD81" s="58">
        <v>101000000</v>
      </c>
      <c r="AE81" s="41" t="s">
        <v>536</v>
      </c>
      <c r="AF81" s="52">
        <v>1</v>
      </c>
      <c r="AG81" s="52">
        <v>1</v>
      </c>
      <c r="AH81" s="54">
        <f t="shared" si="4"/>
        <v>100</v>
      </c>
      <c r="AI81" s="58">
        <v>160182368</v>
      </c>
      <c r="AJ81" s="58">
        <v>150315135</v>
      </c>
      <c r="AK81" s="41" t="s">
        <v>537</v>
      </c>
      <c r="AL81" s="52">
        <v>1</v>
      </c>
      <c r="AM81" s="52">
        <v>1</v>
      </c>
      <c r="AN81" s="54">
        <f t="shared" si="5"/>
        <v>100</v>
      </c>
      <c r="AO81" s="58">
        <v>405652384</v>
      </c>
      <c r="AP81" s="58">
        <v>384167978</v>
      </c>
      <c r="AQ81" s="41" t="s">
        <v>538</v>
      </c>
      <c r="AR81" s="52">
        <v>1</v>
      </c>
      <c r="AS81" s="52">
        <v>1</v>
      </c>
      <c r="AT81" s="54">
        <f t="shared" si="6"/>
        <v>100</v>
      </c>
      <c r="AU81" s="58">
        <v>420107384</v>
      </c>
      <c r="AV81" s="58">
        <v>366421084</v>
      </c>
      <c r="AW81" s="41" t="s">
        <v>539</v>
      </c>
      <c r="AX81" s="52">
        <v>14</v>
      </c>
      <c r="AY81" s="52">
        <v>1</v>
      </c>
      <c r="AZ81" s="56">
        <f t="shared" si="7"/>
        <v>7.1428571428571423</v>
      </c>
      <c r="BA81" s="58">
        <v>387974532</v>
      </c>
      <c r="BB81" s="58">
        <v>73243000</v>
      </c>
      <c r="BC81" s="41" t="s">
        <v>540</v>
      </c>
      <c r="BD81" s="52">
        <v>1</v>
      </c>
      <c r="BE81" s="52">
        <v>0</v>
      </c>
      <c r="BF81" s="54">
        <f t="shared" si="8"/>
        <v>0</v>
      </c>
      <c r="BG81" s="58">
        <v>0</v>
      </c>
      <c r="BH81" s="58">
        <v>0</v>
      </c>
      <c r="BI81" s="41" t="s">
        <v>34</v>
      </c>
      <c r="BJ81" s="52">
        <v>1</v>
      </c>
      <c r="BK81" s="52">
        <v>1</v>
      </c>
      <c r="BL81" s="54">
        <f t="shared" si="9"/>
        <v>100</v>
      </c>
      <c r="BM81" s="57">
        <v>27950000</v>
      </c>
      <c r="BN81" s="57">
        <v>27950000</v>
      </c>
      <c r="BO81" s="59" t="s">
        <v>541</v>
      </c>
      <c r="BP81" s="52">
        <v>1</v>
      </c>
      <c r="BQ81" s="52">
        <v>1</v>
      </c>
      <c r="BR81" s="54">
        <f t="shared" si="0"/>
        <v>100</v>
      </c>
      <c r="BS81" s="199">
        <v>30000000</v>
      </c>
      <c r="BT81" s="200">
        <v>30000000</v>
      </c>
      <c r="BU81" s="171">
        <f t="shared" si="18"/>
        <v>100</v>
      </c>
      <c r="BV81" s="217" t="s">
        <v>1066</v>
      </c>
      <c r="BW81" s="60">
        <v>0</v>
      </c>
      <c r="BX81" s="60"/>
      <c r="BY81" s="54" t="e">
        <f t="shared" si="10"/>
        <v>#DIV/0!</v>
      </c>
      <c r="BZ81" s="61"/>
      <c r="CA81" s="61"/>
      <c r="CB81" s="41"/>
      <c r="CC81" s="60">
        <v>0</v>
      </c>
      <c r="CD81" s="60"/>
      <c r="CE81" s="62" t="e">
        <f t="shared" si="11"/>
        <v>#DIV/0!</v>
      </c>
      <c r="CF81" s="61"/>
      <c r="CG81" s="61"/>
      <c r="CH81" s="41"/>
      <c r="CI81" s="52">
        <v>17</v>
      </c>
      <c r="CJ81" s="52">
        <f t="shared" si="21"/>
        <v>30</v>
      </c>
      <c r="CK81" s="163">
        <v>1</v>
      </c>
      <c r="CL81" s="70" t="s">
        <v>542</v>
      </c>
    </row>
    <row r="82" spans="1:90" ht="280.5" customHeight="1">
      <c r="A82" s="330"/>
      <c r="B82" s="282"/>
      <c r="C82" s="45">
        <v>64</v>
      </c>
      <c r="D82" s="41" t="s">
        <v>543</v>
      </c>
      <c r="E82" s="46"/>
      <c r="F82" s="46" t="s">
        <v>26</v>
      </c>
      <c r="G82" s="46" t="s">
        <v>26</v>
      </c>
      <c r="H82" s="47" t="s">
        <v>525</v>
      </c>
      <c r="I82" s="48">
        <v>16</v>
      </c>
      <c r="J82" s="49">
        <v>16</v>
      </c>
      <c r="K82" s="49">
        <v>13</v>
      </c>
      <c r="L82" s="49">
        <v>13</v>
      </c>
      <c r="M82" s="49">
        <v>13</v>
      </c>
      <c r="N82" s="49">
        <v>36</v>
      </c>
      <c r="O82" s="49">
        <v>1</v>
      </c>
      <c r="P82" s="49">
        <v>2</v>
      </c>
      <c r="Q82" s="49">
        <v>1</v>
      </c>
      <c r="R82" s="49">
        <v>1</v>
      </c>
      <c r="S82" s="50">
        <v>1</v>
      </c>
      <c r="T82" s="51">
        <v>16</v>
      </c>
      <c r="U82" s="52">
        <v>20</v>
      </c>
      <c r="V82" s="56">
        <f t="shared" si="22"/>
        <v>125</v>
      </c>
      <c r="W82" s="58">
        <v>90000000</v>
      </c>
      <c r="X82" s="58">
        <v>90000000</v>
      </c>
      <c r="Y82" s="41" t="s">
        <v>544</v>
      </c>
      <c r="Z82" s="52">
        <v>16</v>
      </c>
      <c r="AA82" s="52">
        <v>20</v>
      </c>
      <c r="AB82" s="54">
        <f t="shared" si="3"/>
        <v>125</v>
      </c>
      <c r="AC82" s="58">
        <v>90000000</v>
      </c>
      <c r="AD82" s="58">
        <v>90000000</v>
      </c>
      <c r="AE82" s="41" t="s">
        <v>545</v>
      </c>
      <c r="AF82" s="52">
        <v>13</v>
      </c>
      <c r="AG82" s="52">
        <v>13</v>
      </c>
      <c r="AH82" s="54">
        <f t="shared" si="4"/>
        <v>100</v>
      </c>
      <c r="AI82" s="242">
        <v>30000000</v>
      </c>
      <c r="AJ82" s="242">
        <v>8000000</v>
      </c>
      <c r="AK82" s="240" t="s">
        <v>546</v>
      </c>
      <c r="AL82" s="52">
        <v>13</v>
      </c>
      <c r="AM82" s="52">
        <v>2</v>
      </c>
      <c r="AN82" s="56">
        <f t="shared" si="5"/>
        <v>15.384615384615385</v>
      </c>
      <c r="AO82" s="242">
        <v>231288680</v>
      </c>
      <c r="AP82" s="242">
        <v>203229024</v>
      </c>
      <c r="AQ82" s="240" t="s">
        <v>547</v>
      </c>
      <c r="AR82" s="52">
        <v>13</v>
      </c>
      <c r="AS82" s="52">
        <v>13</v>
      </c>
      <c r="AT82" s="54">
        <f t="shared" si="6"/>
        <v>100</v>
      </c>
      <c r="AU82" s="242">
        <v>170200000</v>
      </c>
      <c r="AV82" s="242">
        <v>149731343</v>
      </c>
      <c r="AW82" s="268" t="s">
        <v>548</v>
      </c>
      <c r="AX82" s="52">
        <v>36</v>
      </c>
      <c r="AY82" s="52">
        <v>23</v>
      </c>
      <c r="AZ82" s="56">
        <f t="shared" si="7"/>
        <v>63.888888888888886</v>
      </c>
      <c r="BA82" s="242">
        <v>2350337889</v>
      </c>
      <c r="BB82" s="242">
        <v>807018786</v>
      </c>
      <c r="BC82" s="268" t="s">
        <v>549</v>
      </c>
      <c r="BD82" s="52">
        <v>1</v>
      </c>
      <c r="BE82" s="52">
        <v>0</v>
      </c>
      <c r="BF82" s="54">
        <f t="shared" si="8"/>
        <v>0</v>
      </c>
      <c r="BG82" s="58"/>
      <c r="BH82" s="58"/>
      <c r="BI82" s="41" t="s">
        <v>34</v>
      </c>
      <c r="BJ82" s="52">
        <v>2</v>
      </c>
      <c r="BK82" s="52">
        <v>2</v>
      </c>
      <c r="BL82" s="54">
        <v>100</v>
      </c>
      <c r="BM82" s="57">
        <v>1650000</v>
      </c>
      <c r="BN82" s="57">
        <v>1650000</v>
      </c>
      <c r="BO82" s="59" t="s">
        <v>550</v>
      </c>
      <c r="BP82" s="52">
        <v>1</v>
      </c>
      <c r="BQ82" s="52">
        <v>27</v>
      </c>
      <c r="BR82" s="54">
        <v>100</v>
      </c>
      <c r="BS82" s="201">
        <v>233685000</v>
      </c>
      <c r="BT82" s="201">
        <v>233685000</v>
      </c>
      <c r="BU82" s="171">
        <f t="shared" si="18"/>
        <v>100</v>
      </c>
      <c r="BV82" s="217" t="s">
        <v>1067</v>
      </c>
      <c r="BW82" s="60">
        <v>0</v>
      </c>
      <c r="BX82" s="60"/>
      <c r="BY82" s="54" t="e">
        <f t="shared" si="10"/>
        <v>#DIV/0!</v>
      </c>
      <c r="BZ82" s="61"/>
      <c r="CA82" s="61"/>
      <c r="CB82" s="41"/>
      <c r="CC82" s="60">
        <v>0</v>
      </c>
      <c r="CD82" s="60"/>
      <c r="CE82" s="62" t="e">
        <f t="shared" si="11"/>
        <v>#DIV/0!</v>
      </c>
      <c r="CF82" s="61"/>
      <c r="CG82" s="61"/>
      <c r="CH82" s="41"/>
      <c r="CI82" s="52">
        <v>50</v>
      </c>
      <c r="CJ82" s="52">
        <f>(+U82+AA82+AG82+AM82+AS82+AY82+BE82+BK82+BQ82)</f>
        <v>120</v>
      </c>
      <c r="CK82" s="163">
        <v>1</v>
      </c>
      <c r="CL82" s="78" t="s">
        <v>1151</v>
      </c>
    </row>
    <row r="83" spans="1:90" ht="351.75" customHeight="1">
      <c r="A83" s="330"/>
      <c r="B83" s="282"/>
      <c r="C83" s="106">
        <v>65</v>
      </c>
      <c r="D83" s="41" t="s">
        <v>551</v>
      </c>
      <c r="E83" s="107"/>
      <c r="F83" s="107" t="s">
        <v>26</v>
      </c>
      <c r="G83" s="107" t="s">
        <v>26</v>
      </c>
      <c r="H83" s="108" t="s">
        <v>525</v>
      </c>
      <c r="I83" s="48">
        <v>5</v>
      </c>
      <c r="J83" s="49">
        <v>5</v>
      </c>
      <c r="K83" s="49">
        <v>13</v>
      </c>
      <c r="L83" s="49">
        <v>13</v>
      </c>
      <c r="M83" s="49">
        <v>13</v>
      </c>
      <c r="N83" s="49">
        <v>10</v>
      </c>
      <c r="O83" s="49">
        <v>1</v>
      </c>
      <c r="P83" s="49">
        <v>12</v>
      </c>
      <c r="Q83" s="49">
        <v>1</v>
      </c>
      <c r="R83" s="49">
        <v>1</v>
      </c>
      <c r="S83" s="50">
        <v>1</v>
      </c>
      <c r="T83" s="51">
        <v>5</v>
      </c>
      <c r="U83" s="52">
        <v>6</v>
      </c>
      <c r="V83" s="56">
        <f t="shared" si="22"/>
        <v>120</v>
      </c>
      <c r="W83" s="57">
        <v>5000000</v>
      </c>
      <c r="X83" s="57">
        <v>5000000</v>
      </c>
      <c r="Y83" s="41" t="s">
        <v>552</v>
      </c>
      <c r="Z83" s="52">
        <v>5</v>
      </c>
      <c r="AA83" s="52">
        <v>6</v>
      </c>
      <c r="AB83" s="54">
        <f t="shared" ref="AB83:AB144" si="23">(AA83/Z83)*100</f>
        <v>120</v>
      </c>
      <c r="AC83" s="58">
        <v>5000000</v>
      </c>
      <c r="AD83" s="58">
        <v>5000000</v>
      </c>
      <c r="AE83" s="41" t="s">
        <v>553</v>
      </c>
      <c r="AF83" s="52">
        <v>13</v>
      </c>
      <c r="AG83" s="52">
        <v>13</v>
      </c>
      <c r="AH83" s="54">
        <f t="shared" ref="AH83:AH144" si="24">(AG83/AF83)*100</f>
        <v>100</v>
      </c>
      <c r="AI83" s="243"/>
      <c r="AJ83" s="243"/>
      <c r="AK83" s="241"/>
      <c r="AL83" s="52">
        <v>13</v>
      </c>
      <c r="AM83" s="52">
        <v>2</v>
      </c>
      <c r="AN83" s="56">
        <f t="shared" ref="AN83:AN144" si="25">(AM83/AL83)*100</f>
        <v>15.384615384615385</v>
      </c>
      <c r="AO83" s="243"/>
      <c r="AP83" s="243"/>
      <c r="AQ83" s="241"/>
      <c r="AR83" s="52">
        <v>13</v>
      </c>
      <c r="AS83" s="52">
        <v>13</v>
      </c>
      <c r="AT83" s="54">
        <f t="shared" ref="AT83:AT144" si="26">(AS83/AR83)*100</f>
        <v>100</v>
      </c>
      <c r="AU83" s="243"/>
      <c r="AV83" s="243"/>
      <c r="AW83" s="270"/>
      <c r="AX83" s="52">
        <v>10</v>
      </c>
      <c r="AY83" s="52">
        <v>23</v>
      </c>
      <c r="AZ83" s="54">
        <f t="shared" ref="AZ83:AZ144" si="27">(AY83/AX83)*100</f>
        <v>229.99999999999997</v>
      </c>
      <c r="BA83" s="243"/>
      <c r="BB83" s="243"/>
      <c r="BC83" s="270"/>
      <c r="BD83" s="52">
        <v>1</v>
      </c>
      <c r="BE83" s="52">
        <v>0</v>
      </c>
      <c r="BF83" s="54">
        <f t="shared" ref="BF83:BF144" si="28">(BE83/BD83)*100</f>
        <v>0</v>
      </c>
      <c r="BG83" s="58"/>
      <c r="BH83" s="58"/>
      <c r="BI83" s="41" t="s">
        <v>34</v>
      </c>
      <c r="BJ83" s="52">
        <v>12</v>
      </c>
      <c r="BK83" s="52">
        <v>11</v>
      </c>
      <c r="BL83" s="56">
        <f>BK83*100/BJ83</f>
        <v>91.666666666666671</v>
      </c>
      <c r="BM83" s="57" t="s">
        <v>451</v>
      </c>
      <c r="BN83" s="57"/>
      <c r="BO83" s="59" t="s">
        <v>554</v>
      </c>
      <c r="BP83" s="52">
        <v>1</v>
      </c>
      <c r="BQ83" s="74">
        <v>5</v>
      </c>
      <c r="BR83" s="53">
        <v>100</v>
      </c>
      <c r="BS83" s="199">
        <v>43000000</v>
      </c>
      <c r="BT83" s="199">
        <v>43000000</v>
      </c>
      <c r="BU83" s="171">
        <f t="shared" si="18"/>
        <v>100</v>
      </c>
      <c r="BV83" s="59" t="s">
        <v>1000</v>
      </c>
      <c r="BW83" s="60">
        <v>0</v>
      </c>
      <c r="BX83" s="60"/>
      <c r="BY83" s="54" t="e">
        <f t="shared" ref="BY83:BY144" si="29">(BX83/BW83)*100</f>
        <v>#DIV/0!</v>
      </c>
      <c r="BZ83" s="61"/>
      <c r="CA83" s="61"/>
      <c r="CB83" s="41"/>
      <c r="CC83" s="60">
        <v>0</v>
      </c>
      <c r="CD83" s="60"/>
      <c r="CE83" s="62" t="e">
        <f t="shared" ref="CE83:CE144" si="30">(CD83/CC83)*100</f>
        <v>#DIV/0!</v>
      </c>
      <c r="CF83" s="61"/>
      <c r="CG83" s="61"/>
      <c r="CH83" s="41"/>
      <c r="CI83" s="52">
        <v>12</v>
      </c>
      <c r="CJ83" s="52">
        <f t="shared" ref="CJ83" si="31">U83+AG83+AM83+AS83+AY83+BE83+BK83+BQ83+BX83+CD83</f>
        <v>73</v>
      </c>
      <c r="CK83" s="163">
        <v>1</v>
      </c>
      <c r="CL83" s="78" t="s">
        <v>1152</v>
      </c>
    </row>
    <row r="84" spans="1:90" ht="409.6" customHeight="1">
      <c r="A84" s="330"/>
      <c r="B84" s="282"/>
      <c r="C84" s="106">
        <v>66</v>
      </c>
      <c r="D84" s="41" t="s">
        <v>555</v>
      </c>
      <c r="E84" s="107"/>
      <c r="F84" s="107"/>
      <c r="G84" s="107"/>
      <c r="H84" s="108" t="s">
        <v>525</v>
      </c>
      <c r="I84" s="48">
        <v>4</v>
      </c>
      <c r="J84" s="49">
        <v>4</v>
      </c>
      <c r="K84" s="49">
        <v>1</v>
      </c>
      <c r="L84" s="49">
        <v>1</v>
      </c>
      <c r="M84" s="49">
        <v>1</v>
      </c>
      <c r="N84" s="49">
        <v>5</v>
      </c>
      <c r="O84" s="49">
        <v>4</v>
      </c>
      <c r="P84" s="49">
        <v>2</v>
      </c>
      <c r="Q84" s="49">
        <v>1</v>
      </c>
      <c r="R84" s="49">
        <v>1</v>
      </c>
      <c r="S84" s="50">
        <v>1</v>
      </c>
      <c r="T84" s="51">
        <v>4</v>
      </c>
      <c r="U84" s="52">
        <v>4</v>
      </c>
      <c r="V84" s="56">
        <f t="shared" si="22"/>
        <v>100</v>
      </c>
      <c r="W84" s="58">
        <v>35000000</v>
      </c>
      <c r="X84" s="58">
        <v>35000000</v>
      </c>
      <c r="Y84" s="41" t="s">
        <v>556</v>
      </c>
      <c r="Z84" s="52">
        <v>4</v>
      </c>
      <c r="AA84" s="52">
        <v>4</v>
      </c>
      <c r="AB84" s="54">
        <f t="shared" si="23"/>
        <v>100</v>
      </c>
      <c r="AC84" s="58">
        <v>35000000</v>
      </c>
      <c r="AD84" s="58">
        <v>35000000</v>
      </c>
      <c r="AE84" s="41" t="s">
        <v>557</v>
      </c>
      <c r="AF84" s="52">
        <v>1</v>
      </c>
      <c r="AG84" s="52">
        <v>1</v>
      </c>
      <c r="AH84" s="54">
        <f t="shared" si="24"/>
        <v>100</v>
      </c>
      <c r="AI84" s="58">
        <v>18520000</v>
      </c>
      <c r="AJ84" s="58">
        <v>18520000</v>
      </c>
      <c r="AK84" s="41" t="s">
        <v>558</v>
      </c>
      <c r="AL84" s="52">
        <v>1</v>
      </c>
      <c r="AM84" s="52">
        <v>1</v>
      </c>
      <c r="AN84" s="54">
        <f t="shared" si="25"/>
        <v>100</v>
      </c>
      <c r="AO84" s="58">
        <v>58154184</v>
      </c>
      <c r="AP84" s="58">
        <v>49156016</v>
      </c>
      <c r="AQ84" s="41" t="s">
        <v>559</v>
      </c>
      <c r="AR84" s="52">
        <v>1</v>
      </c>
      <c r="AS84" s="52">
        <v>1</v>
      </c>
      <c r="AT84" s="54">
        <f t="shared" si="26"/>
        <v>100</v>
      </c>
      <c r="AU84" s="58">
        <v>59100000</v>
      </c>
      <c r="AV84" s="58">
        <v>49100000</v>
      </c>
      <c r="AW84" s="41" t="s">
        <v>560</v>
      </c>
      <c r="AX84" s="52">
        <v>5</v>
      </c>
      <c r="AY84" s="52">
        <v>5</v>
      </c>
      <c r="AZ84" s="54">
        <f t="shared" si="27"/>
        <v>100</v>
      </c>
      <c r="BA84" s="58">
        <v>75000000</v>
      </c>
      <c r="BB84" s="58">
        <v>31112000</v>
      </c>
      <c r="BC84" s="41" t="s">
        <v>561</v>
      </c>
      <c r="BD84" s="52">
        <v>4</v>
      </c>
      <c r="BE84" s="52">
        <v>4</v>
      </c>
      <c r="BF84" s="54">
        <v>100</v>
      </c>
      <c r="BG84" s="58">
        <v>136304371.08648801</v>
      </c>
      <c r="BH84" s="58">
        <v>136304371.08648801</v>
      </c>
      <c r="BI84" s="41" t="s">
        <v>562</v>
      </c>
      <c r="BJ84" s="52">
        <v>2</v>
      </c>
      <c r="BK84" s="52">
        <v>2</v>
      </c>
      <c r="BL84" s="54">
        <v>100</v>
      </c>
      <c r="BM84" s="57">
        <v>0</v>
      </c>
      <c r="BN84" s="57">
        <v>0</v>
      </c>
      <c r="BO84" s="59" t="s">
        <v>563</v>
      </c>
      <c r="BP84" s="52">
        <v>1</v>
      </c>
      <c r="BQ84" s="52">
        <v>3</v>
      </c>
      <c r="BR84" s="54">
        <v>100</v>
      </c>
      <c r="BS84" s="199">
        <v>90000000</v>
      </c>
      <c r="BT84" s="199">
        <v>90000000</v>
      </c>
      <c r="BU84" s="171">
        <f t="shared" si="18"/>
        <v>100</v>
      </c>
      <c r="BV84" s="218" t="s">
        <v>1068</v>
      </c>
      <c r="BW84" s="60">
        <v>0</v>
      </c>
      <c r="BX84" s="60"/>
      <c r="BY84" s="54" t="e">
        <f t="shared" si="29"/>
        <v>#DIV/0!</v>
      </c>
      <c r="BZ84" s="61"/>
      <c r="CA84" s="61"/>
      <c r="CB84" s="41"/>
      <c r="CC84" s="60">
        <v>0</v>
      </c>
      <c r="CD84" s="60"/>
      <c r="CE84" s="62" t="e">
        <f t="shared" si="30"/>
        <v>#DIV/0!</v>
      </c>
      <c r="CF84" s="61"/>
      <c r="CG84" s="61"/>
      <c r="CH84" s="41"/>
      <c r="CI84" s="52">
        <v>7</v>
      </c>
      <c r="CJ84" s="52">
        <f>(U84+AG84+AM84+AS84+AY84+BE84+BK84+BQ84+BX84+CD84)</f>
        <v>21</v>
      </c>
      <c r="CK84" s="163">
        <v>1</v>
      </c>
      <c r="CL84" s="70" t="s">
        <v>1153</v>
      </c>
    </row>
    <row r="85" spans="1:90" ht="189.75" customHeight="1">
      <c r="A85" s="330"/>
      <c r="B85" s="282"/>
      <c r="C85" s="45">
        <v>67</v>
      </c>
      <c r="D85" s="41" t="s">
        <v>564</v>
      </c>
      <c r="E85" s="46" t="s">
        <v>26</v>
      </c>
      <c r="F85" s="46" t="s">
        <v>26</v>
      </c>
      <c r="G85" s="46" t="s">
        <v>26</v>
      </c>
      <c r="H85" s="47" t="s">
        <v>982</v>
      </c>
      <c r="I85" s="48">
        <v>16</v>
      </c>
      <c r="J85" s="49">
        <v>17</v>
      </c>
      <c r="K85" s="49">
        <v>20</v>
      </c>
      <c r="L85" s="49">
        <v>20</v>
      </c>
      <c r="M85" s="49">
        <v>20</v>
      </c>
      <c r="N85" s="49">
        <v>17</v>
      </c>
      <c r="O85" s="49">
        <v>8</v>
      </c>
      <c r="P85" s="49">
        <v>8</v>
      </c>
      <c r="Q85" s="49">
        <v>2</v>
      </c>
      <c r="R85" s="49">
        <v>2</v>
      </c>
      <c r="S85" s="50">
        <v>2</v>
      </c>
      <c r="T85" s="51">
        <v>16</v>
      </c>
      <c r="U85" s="52">
        <v>17</v>
      </c>
      <c r="V85" s="56">
        <f t="shared" si="22"/>
        <v>106.25</v>
      </c>
      <c r="W85" s="58">
        <v>546999608.20000005</v>
      </c>
      <c r="X85" s="58">
        <v>484750000</v>
      </c>
      <c r="Y85" s="41" t="s">
        <v>565</v>
      </c>
      <c r="Z85" s="52">
        <v>17</v>
      </c>
      <c r="AA85" s="52">
        <v>17</v>
      </c>
      <c r="AB85" s="54">
        <f t="shared" si="23"/>
        <v>100</v>
      </c>
      <c r="AC85" s="58">
        <v>471915218.19999999</v>
      </c>
      <c r="AD85" s="58">
        <v>227056000</v>
      </c>
      <c r="AE85" s="41" t="s">
        <v>566</v>
      </c>
      <c r="AF85" s="52">
        <v>20</v>
      </c>
      <c r="AG85" s="52">
        <v>30</v>
      </c>
      <c r="AH85" s="54">
        <f t="shared" si="24"/>
        <v>150</v>
      </c>
      <c r="AI85" s="242">
        <v>130916000</v>
      </c>
      <c r="AJ85" s="242">
        <v>130916000</v>
      </c>
      <c r="AK85" s="41" t="s">
        <v>567</v>
      </c>
      <c r="AL85" s="52">
        <v>20</v>
      </c>
      <c r="AM85" s="52">
        <v>20</v>
      </c>
      <c r="AN85" s="54">
        <f t="shared" si="25"/>
        <v>100</v>
      </c>
      <c r="AO85" s="58">
        <v>1265100000</v>
      </c>
      <c r="AP85" s="58">
        <v>729208000</v>
      </c>
      <c r="AQ85" s="41" t="s">
        <v>568</v>
      </c>
      <c r="AR85" s="52">
        <v>20</v>
      </c>
      <c r="AS85" s="52">
        <v>50</v>
      </c>
      <c r="AT85" s="54">
        <f t="shared" si="26"/>
        <v>250</v>
      </c>
      <c r="AU85" s="58">
        <v>311346000</v>
      </c>
      <c r="AV85" s="58">
        <v>311346000</v>
      </c>
      <c r="AW85" s="41" t="s">
        <v>569</v>
      </c>
      <c r="AX85" s="52">
        <v>17</v>
      </c>
      <c r="AY85" s="52">
        <v>38</v>
      </c>
      <c r="AZ85" s="56">
        <f t="shared" si="27"/>
        <v>223.52941176470588</v>
      </c>
      <c r="BA85" s="58">
        <v>194867900</v>
      </c>
      <c r="BB85" s="58">
        <v>58460370</v>
      </c>
      <c r="BC85" s="41" t="s">
        <v>570</v>
      </c>
      <c r="BD85" s="52">
        <v>8</v>
      </c>
      <c r="BE85" s="52">
        <v>8</v>
      </c>
      <c r="BF85" s="54">
        <v>100</v>
      </c>
      <c r="BG85" s="58">
        <v>82700000</v>
      </c>
      <c r="BH85" s="58">
        <v>82700000</v>
      </c>
      <c r="BI85" s="41" t="s">
        <v>571</v>
      </c>
      <c r="BJ85" s="52">
        <v>8</v>
      </c>
      <c r="BK85" s="52">
        <v>8</v>
      </c>
      <c r="BL85" s="54">
        <v>100</v>
      </c>
      <c r="BM85" s="57">
        <v>9500000</v>
      </c>
      <c r="BN85" s="57">
        <v>9500000</v>
      </c>
      <c r="BO85" s="59" t="s">
        <v>572</v>
      </c>
      <c r="BP85" s="52">
        <v>2</v>
      </c>
      <c r="BQ85" s="52">
        <v>23</v>
      </c>
      <c r="BR85" s="54">
        <v>100</v>
      </c>
      <c r="BS85" s="188">
        <f>57000000+25000000</f>
        <v>82000000</v>
      </c>
      <c r="BT85" s="188">
        <f>57000000+22800000</f>
        <v>79800000</v>
      </c>
      <c r="BU85" s="171">
        <f t="shared" si="18"/>
        <v>97.317073170731703</v>
      </c>
      <c r="BV85" s="41" t="s">
        <v>1069</v>
      </c>
      <c r="BW85" s="60">
        <v>0</v>
      </c>
      <c r="BX85" s="60"/>
      <c r="BY85" s="54" t="e">
        <f t="shared" si="29"/>
        <v>#DIV/0!</v>
      </c>
      <c r="BZ85" s="61"/>
      <c r="CA85" s="61"/>
      <c r="CB85" s="41"/>
      <c r="CC85" s="60">
        <v>0</v>
      </c>
      <c r="CD85" s="60"/>
      <c r="CE85" s="62" t="e">
        <f t="shared" si="30"/>
        <v>#DIV/0!</v>
      </c>
      <c r="CF85" s="61"/>
      <c r="CG85" s="61"/>
      <c r="CH85" s="41"/>
      <c r="CI85" s="52">
        <v>20</v>
      </c>
      <c r="CJ85" s="52">
        <f>(U85+AG85+AM85+AS85+AY85+BE85+BK85+BQ85+BX85+CD85)</f>
        <v>194</v>
      </c>
      <c r="CK85" s="163">
        <v>1</v>
      </c>
      <c r="CL85" s="70" t="s">
        <v>1154</v>
      </c>
    </row>
    <row r="86" spans="1:90" ht="232.5" customHeight="1">
      <c r="A86" s="330"/>
      <c r="B86" s="241"/>
      <c r="C86" s="45">
        <v>68</v>
      </c>
      <c r="D86" s="41" t="s">
        <v>573</v>
      </c>
      <c r="E86" s="46" t="s">
        <v>26</v>
      </c>
      <c r="F86" s="46" t="s">
        <v>26</v>
      </c>
      <c r="G86" s="46" t="s">
        <v>26</v>
      </c>
      <c r="H86" s="47" t="s">
        <v>982</v>
      </c>
      <c r="I86" s="48">
        <v>1</v>
      </c>
      <c r="J86" s="49">
        <v>2</v>
      </c>
      <c r="K86" s="49">
        <v>12</v>
      </c>
      <c r="L86" s="49">
        <v>12</v>
      </c>
      <c r="M86" s="49">
        <v>12</v>
      </c>
      <c r="N86" s="49">
        <v>7</v>
      </c>
      <c r="O86" s="49">
        <v>1</v>
      </c>
      <c r="P86" s="49">
        <v>1</v>
      </c>
      <c r="Q86" s="49">
        <v>1</v>
      </c>
      <c r="R86" s="49">
        <v>1</v>
      </c>
      <c r="S86" s="50">
        <v>1</v>
      </c>
      <c r="T86" s="51">
        <v>1</v>
      </c>
      <c r="U86" s="52">
        <v>1</v>
      </c>
      <c r="V86" s="56">
        <f t="shared" si="22"/>
        <v>100</v>
      </c>
      <c r="W86" s="58">
        <v>341158621.41000003</v>
      </c>
      <c r="X86" s="58">
        <v>28600333</v>
      </c>
      <c r="Y86" s="41" t="s">
        <v>574</v>
      </c>
      <c r="Z86" s="52">
        <v>2</v>
      </c>
      <c r="AA86" s="52">
        <v>1</v>
      </c>
      <c r="AB86" s="54">
        <f t="shared" si="23"/>
        <v>50</v>
      </c>
      <c r="AC86" s="58">
        <v>481652540.88999999</v>
      </c>
      <c r="AD86" s="58">
        <v>12666700</v>
      </c>
      <c r="AE86" s="41" t="s">
        <v>575</v>
      </c>
      <c r="AF86" s="52">
        <v>12</v>
      </c>
      <c r="AG86" s="52">
        <v>27</v>
      </c>
      <c r="AH86" s="54">
        <f t="shared" si="24"/>
        <v>225</v>
      </c>
      <c r="AI86" s="243"/>
      <c r="AJ86" s="243"/>
      <c r="AK86" s="41" t="s">
        <v>576</v>
      </c>
      <c r="AL86" s="52">
        <v>12</v>
      </c>
      <c r="AM86" s="52">
        <v>12</v>
      </c>
      <c r="AN86" s="54">
        <f t="shared" si="25"/>
        <v>100</v>
      </c>
      <c r="AO86" s="58">
        <v>322258589</v>
      </c>
      <c r="AP86" s="58">
        <v>167200000</v>
      </c>
      <c r="AQ86" s="41" t="s">
        <v>577</v>
      </c>
      <c r="AR86" s="52">
        <v>12</v>
      </c>
      <c r="AS86" s="52">
        <v>7</v>
      </c>
      <c r="AT86" s="56">
        <f t="shared" si="26"/>
        <v>58.333333333333336</v>
      </c>
      <c r="AU86" s="58">
        <v>171300000</v>
      </c>
      <c r="AV86" s="58">
        <v>61000000</v>
      </c>
      <c r="AW86" s="41" t="s">
        <v>578</v>
      </c>
      <c r="AX86" s="52">
        <v>7</v>
      </c>
      <c r="AY86" s="52">
        <v>2</v>
      </c>
      <c r="AZ86" s="109">
        <f t="shared" si="27"/>
        <v>28.571428571428569</v>
      </c>
      <c r="BA86" s="58">
        <v>38122734</v>
      </c>
      <c r="BB86" s="58">
        <v>38122734</v>
      </c>
      <c r="BC86" s="41" t="s">
        <v>579</v>
      </c>
      <c r="BD86" s="52">
        <v>1</v>
      </c>
      <c r="BE86" s="52">
        <v>1</v>
      </c>
      <c r="BF86" s="54">
        <f t="shared" si="28"/>
        <v>100</v>
      </c>
      <c r="BG86" s="58">
        <v>12000000</v>
      </c>
      <c r="BH86" s="58">
        <v>12000000</v>
      </c>
      <c r="BI86" s="41" t="s">
        <v>580</v>
      </c>
      <c r="BJ86" s="52">
        <v>1</v>
      </c>
      <c r="BK86" s="52">
        <v>1</v>
      </c>
      <c r="BL86" s="54">
        <f t="shared" ref="BL86:BL141" si="32">(BK86/BJ86)*100</f>
        <v>100</v>
      </c>
      <c r="BM86" s="57">
        <v>9500000</v>
      </c>
      <c r="BN86" s="57">
        <v>9500000</v>
      </c>
      <c r="BO86" s="59" t="s">
        <v>581</v>
      </c>
      <c r="BP86" s="52">
        <v>1</v>
      </c>
      <c r="BQ86" s="52">
        <v>23</v>
      </c>
      <c r="BR86" s="54">
        <v>100</v>
      </c>
      <c r="BS86" s="196">
        <v>918000000</v>
      </c>
      <c r="BT86" s="202">
        <v>40584951</v>
      </c>
      <c r="BU86" s="171">
        <f t="shared" si="18"/>
        <v>4.4210186274509802</v>
      </c>
      <c r="BV86" s="41" t="s">
        <v>1070</v>
      </c>
      <c r="BW86" s="60">
        <v>0</v>
      </c>
      <c r="BX86" s="60"/>
      <c r="BY86" s="54" t="e">
        <f t="shared" si="29"/>
        <v>#DIV/0!</v>
      </c>
      <c r="BZ86" s="61"/>
      <c r="CA86" s="61"/>
      <c r="CB86" s="41"/>
      <c r="CC86" s="60">
        <v>0</v>
      </c>
      <c r="CD86" s="60"/>
      <c r="CE86" s="62" t="e">
        <f t="shared" si="30"/>
        <v>#DIV/0!</v>
      </c>
      <c r="CF86" s="61"/>
      <c r="CG86" s="61"/>
      <c r="CH86" s="41"/>
      <c r="CI86" s="52">
        <v>12</v>
      </c>
      <c r="CJ86" s="52">
        <f>(U86+AG86+AM86+AS86+AY86+BE86+BK86+BQ86+BX86+CD86)</f>
        <v>74</v>
      </c>
      <c r="CK86" s="163">
        <v>1</v>
      </c>
      <c r="CL86" s="70" t="s">
        <v>1155</v>
      </c>
    </row>
    <row r="87" spans="1:90" ht="409.6" customHeight="1">
      <c r="A87" s="330"/>
      <c r="B87" s="262" t="s">
        <v>582</v>
      </c>
      <c r="C87" s="260">
        <v>69</v>
      </c>
      <c r="D87" s="240" t="s">
        <v>583</v>
      </c>
      <c r="E87" s="262" t="s">
        <v>26</v>
      </c>
      <c r="F87" s="262" t="s">
        <v>26</v>
      </c>
      <c r="G87" s="262" t="s">
        <v>26</v>
      </c>
      <c r="H87" s="47" t="s">
        <v>391</v>
      </c>
      <c r="I87" s="279">
        <v>31</v>
      </c>
      <c r="J87" s="252">
        <v>31</v>
      </c>
      <c r="K87" s="252">
        <v>63</v>
      </c>
      <c r="L87" s="252">
        <v>66</v>
      </c>
      <c r="M87" s="252">
        <v>92</v>
      </c>
      <c r="N87" s="252">
        <v>67</v>
      </c>
      <c r="O87" s="252">
        <v>8</v>
      </c>
      <c r="P87" s="252">
        <v>4</v>
      </c>
      <c r="Q87" s="252">
        <v>1</v>
      </c>
      <c r="R87" s="252">
        <v>1</v>
      </c>
      <c r="S87" s="254">
        <v>1</v>
      </c>
      <c r="T87" s="277">
        <v>31</v>
      </c>
      <c r="U87" s="246">
        <v>28</v>
      </c>
      <c r="V87" s="250">
        <f t="shared" si="22"/>
        <v>90.322580645161281</v>
      </c>
      <c r="W87" s="58">
        <v>934000617</v>
      </c>
      <c r="X87" s="58">
        <v>761999432.63</v>
      </c>
      <c r="Y87" s="41" t="s">
        <v>584</v>
      </c>
      <c r="Z87" s="246">
        <v>31</v>
      </c>
      <c r="AA87" s="246">
        <v>31</v>
      </c>
      <c r="AB87" s="244">
        <f t="shared" si="23"/>
        <v>100</v>
      </c>
      <c r="AC87" s="58">
        <v>5828044011.1700001</v>
      </c>
      <c r="AD87" s="58">
        <v>21011179</v>
      </c>
      <c r="AE87" s="41" t="s">
        <v>509</v>
      </c>
      <c r="AF87" s="246">
        <v>63</v>
      </c>
      <c r="AG87" s="246">
        <v>63</v>
      </c>
      <c r="AH87" s="244">
        <f t="shared" si="24"/>
        <v>100</v>
      </c>
      <c r="AI87" s="58">
        <v>3711572695.4200001</v>
      </c>
      <c r="AJ87" s="58">
        <v>1909104784.4200001</v>
      </c>
      <c r="AK87" s="41" t="s">
        <v>585</v>
      </c>
      <c r="AL87" s="246">
        <v>66</v>
      </c>
      <c r="AM87" s="246">
        <v>11</v>
      </c>
      <c r="AN87" s="250">
        <f t="shared" si="25"/>
        <v>16.666666666666664</v>
      </c>
      <c r="AO87" s="58">
        <v>7887164281</v>
      </c>
      <c r="AP87" s="58">
        <v>802919503</v>
      </c>
      <c r="AQ87" s="41" t="s">
        <v>586</v>
      </c>
      <c r="AR87" s="246">
        <v>92</v>
      </c>
      <c r="AS87" s="246">
        <v>27</v>
      </c>
      <c r="AT87" s="250">
        <f t="shared" si="26"/>
        <v>29.347826086956523</v>
      </c>
      <c r="AU87" s="58">
        <v>5933843149</v>
      </c>
      <c r="AV87" s="58">
        <v>2119653804</v>
      </c>
      <c r="AW87" s="41" t="s">
        <v>587</v>
      </c>
      <c r="AX87" s="246">
        <v>67</v>
      </c>
      <c r="AY87" s="246">
        <v>1</v>
      </c>
      <c r="AZ87" s="322">
        <f t="shared" si="27"/>
        <v>1.4925373134328357</v>
      </c>
      <c r="BA87" s="58">
        <v>573181075</v>
      </c>
      <c r="BB87" s="58">
        <v>82638891</v>
      </c>
      <c r="BC87" s="41" t="s">
        <v>588</v>
      </c>
      <c r="BD87" s="246">
        <v>8</v>
      </c>
      <c r="BE87" s="246">
        <v>8</v>
      </c>
      <c r="BF87" s="312">
        <v>100</v>
      </c>
      <c r="BG87" s="58" t="s">
        <v>451</v>
      </c>
      <c r="BH87" s="58" t="s">
        <v>451</v>
      </c>
      <c r="BI87" s="41" t="s">
        <v>515</v>
      </c>
      <c r="BJ87" s="246">
        <v>4</v>
      </c>
      <c r="BK87" s="246">
        <v>7</v>
      </c>
      <c r="BL87" s="324">
        <v>100</v>
      </c>
      <c r="BM87" s="57" t="s">
        <v>451</v>
      </c>
      <c r="BN87" s="57" t="s">
        <v>451</v>
      </c>
      <c r="BO87" s="59" t="s">
        <v>589</v>
      </c>
      <c r="BP87" s="246">
        <v>1</v>
      </c>
      <c r="BQ87" s="246">
        <v>6</v>
      </c>
      <c r="BR87" s="312">
        <v>100</v>
      </c>
      <c r="BS87" s="194">
        <v>798809971</v>
      </c>
      <c r="BT87" s="198">
        <v>1227296777.0899999</v>
      </c>
      <c r="BU87" s="171">
        <v>100</v>
      </c>
      <c r="BV87" s="180" t="s">
        <v>1128</v>
      </c>
      <c r="BW87" s="246">
        <v>0</v>
      </c>
      <c r="BX87" s="246"/>
      <c r="BY87" s="244" t="e">
        <f t="shared" si="29"/>
        <v>#DIV/0!</v>
      </c>
      <c r="BZ87" s="61"/>
      <c r="CA87" s="61"/>
      <c r="CB87" s="41"/>
      <c r="CC87" s="246">
        <v>0</v>
      </c>
      <c r="CD87" s="246"/>
      <c r="CE87" s="248" t="e">
        <f t="shared" si="30"/>
        <v>#DIV/0!</v>
      </c>
      <c r="CF87" s="61"/>
      <c r="CG87" s="61"/>
      <c r="CH87" s="41"/>
      <c r="CI87" s="246">
        <v>92</v>
      </c>
      <c r="CJ87" s="246">
        <f>U87+AG87+AM87+AS87+AY87+BE87+BK87+BQ87+BX87+CD87</f>
        <v>151</v>
      </c>
      <c r="CK87" s="238">
        <v>1</v>
      </c>
      <c r="CL87" s="292" t="s">
        <v>590</v>
      </c>
    </row>
    <row r="88" spans="1:90" ht="409.6" customHeight="1">
      <c r="A88" s="330"/>
      <c r="B88" s="326"/>
      <c r="C88" s="261"/>
      <c r="D88" s="241"/>
      <c r="E88" s="263"/>
      <c r="F88" s="263"/>
      <c r="G88" s="263"/>
      <c r="H88" s="47" t="s">
        <v>591</v>
      </c>
      <c r="I88" s="280"/>
      <c r="J88" s="253"/>
      <c r="K88" s="253"/>
      <c r="L88" s="253"/>
      <c r="M88" s="253"/>
      <c r="N88" s="253"/>
      <c r="O88" s="253"/>
      <c r="P88" s="253"/>
      <c r="Q88" s="253"/>
      <c r="R88" s="253"/>
      <c r="S88" s="255"/>
      <c r="T88" s="278"/>
      <c r="U88" s="247"/>
      <c r="V88" s="251"/>
      <c r="W88" s="58"/>
      <c r="X88" s="58"/>
      <c r="Y88" s="41"/>
      <c r="Z88" s="247"/>
      <c r="AA88" s="247"/>
      <c r="AB88" s="245"/>
      <c r="AC88" s="58"/>
      <c r="AD88" s="58"/>
      <c r="AE88" s="41"/>
      <c r="AF88" s="247"/>
      <c r="AG88" s="247"/>
      <c r="AH88" s="245"/>
      <c r="AI88" s="58"/>
      <c r="AJ88" s="58"/>
      <c r="AK88" s="41"/>
      <c r="AL88" s="247"/>
      <c r="AM88" s="247"/>
      <c r="AN88" s="251"/>
      <c r="AO88" s="58"/>
      <c r="AP88" s="58"/>
      <c r="AQ88" s="41"/>
      <c r="AR88" s="247"/>
      <c r="AS88" s="247"/>
      <c r="AT88" s="251"/>
      <c r="AU88" s="58"/>
      <c r="AV88" s="58"/>
      <c r="AW88" s="41"/>
      <c r="AX88" s="247"/>
      <c r="AY88" s="247"/>
      <c r="AZ88" s="323"/>
      <c r="BA88" s="58"/>
      <c r="BB88" s="58"/>
      <c r="BC88" s="41"/>
      <c r="BD88" s="247"/>
      <c r="BE88" s="247"/>
      <c r="BF88" s="313"/>
      <c r="BG88" s="58">
        <v>511270330</v>
      </c>
      <c r="BH88" s="58">
        <v>211897558.91</v>
      </c>
      <c r="BI88" s="41" t="s">
        <v>592</v>
      </c>
      <c r="BJ88" s="247"/>
      <c r="BK88" s="247"/>
      <c r="BL88" s="325"/>
      <c r="BM88" s="57">
        <v>61672654.649999999</v>
      </c>
      <c r="BN88" s="57">
        <v>61672654.649999999</v>
      </c>
      <c r="BO88" s="59" t="s">
        <v>593</v>
      </c>
      <c r="BP88" s="247"/>
      <c r="BQ88" s="247"/>
      <c r="BR88" s="245"/>
      <c r="BS88" s="203">
        <v>390041063</v>
      </c>
      <c r="BT88" s="203">
        <v>390041063</v>
      </c>
      <c r="BU88" s="171">
        <f t="shared" si="18"/>
        <v>100</v>
      </c>
      <c r="BV88" s="41" t="s">
        <v>1071</v>
      </c>
      <c r="BW88" s="247"/>
      <c r="BX88" s="247"/>
      <c r="BY88" s="245"/>
      <c r="BZ88" s="61"/>
      <c r="CA88" s="61"/>
      <c r="CB88" s="41"/>
      <c r="CC88" s="247"/>
      <c r="CD88" s="247"/>
      <c r="CE88" s="249"/>
      <c r="CF88" s="61"/>
      <c r="CG88" s="61"/>
      <c r="CH88" s="41"/>
      <c r="CI88" s="247"/>
      <c r="CJ88" s="247"/>
      <c r="CK88" s="239"/>
      <c r="CL88" s="293"/>
    </row>
    <row r="89" spans="1:90" ht="409.6" customHeight="1">
      <c r="A89" s="330"/>
      <c r="B89" s="326"/>
      <c r="C89" s="260">
        <v>70</v>
      </c>
      <c r="D89" s="240" t="s">
        <v>401</v>
      </c>
      <c r="E89" s="262" t="s">
        <v>26</v>
      </c>
      <c r="F89" s="262" t="s">
        <v>26</v>
      </c>
      <c r="G89" s="262" t="s">
        <v>26</v>
      </c>
      <c r="H89" s="47" t="s">
        <v>391</v>
      </c>
      <c r="I89" s="279">
        <v>41</v>
      </c>
      <c r="J89" s="252">
        <v>48</v>
      </c>
      <c r="K89" s="252">
        <v>12</v>
      </c>
      <c r="L89" s="252">
        <v>20</v>
      </c>
      <c r="M89" s="252">
        <v>20</v>
      </c>
      <c r="N89" s="252">
        <v>72</v>
      </c>
      <c r="O89" s="252">
        <v>20</v>
      </c>
      <c r="P89" s="252">
        <v>3</v>
      </c>
      <c r="Q89" s="252">
        <v>1</v>
      </c>
      <c r="R89" s="252">
        <v>1</v>
      </c>
      <c r="S89" s="254">
        <v>1</v>
      </c>
      <c r="T89" s="277">
        <v>41</v>
      </c>
      <c r="U89" s="246">
        <v>26</v>
      </c>
      <c r="V89" s="250">
        <f t="shared" si="22"/>
        <v>63.414634146341463</v>
      </c>
      <c r="W89" s="58">
        <v>8588026625.6199999</v>
      </c>
      <c r="X89" s="58">
        <v>2579447204.6999998</v>
      </c>
      <c r="Y89" s="41" t="s">
        <v>594</v>
      </c>
      <c r="Z89" s="246">
        <v>48</v>
      </c>
      <c r="AA89" s="246">
        <v>7</v>
      </c>
      <c r="AB89" s="250">
        <f t="shared" si="23"/>
        <v>14.583333333333334</v>
      </c>
      <c r="AC89" s="58">
        <v>8509191267.1199999</v>
      </c>
      <c r="AD89" s="58">
        <v>1076538345</v>
      </c>
      <c r="AE89" s="41" t="s">
        <v>595</v>
      </c>
      <c r="AF89" s="246">
        <v>12</v>
      </c>
      <c r="AG89" s="246">
        <v>12</v>
      </c>
      <c r="AH89" s="244">
        <f t="shared" si="24"/>
        <v>100</v>
      </c>
      <c r="AI89" s="58">
        <v>1294040000</v>
      </c>
      <c r="AJ89" s="58">
        <v>926382960.38</v>
      </c>
      <c r="AK89" s="41" t="s">
        <v>596</v>
      </c>
      <c r="AL89" s="246">
        <v>20</v>
      </c>
      <c r="AM89" s="246">
        <v>10</v>
      </c>
      <c r="AN89" s="244">
        <f t="shared" si="25"/>
        <v>50</v>
      </c>
      <c r="AO89" s="58">
        <v>10295333451</v>
      </c>
      <c r="AP89" s="58">
        <v>5143936081</v>
      </c>
      <c r="AQ89" s="41" t="s">
        <v>597</v>
      </c>
      <c r="AR89" s="246">
        <v>20</v>
      </c>
      <c r="AS89" s="246">
        <v>12</v>
      </c>
      <c r="AT89" s="244">
        <f t="shared" si="26"/>
        <v>60</v>
      </c>
      <c r="AU89" s="58">
        <v>300000000</v>
      </c>
      <c r="AV89" s="58">
        <v>195038666.66999999</v>
      </c>
      <c r="AW89" s="41" t="s">
        <v>598</v>
      </c>
      <c r="AX89" s="246">
        <v>72</v>
      </c>
      <c r="AY89" s="246">
        <v>114</v>
      </c>
      <c r="AZ89" s="250">
        <f t="shared" si="27"/>
        <v>158.33333333333331</v>
      </c>
      <c r="BA89" s="58">
        <v>573181075</v>
      </c>
      <c r="BB89" s="58">
        <v>444587516</v>
      </c>
      <c r="BC89" s="41" t="s">
        <v>599</v>
      </c>
      <c r="BD89" s="246">
        <v>20</v>
      </c>
      <c r="BE89" s="246">
        <v>20</v>
      </c>
      <c r="BF89" s="244">
        <v>100</v>
      </c>
      <c r="BG89" s="58" t="s">
        <v>451</v>
      </c>
      <c r="BH89" s="58" t="s">
        <v>451</v>
      </c>
      <c r="BI89" s="41" t="s">
        <v>404</v>
      </c>
      <c r="BJ89" s="246">
        <v>3</v>
      </c>
      <c r="BK89" s="246">
        <v>20</v>
      </c>
      <c r="BL89" s="320">
        <v>100</v>
      </c>
      <c r="BM89" s="57" t="s">
        <v>451</v>
      </c>
      <c r="BN89" s="57" t="s">
        <v>451</v>
      </c>
      <c r="BO89" s="59" t="s">
        <v>600</v>
      </c>
      <c r="BP89" s="246">
        <v>1</v>
      </c>
      <c r="BQ89" s="246">
        <v>9</v>
      </c>
      <c r="BR89" s="244">
        <v>100</v>
      </c>
      <c r="BS89" s="194">
        <v>798200000</v>
      </c>
      <c r="BT89" s="210">
        <v>1123778167</v>
      </c>
      <c r="BU89" s="171">
        <v>100</v>
      </c>
      <c r="BV89" s="181" t="s">
        <v>1073</v>
      </c>
      <c r="BW89" s="246">
        <v>0</v>
      </c>
      <c r="BX89" s="246"/>
      <c r="BY89" s="244" t="e">
        <f t="shared" si="29"/>
        <v>#DIV/0!</v>
      </c>
      <c r="BZ89" s="61"/>
      <c r="CA89" s="61"/>
      <c r="CB89" s="41"/>
      <c r="CC89" s="246">
        <v>0</v>
      </c>
      <c r="CD89" s="246"/>
      <c r="CE89" s="248" t="e">
        <f t="shared" si="30"/>
        <v>#DIV/0!</v>
      </c>
      <c r="CF89" s="61"/>
      <c r="CG89" s="61"/>
      <c r="CH89" s="41"/>
      <c r="CI89" s="246">
        <v>107</v>
      </c>
      <c r="CJ89" s="246">
        <f>U89+AG89+AM89+AS89+AY89+BE89+BK89+BQ89+BX89+CD89</f>
        <v>223</v>
      </c>
      <c r="CK89" s="238">
        <v>1</v>
      </c>
      <c r="CL89" s="292" t="s">
        <v>1156</v>
      </c>
    </row>
    <row r="90" spans="1:90" ht="342">
      <c r="A90" s="330"/>
      <c r="B90" s="263"/>
      <c r="C90" s="261"/>
      <c r="D90" s="241"/>
      <c r="E90" s="263"/>
      <c r="F90" s="263"/>
      <c r="G90" s="263"/>
      <c r="H90" s="47" t="s">
        <v>591</v>
      </c>
      <c r="I90" s="280"/>
      <c r="J90" s="253"/>
      <c r="K90" s="253"/>
      <c r="L90" s="253"/>
      <c r="M90" s="253"/>
      <c r="N90" s="253"/>
      <c r="O90" s="253"/>
      <c r="P90" s="253"/>
      <c r="Q90" s="253"/>
      <c r="R90" s="253"/>
      <c r="S90" s="255"/>
      <c r="T90" s="278"/>
      <c r="U90" s="247"/>
      <c r="V90" s="251"/>
      <c r="W90" s="67"/>
      <c r="X90" s="67"/>
      <c r="Y90" s="41"/>
      <c r="Z90" s="247"/>
      <c r="AA90" s="247"/>
      <c r="AB90" s="251"/>
      <c r="AC90" s="58"/>
      <c r="AD90" s="58"/>
      <c r="AE90" s="41"/>
      <c r="AF90" s="247"/>
      <c r="AG90" s="247"/>
      <c r="AH90" s="245"/>
      <c r="AI90" s="58"/>
      <c r="AJ90" s="58"/>
      <c r="AK90" s="41"/>
      <c r="AL90" s="247"/>
      <c r="AM90" s="247"/>
      <c r="AN90" s="245"/>
      <c r="AO90" s="58"/>
      <c r="AP90" s="58"/>
      <c r="AQ90" s="41"/>
      <c r="AR90" s="247"/>
      <c r="AS90" s="247"/>
      <c r="AT90" s="245"/>
      <c r="AU90" s="58"/>
      <c r="AV90" s="58"/>
      <c r="AW90" s="41"/>
      <c r="AX90" s="247"/>
      <c r="AY90" s="247"/>
      <c r="AZ90" s="251"/>
      <c r="BA90" s="58"/>
      <c r="BB90" s="58"/>
      <c r="BC90" s="41"/>
      <c r="BD90" s="247"/>
      <c r="BE90" s="247"/>
      <c r="BF90" s="245"/>
      <c r="BG90" s="58">
        <v>1208590763.3299999</v>
      </c>
      <c r="BH90" s="58">
        <v>449959883.5</v>
      </c>
      <c r="BI90" s="41" t="s">
        <v>601</v>
      </c>
      <c r="BJ90" s="247"/>
      <c r="BK90" s="247"/>
      <c r="BL90" s="321"/>
      <c r="BM90" s="57">
        <v>15000000</v>
      </c>
      <c r="BN90" s="57">
        <v>15000000</v>
      </c>
      <c r="BO90" s="59" t="s">
        <v>602</v>
      </c>
      <c r="BP90" s="247"/>
      <c r="BQ90" s="247"/>
      <c r="BR90" s="245"/>
      <c r="BS90" s="209">
        <v>508283954</v>
      </c>
      <c r="BT90" s="209">
        <v>508283954</v>
      </c>
      <c r="BU90" s="171">
        <f t="shared" si="18"/>
        <v>100</v>
      </c>
      <c r="BV90" s="41" t="s">
        <v>1072</v>
      </c>
      <c r="BW90" s="247"/>
      <c r="BX90" s="247"/>
      <c r="BY90" s="245"/>
      <c r="BZ90" s="61"/>
      <c r="CA90" s="61"/>
      <c r="CB90" s="41"/>
      <c r="CC90" s="247"/>
      <c r="CD90" s="247"/>
      <c r="CE90" s="249"/>
      <c r="CF90" s="61"/>
      <c r="CG90" s="61"/>
      <c r="CH90" s="41"/>
      <c r="CI90" s="247"/>
      <c r="CJ90" s="247"/>
      <c r="CK90" s="239"/>
      <c r="CL90" s="293"/>
    </row>
    <row r="91" spans="1:90" ht="268.5" customHeight="1">
      <c r="A91" s="330"/>
      <c r="B91" s="30" t="s">
        <v>603</v>
      </c>
      <c r="C91" s="106">
        <v>71</v>
      </c>
      <c r="D91" s="41" t="s">
        <v>604</v>
      </c>
      <c r="E91" s="107"/>
      <c r="F91" s="107" t="s">
        <v>26</v>
      </c>
      <c r="G91" s="107" t="s">
        <v>26</v>
      </c>
      <c r="H91" s="108" t="s">
        <v>100</v>
      </c>
      <c r="I91" s="48">
        <v>3.5</v>
      </c>
      <c r="J91" s="49">
        <v>4</v>
      </c>
      <c r="K91" s="49">
        <v>1</v>
      </c>
      <c r="L91" s="49">
        <v>1</v>
      </c>
      <c r="M91" s="49">
        <v>1</v>
      </c>
      <c r="N91" s="49">
        <v>5</v>
      </c>
      <c r="O91" s="49">
        <v>8</v>
      </c>
      <c r="P91" s="49">
        <v>8</v>
      </c>
      <c r="Q91" s="49">
        <v>8</v>
      </c>
      <c r="R91" s="49">
        <v>8</v>
      </c>
      <c r="S91" s="50">
        <v>8</v>
      </c>
      <c r="T91" s="51">
        <v>3.5</v>
      </c>
      <c r="U91" s="52">
        <v>4</v>
      </c>
      <c r="V91" s="56">
        <f t="shared" si="22"/>
        <v>114.28571428571428</v>
      </c>
      <c r="W91" s="242">
        <v>1050005619.33</v>
      </c>
      <c r="X91" s="242">
        <v>1050005619</v>
      </c>
      <c r="Y91" s="41" t="s">
        <v>605</v>
      </c>
      <c r="Z91" s="52">
        <v>4</v>
      </c>
      <c r="AA91" s="52">
        <v>3</v>
      </c>
      <c r="AB91" s="54">
        <f t="shared" si="23"/>
        <v>75</v>
      </c>
      <c r="AC91" s="58">
        <v>1047079382</v>
      </c>
      <c r="AD91" s="58">
        <v>51620000</v>
      </c>
      <c r="AE91" s="41" t="s">
        <v>356</v>
      </c>
      <c r="AF91" s="52">
        <v>1</v>
      </c>
      <c r="AG91" s="52">
        <v>1</v>
      </c>
      <c r="AH91" s="54">
        <f t="shared" si="24"/>
        <v>100</v>
      </c>
      <c r="AI91" s="58">
        <v>50000000</v>
      </c>
      <c r="AJ91" s="58">
        <v>7986000</v>
      </c>
      <c r="AK91" s="41" t="s">
        <v>357</v>
      </c>
      <c r="AL91" s="52">
        <v>1</v>
      </c>
      <c r="AM91" s="52">
        <v>1</v>
      </c>
      <c r="AN91" s="54">
        <f t="shared" si="25"/>
        <v>100</v>
      </c>
      <c r="AO91" s="58">
        <v>10000000</v>
      </c>
      <c r="AP91" s="58">
        <v>0</v>
      </c>
      <c r="AQ91" s="41" t="s">
        <v>606</v>
      </c>
      <c r="AR91" s="52">
        <v>1</v>
      </c>
      <c r="AS91" s="52">
        <v>1</v>
      </c>
      <c r="AT91" s="54">
        <f t="shared" si="26"/>
        <v>100</v>
      </c>
      <c r="AU91" s="58">
        <v>7200000</v>
      </c>
      <c r="AV91" s="58">
        <v>0</v>
      </c>
      <c r="AW91" s="41" t="s">
        <v>607</v>
      </c>
      <c r="AX91" s="52">
        <v>5</v>
      </c>
      <c r="AY91" s="52">
        <v>0</v>
      </c>
      <c r="AZ91" s="56">
        <f t="shared" si="27"/>
        <v>0</v>
      </c>
      <c r="BA91" s="58">
        <v>54291242</v>
      </c>
      <c r="BB91" s="58">
        <v>0</v>
      </c>
      <c r="BC91" s="41" t="s">
        <v>360</v>
      </c>
      <c r="BD91" s="52">
        <v>8</v>
      </c>
      <c r="BE91" s="52">
        <v>1</v>
      </c>
      <c r="BF91" s="54">
        <f t="shared" si="28"/>
        <v>12.5</v>
      </c>
      <c r="BG91" s="58">
        <v>0</v>
      </c>
      <c r="BH91" s="58">
        <v>0</v>
      </c>
      <c r="BI91" s="41" t="s">
        <v>361</v>
      </c>
      <c r="BJ91" s="52">
        <v>8</v>
      </c>
      <c r="BK91" s="52">
        <v>8</v>
      </c>
      <c r="BL91" s="54">
        <f t="shared" si="32"/>
        <v>100</v>
      </c>
      <c r="BM91" s="89">
        <v>0</v>
      </c>
      <c r="BN91" s="57">
        <v>0</v>
      </c>
      <c r="BO91" s="59" t="s">
        <v>474</v>
      </c>
      <c r="BP91" s="52">
        <v>8</v>
      </c>
      <c r="BQ91" s="52">
        <v>8</v>
      </c>
      <c r="BR91" s="54">
        <f t="shared" ref="BR91:BR144" si="33">(BQ91/BP91)*100</f>
        <v>100</v>
      </c>
      <c r="BS91" s="188">
        <v>0</v>
      </c>
      <c r="BT91" s="188">
        <v>0</v>
      </c>
      <c r="BU91" s="171">
        <v>0</v>
      </c>
      <c r="BV91" s="59" t="s">
        <v>1129</v>
      </c>
      <c r="BW91" s="60">
        <v>8</v>
      </c>
      <c r="BX91" s="60"/>
      <c r="BY91" s="54">
        <f t="shared" si="29"/>
        <v>0</v>
      </c>
      <c r="BZ91" s="61"/>
      <c r="CA91" s="61"/>
      <c r="CB91" s="41"/>
      <c r="CC91" s="60">
        <v>8</v>
      </c>
      <c r="CD91" s="60"/>
      <c r="CE91" s="62">
        <f t="shared" si="30"/>
        <v>0</v>
      </c>
      <c r="CF91" s="61"/>
      <c r="CG91" s="61"/>
      <c r="CH91" s="41"/>
      <c r="CI91" s="52">
        <v>8</v>
      </c>
      <c r="CJ91" s="52">
        <f>U91+AG91+AM91+AS91+AY91+BE91+BK91+BQ91+BX91+CD91</f>
        <v>24</v>
      </c>
      <c r="CK91" s="163">
        <v>1</v>
      </c>
      <c r="CL91" s="70" t="s">
        <v>608</v>
      </c>
    </row>
    <row r="92" spans="1:90" ht="261.75" customHeight="1">
      <c r="A92" s="330"/>
      <c r="B92" s="41" t="s">
        <v>609</v>
      </c>
      <c r="C92" s="45">
        <v>72</v>
      </c>
      <c r="D92" s="41" t="s">
        <v>610</v>
      </c>
      <c r="E92" s="46" t="s">
        <v>26</v>
      </c>
      <c r="F92" s="46" t="s">
        <v>26</v>
      </c>
      <c r="G92" s="46" t="s">
        <v>26</v>
      </c>
      <c r="H92" s="47" t="s">
        <v>100</v>
      </c>
      <c r="I92" s="48">
        <v>0</v>
      </c>
      <c r="J92" s="49">
        <v>2967</v>
      </c>
      <c r="K92" s="49">
        <v>2697</v>
      </c>
      <c r="L92" s="49">
        <v>2697</v>
      </c>
      <c r="M92" s="49">
        <v>2697</v>
      </c>
      <c r="N92" s="49">
        <v>1</v>
      </c>
      <c r="O92" s="49">
        <v>2697</v>
      </c>
      <c r="P92" s="49">
        <v>0</v>
      </c>
      <c r="Q92" s="49">
        <v>2697</v>
      </c>
      <c r="R92" s="49">
        <v>2697</v>
      </c>
      <c r="S92" s="49">
        <v>2697</v>
      </c>
      <c r="T92" s="51">
        <v>0</v>
      </c>
      <c r="U92" s="52">
        <v>0</v>
      </c>
      <c r="V92" s="56">
        <v>0</v>
      </c>
      <c r="W92" s="281"/>
      <c r="X92" s="281"/>
      <c r="Y92" s="110" t="s">
        <v>611</v>
      </c>
      <c r="Z92" s="52">
        <v>2967</v>
      </c>
      <c r="AA92" s="52">
        <v>3671</v>
      </c>
      <c r="AB92" s="56">
        <f>(AA92/Z92)*100</f>
        <v>123.72767104819684</v>
      </c>
      <c r="AC92" s="58">
        <v>3829493088.2600002</v>
      </c>
      <c r="AD92" s="58">
        <v>2070756300</v>
      </c>
      <c r="AE92" s="41" t="s">
        <v>612</v>
      </c>
      <c r="AF92" s="52">
        <v>2697</v>
      </c>
      <c r="AG92" s="52">
        <v>0</v>
      </c>
      <c r="AH92" s="54">
        <f t="shared" si="24"/>
        <v>0</v>
      </c>
      <c r="AI92" s="58">
        <v>1020000000</v>
      </c>
      <c r="AJ92" s="58">
        <v>994920199</v>
      </c>
      <c r="AK92" s="41" t="s">
        <v>613</v>
      </c>
      <c r="AL92" s="52">
        <v>2697</v>
      </c>
      <c r="AM92" s="52">
        <v>2000</v>
      </c>
      <c r="AN92" s="109">
        <f t="shared" si="25"/>
        <v>74.156470152020759</v>
      </c>
      <c r="AO92" s="58">
        <v>1398920199</v>
      </c>
      <c r="AP92" s="58">
        <v>994920199</v>
      </c>
      <c r="AQ92" s="41" t="s">
        <v>614</v>
      </c>
      <c r="AR92" s="52">
        <v>2697</v>
      </c>
      <c r="AS92" s="52">
        <v>3013</v>
      </c>
      <c r="AT92" s="56">
        <f t="shared" si="26"/>
        <v>111.71672228401928</v>
      </c>
      <c r="AU92" s="58">
        <v>1090800000</v>
      </c>
      <c r="AV92" s="58">
        <v>981509456</v>
      </c>
      <c r="AW92" s="41" t="s">
        <v>271</v>
      </c>
      <c r="AX92" s="52">
        <v>1</v>
      </c>
      <c r="AY92" s="52">
        <v>1</v>
      </c>
      <c r="AZ92" s="54">
        <f t="shared" si="27"/>
        <v>100</v>
      </c>
      <c r="BA92" s="58">
        <v>1300000000</v>
      </c>
      <c r="BB92" s="58">
        <v>1200000000</v>
      </c>
      <c r="BC92" s="41" t="s">
        <v>615</v>
      </c>
      <c r="BD92" s="52">
        <v>2697</v>
      </c>
      <c r="BE92" s="52">
        <v>0</v>
      </c>
      <c r="BF92" s="54">
        <f t="shared" si="28"/>
        <v>0</v>
      </c>
      <c r="BG92" s="58">
        <v>0</v>
      </c>
      <c r="BH92" s="58">
        <v>0</v>
      </c>
      <c r="BI92" s="41" t="s">
        <v>273</v>
      </c>
      <c r="BJ92" s="52">
        <v>0</v>
      </c>
      <c r="BK92" s="52">
        <v>0</v>
      </c>
      <c r="BL92" s="54">
        <v>100</v>
      </c>
      <c r="BM92" s="57">
        <v>0</v>
      </c>
      <c r="BN92" s="57">
        <v>0</v>
      </c>
      <c r="BO92" s="59" t="s">
        <v>274</v>
      </c>
      <c r="BP92" s="52">
        <v>2697</v>
      </c>
      <c r="BQ92" s="52">
        <v>2516</v>
      </c>
      <c r="BR92" s="53">
        <f t="shared" si="33"/>
        <v>93.288839451242126</v>
      </c>
      <c r="BS92" s="191">
        <v>577000000</v>
      </c>
      <c r="BT92" s="191">
        <v>562000000</v>
      </c>
      <c r="BU92" s="171">
        <f t="shared" si="18"/>
        <v>97.400346620450605</v>
      </c>
      <c r="BV92" s="41" t="s">
        <v>1130</v>
      </c>
      <c r="BW92" s="52">
        <v>2697</v>
      </c>
      <c r="BX92" s="60"/>
      <c r="BY92" s="54">
        <f t="shared" si="29"/>
        <v>0</v>
      </c>
      <c r="BZ92" s="61"/>
      <c r="CA92" s="61"/>
      <c r="CB92" s="41"/>
      <c r="CC92" s="52">
        <v>2697</v>
      </c>
      <c r="CD92" s="60"/>
      <c r="CE92" s="62">
        <f t="shared" si="30"/>
        <v>0</v>
      </c>
      <c r="CF92" s="61"/>
      <c r="CG92" s="61"/>
      <c r="CH92" s="41"/>
      <c r="CI92" s="52">
        <v>2697</v>
      </c>
      <c r="CJ92" s="52">
        <f>(U92+AG92+AM92+AS92+AY92+BE92+BK92+BQ92+BX92+CD92)</f>
        <v>7530</v>
      </c>
      <c r="CK92" s="163">
        <v>1</v>
      </c>
      <c r="CL92" s="70" t="s">
        <v>616</v>
      </c>
    </row>
    <row r="93" spans="1:90" ht="177" customHeight="1">
      <c r="A93" s="330"/>
      <c r="B93" s="240" t="s">
        <v>617</v>
      </c>
      <c r="C93" s="45">
        <v>73</v>
      </c>
      <c r="D93" s="41" t="s">
        <v>618</v>
      </c>
      <c r="E93" s="46"/>
      <c r="F93" s="46" t="s">
        <v>26</v>
      </c>
      <c r="G93" s="46" t="s">
        <v>26</v>
      </c>
      <c r="H93" s="47" t="s">
        <v>100</v>
      </c>
      <c r="I93" s="48">
        <v>1</v>
      </c>
      <c r="J93" s="49">
        <v>1</v>
      </c>
      <c r="K93" s="49">
        <v>1</v>
      </c>
      <c r="L93" s="49">
        <v>1</v>
      </c>
      <c r="M93" s="49">
        <v>1</v>
      </c>
      <c r="N93" s="49">
        <v>1</v>
      </c>
      <c r="O93" s="49">
        <v>1</v>
      </c>
      <c r="P93" s="49">
        <v>1</v>
      </c>
      <c r="Q93" s="49">
        <v>1</v>
      </c>
      <c r="R93" s="49">
        <v>1</v>
      </c>
      <c r="S93" s="50">
        <v>1</v>
      </c>
      <c r="T93" s="51">
        <v>1</v>
      </c>
      <c r="U93" s="52">
        <v>1</v>
      </c>
      <c r="V93" s="56">
        <f t="shared" si="22"/>
        <v>100</v>
      </c>
      <c r="W93" s="281"/>
      <c r="X93" s="281"/>
      <c r="Y93" s="41" t="s">
        <v>619</v>
      </c>
      <c r="Z93" s="52">
        <v>1</v>
      </c>
      <c r="AA93" s="52">
        <v>1</v>
      </c>
      <c r="AB93" s="54">
        <f t="shared" si="23"/>
        <v>100</v>
      </c>
      <c r="AC93" s="58">
        <v>1047079382</v>
      </c>
      <c r="AD93" s="58">
        <v>51620000</v>
      </c>
      <c r="AE93" s="41" t="s">
        <v>620</v>
      </c>
      <c r="AF93" s="52">
        <v>1</v>
      </c>
      <c r="AG93" s="52">
        <v>2</v>
      </c>
      <c r="AH93" s="54">
        <f t="shared" si="24"/>
        <v>200</v>
      </c>
      <c r="AI93" s="58"/>
      <c r="AJ93" s="58"/>
      <c r="AK93" s="41" t="s">
        <v>621</v>
      </c>
      <c r="AL93" s="52">
        <v>1</v>
      </c>
      <c r="AM93" s="52">
        <v>2</v>
      </c>
      <c r="AN93" s="54">
        <f t="shared" si="25"/>
        <v>200</v>
      </c>
      <c r="AO93" s="58">
        <v>20000000</v>
      </c>
      <c r="AP93" s="58">
        <v>0</v>
      </c>
      <c r="AQ93" s="41" t="s">
        <v>622</v>
      </c>
      <c r="AR93" s="52">
        <v>1</v>
      </c>
      <c r="AS93" s="52">
        <v>1</v>
      </c>
      <c r="AT93" s="54">
        <f t="shared" si="26"/>
        <v>100</v>
      </c>
      <c r="AU93" s="58">
        <v>14400000</v>
      </c>
      <c r="AV93" s="58">
        <v>0</v>
      </c>
      <c r="AW93" s="41" t="s">
        <v>298</v>
      </c>
      <c r="AX93" s="52">
        <v>1</v>
      </c>
      <c r="AY93" s="52">
        <v>0</v>
      </c>
      <c r="AZ93" s="54">
        <f t="shared" si="27"/>
        <v>0</v>
      </c>
      <c r="BA93" s="58">
        <v>10000000</v>
      </c>
      <c r="BB93" s="58">
        <v>0</v>
      </c>
      <c r="BC93" s="41" t="s">
        <v>623</v>
      </c>
      <c r="BD93" s="52">
        <v>1</v>
      </c>
      <c r="BE93" s="52">
        <v>1</v>
      </c>
      <c r="BF93" s="54">
        <f t="shared" si="28"/>
        <v>100</v>
      </c>
      <c r="BG93" s="58">
        <v>0</v>
      </c>
      <c r="BH93" s="58">
        <v>0</v>
      </c>
      <c r="BI93" s="41" t="s">
        <v>300</v>
      </c>
      <c r="BJ93" s="52">
        <v>1</v>
      </c>
      <c r="BK93" s="52">
        <v>1</v>
      </c>
      <c r="BL93" s="54">
        <f t="shared" si="32"/>
        <v>100</v>
      </c>
      <c r="BM93" s="57">
        <v>0</v>
      </c>
      <c r="BN93" s="57">
        <v>0</v>
      </c>
      <c r="BO93" s="59" t="s">
        <v>301</v>
      </c>
      <c r="BP93" s="52">
        <v>1</v>
      </c>
      <c r="BQ93" s="52">
        <v>1</v>
      </c>
      <c r="BR93" s="54">
        <f t="shared" si="33"/>
        <v>100</v>
      </c>
      <c r="BS93" s="188">
        <v>0</v>
      </c>
      <c r="BT93" s="188">
        <v>0</v>
      </c>
      <c r="BU93" s="171">
        <v>0</v>
      </c>
      <c r="BV93" s="41" t="s">
        <v>1001</v>
      </c>
      <c r="BW93" s="60">
        <v>1</v>
      </c>
      <c r="BX93" s="60"/>
      <c r="BY93" s="54">
        <f t="shared" si="29"/>
        <v>0</v>
      </c>
      <c r="BZ93" s="61"/>
      <c r="CA93" s="61"/>
      <c r="CB93" s="41"/>
      <c r="CC93" s="60">
        <v>1</v>
      </c>
      <c r="CD93" s="60"/>
      <c r="CE93" s="62">
        <f t="shared" si="30"/>
        <v>0</v>
      </c>
      <c r="CF93" s="61"/>
      <c r="CG93" s="61"/>
      <c r="CH93" s="41"/>
      <c r="CI93" s="52">
        <v>1</v>
      </c>
      <c r="CJ93" s="52">
        <f>(U93+AG93+AM93+AS93+AY93+BE93+BK93+BQ93+BX93+CD93)/9</f>
        <v>1</v>
      </c>
      <c r="CK93" s="163">
        <v>1</v>
      </c>
      <c r="CL93" s="70" t="s">
        <v>624</v>
      </c>
    </row>
    <row r="94" spans="1:90" ht="409.5" customHeight="1">
      <c r="A94" s="330"/>
      <c r="B94" s="241"/>
      <c r="C94" s="45">
        <v>74</v>
      </c>
      <c r="D94" s="41" t="s">
        <v>625</v>
      </c>
      <c r="E94" s="46" t="s">
        <v>26</v>
      </c>
      <c r="F94" s="46" t="s">
        <v>26</v>
      </c>
      <c r="G94" s="46" t="s">
        <v>26</v>
      </c>
      <c r="H94" s="47" t="s">
        <v>100</v>
      </c>
      <c r="I94" s="48">
        <v>3.5</v>
      </c>
      <c r="J94" s="49">
        <v>1</v>
      </c>
      <c r="K94" s="49">
        <v>1</v>
      </c>
      <c r="L94" s="49">
        <v>1</v>
      </c>
      <c r="M94" s="49">
        <v>1</v>
      </c>
      <c r="N94" s="49">
        <v>1</v>
      </c>
      <c r="O94" s="49">
        <v>1</v>
      </c>
      <c r="P94" s="49">
        <v>1</v>
      </c>
      <c r="Q94" s="49">
        <v>1</v>
      </c>
      <c r="R94" s="49">
        <v>1</v>
      </c>
      <c r="S94" s="50">
        <v>1</v>
      </c>
      <c r="T94" s="51">
        <v>3.5</v>
      </c>
      <c r="U94" s="52">
        <v>4</v>
      </c>
      <c r="V94" s="56">
        <f t="shared" si="22"/>
        <v>114.28571428571428</v>
      </c>
      <c r="W94" s="243"/>
      <c r="X94" s="243"/>
      <c r="Y94" s="41" t="s">
        <v>626</v>
      </c>
      <c r="Z94" s="52">
        <v>1</v>
      </c>
      <c r="AA94" s="52">
        <v>1</v>
      </c>
      <c r="AB94" s="54">
        <f t="shared" si="23"/>
        <v>100</v>
      </c>
      <c r="AC94" s="58">
        <v>62631490.039999999</v>
      </c>
      <c r="AD94" s="58">
        <v>51301490</v>
      </c>
      <c r="AE94" s="41" t="s">
        <v>321</v>
      </c>
      <c r="AF94" s="52">
        <v>1</v>
      </c>
      <c r="AG94" s="52">
        <v>1</v>
      </c>
      <c r="AH94" s="54">
        <f t="shared" si="24"/>
        <v>100</v>
      </c>
      <c r="AI94" s="58">
        <v>130000000</v>
      </c>
      <c r="AJ94" s="58">
        <v>104123000</v>
      </c>
      <c r="AK94" s="41" t="s">
        <v>627</v>
      </c>
      <c r="AL94" s="52">
        <v>1</v>
      </c>
      <c r="AM94" s="52">
        <v>0.5</v>
      </c>
      <c r="AN94" s="54">
        <f t="shared" si="25"/>
        <v>50</v>
      </c>
      <c r="AO94" s="58">
        <v>183000000</v>
      </c>
      <c r="AP94" s="58">
        <v>138154816</v>
      </c>
      <c r="AQ94" s="41" t="s">
        <v>628</v>
      </c>
      <c r="AR94" s="52">
        <v>1</v>
      </c>
      <c r="AS94" s="52">
        <v>1</v>
      </c>
      <c r="AT94" s="54">
        <f t="shared" si="26"/>
        <v>100</v>
      </c>
      <c r="AU94" s="58">
        <v>232365345</v>
      </c>
      <c r="AV94" s="58">
        <v>180200000</v>
      </c>
      <c r="AW94" s="41" t="s">
        <v>629</v>
      </c>
      <c r="AX94" s="52">
        <v>1</v>
      </c>
      <c r="AY94" s="52">
        <v>0</v>
      </c>
      <c r="AZ94" s="54">
        <f t="shared" si="27"/>
        <v>0</v>
      </c>
      <c r="BA94" s="58">
        <v>28355000</v>
      </c>
      <c r="BB94" s="58">
        <v>9924250</v>
      </c>
      <c r="BC94" s="41" t="s">
        <v>630</v>
      </c>
      <c r="BD94" s="52">
        <v>1</v>
      </c>
      <c r="BE94" s="52">
        <v>1</v>
      </c>
      <c r="BF94" s="54">
        <f t="shared" si="28"/>
        <v>100</v>
      </c>
      <c r="BG94" s="58">
        <v>0</v>
      </c>
      <c r="BH94" s="58">
        <v>0</v>
      </c>
      <c r="BI94" s="41" t="s">
        <v>326</v>
      </c>
      <c r="BJ94" s="52">
        <v>1</v>
      </c>
      <c r="BK94" s="52">
        <v>1</v>
      </c>
      <c r="BL94" s="54">
        <f t="shared" si="32"/>
        <v>100</v>
      </c>
      <c r="BM94" s="57">
        <v>0</v>
      </c>
      <c r="BN94" s="57">
        <v>0</v>
      </c>
      <c r="BO94" s="59" t="s">
        <v>327</v>
      </c>
      <c r="BP94" s="52">
        <v>1</v>
      </c>
      <c r="BQ94" s="52">
        <v>1</v>
      </c>
      <c r="BR94" s="54">
        <f t="shared" si="33"/>
        <v>100</v>
      </c>
      <c r="BS94" s="191">
        <v>20000000</v>
      </c>
      <c r="BT94" s="191">
        <v>13000000</v>
      </c>
      <c r="BU94" s="171">
        <f t="shared" si="18"/>
        <v>65</v>
      </c>
      <c r="BV94" s="41" t="s">
        <v>1074</v>
      </c>
      <c r="BW94" s="60">
        <v>1</v>
      </c>
      <c r="BX94" s="60"/>
      <c r="BY94" s="54">
        <f t="shared" si="29"/>
        <v>0</v>
      </c>
      <c r="BZ94" s="61"/>
      <c r="CA94" s="61"/>
      <c r="CB94" s="41"/>
      <c r="CC94" s="60">
        <v>1</v>
      </c>
      <c r="CD94" s="60"/>
      <c r="CE94" s="62">
        <f t="shared" si="30"/>
        <v>0</v>
      </c>
      <c r="CF94" s="61"/>
      <c r="CG94" s="61"/>
      <c r="CH94" s="41"/>
      <c r="CI94" s="52">
        <v>1</v>
      </c>
      <c r="CJ94" s="52">
        <f t="shared" ref="CJ94:CJ99" si="34">(U94+AG94+AM94+AS94+AY94+BE94+BK94+BQ94+BX94+CD94)/9</f>
        <v>1.0555555555555556</v>
      </c>
      <c r="CK94" s="163">
        <v>1</v>
      </c>
      <c r="CL94" s="70" t="s">
        <v>631</v>
      </c>
    </row>
    <row r="95" spans="1:90" ht="199.5" customHeight="1">
      <c r="A95" s="330"/>
      <c r="B95" s="240" t="s">
        <v>632</v>
      </c>
      <c r="C95" s="45">
        <v>75</v>
      </c>
      <c r="D95" s="41" t="s">
        <v>633</v>
      </c>
      <c r="E95" s="46" t="s">
        <v>26</v>
      </c>
      <c r="F95" s="46" t="s">
        <v>26</v>
      </c>
      <c r="G95" s="46" t="s">
        <v>26</v>
      </c>
      <c r="H95" s="47" t="s">
        <v>161</v>
      </c>
      <c r="I95" s="48">
        <v>6</v>
      </c>
      <c r="J95" s="49">
        <v>1</v>
      </c>
      <c r="K95" s="49">
        <v>1</v>
      </c>
      <c r="L95" s="49">
        <v>1</v>
      </c>
      <c r="M95" s="49">
        <v>1</v>
      </c>
      <c r="N95" s="49">
        <v>1</v>
      </c>
      <c r="O95" s="49">
        <v>1</v>
      </c>
      <c r="P95" s="49">
        <v>1</v>
      </c>
      <c r="Q95" s="49">
        <v>12</v>
      </c>
      <c r="R95" s="49">
        <v>12</v>
      </c>
      <c r="S95" s="50">
        <v>12</v>
      </c>
      <c r="T95" s="51">
        <v>6</v>
      </c>
      <c r="U95" s="52">
        <v>12</v>
      </c>
      <c r="V95" s="56">
        <f t="shared" si="22"/>
        <v>200</v>
      </c>
      <c r="W95" s="242">
        <v>44333333</v>
      </c>
      <c r="X95" s="242">
        <v>39833332</v>
      </c>
      <c r="Y95" s="240" t="s">
        <v>634</v>
      </c>
      <c r="Z95" s="52">
        <v>1</v>
      </c>
      <c r="AA95" s="52">
        <v>1</v>
      </c>
      <c r="AB95" s="54">
        <f t="shared" si="23"/>
        <v>100</v>
      </c>
      <c r="AC95" s="242">
        <v>27500000</v>
      </c>
      <c r="AD95" s="242">
        <v>11320747</v>
      </c>
      <c r="AE95" s="240" t="s">
        <v>635</v>
      </c>
      <c r="AF95" s="52">
        <v>1</v>
      </c>
      <c r="AG95" s="52">
        <v>1</v>
      </c>
      <c r="AH95" s="54">
        <f t="shared" si="24"/>
        <v>100</v>
      </c>
      <c r="AI95" s="242">
        <v>18007407</v>
      </c>
      <c r="AJ95" s="242">
        <v>14673224</v>
      </c>
      <c r="AK95" s="317" t="s">
        <v>636</v>
      </c>
      <c r="AL95" s="52">
        <v>1</v>
      </c>
      <c r="AM95" s="52">
        <v>1</v>
      </c>
      <c r="AN95" s="54">
        <f t="shared" si="25"/>
        <v>100</v>
      </c>
      <c r="AO95" s="242">
        <v>60000000</v>
      </c>
      <c r="AP95" s="242">
        <v>60000000</v>
      </c>
      <c r="AQ95" s="268" t="s">
        <v>637</v>
      </c>
      <c r="AR95" s="52">
        <v>1</v>
      </c>
      <c r="AS95" s="52">
        <v>1</v>
      </c>
      <c r="AT95" s="54">
        <f t="shared" si="26"/>
        <v>100</v>
      </c>
      <c r="AU95" s="242">
        <v>40000000</v>
      </c>
      <c r="AV95" s="242">
        <v>39989600</v>
      </c>
      <c r="AW95" s="268" t="s">
        <v>638</v>
      </c>
      <c r="AX95" s="52">
        <v>1</v>
      </c>
      <c r="AY95" s="99">
        <v>0.55000000000000004</v>
      </c>
      <c r="AZ95" s="54">
        <f t="shared" si="27"/>
        <v>55.000000000000007</v>
      </c>
      <c r="BA95" s="242">
        <v>40000000</v>
      </c>
      <c r="BB95" s="242">
        <v>5450000</v>
      </c>
      <c r="BC95" s="268" t="s">
        <v>639</v>
      </c>
      <c r="BD95" s="52">
        <v>1</v>
      </c>
      <c r="BE95" s="52">
        <v>1</v>
      </c>
      <c r="BF95" s="54">
        <f t="shared" si="28"/>
        <v>100</v>
      </c>
      <c r="BG95" s="58">
        <v>0</v>
      </c>
      <c r="BH95" s="58">
        <v>0</v>
      </c>
      <c r="BI95" s="41" t="s">
        <v>640</v>
      </c>
      <c r="BJ95" s="52">
        <v>1</v>
      </c>
      <c r="BK95" s="52">
        <v>1</v>
      </c>
      <c r="BL95" s="54">
        <f t="shared" si="32"/>
        <v>100</v>
      </c>
      <c r="BM95" s="57">
        <v>5770000</v>
      </c>
      <c r="BN95" s="57">
        <v>5770000</v>
      </c>
      <c r="BO95" s="59" t="s">
        <v>641</v>
      </c>
      <c r="BP95" s="52">
        <v>12</v>
      </c>
      <c r="BQ95" s="52">
        <v>12</v>
      </c>
      <c r="BR95" s="54">
        <f t="shared" si="33"/>
        <v>100</v>
      </c>
      <c r="BS95" s="188">
        <v>0</v>
      </c>
      <c r="BT95" s="188">
        <v>0</v>
      </c>
      <c r="BU95" s="171">
        <v>0</v>
      </c>
      <c r="BV95" s="41" t="s">
        <v>1075</v>
      </c>
      <c r="BW95" s="60">
        <v>1</v>
      </c>
      <c r="BX95" s="60"/>
      <c r="BY95" s="54">
        <f t="shared" si="29"/>
        <v>0</v>
      </c>
      <c r="BZ95" s="61"/>
      <c r="CA95" s="61"/>
      <c r="CB95" s="41"/>
      <c r="CC95" s="60">
        <v>1</v>
      </c>
      <c r="CD95" s="60"/>
      <c r="CE95" s="62">
        <f t="shared" si="30"/>
        <v>0</v>
      </c>
      <c r="CF95" s="61"/>
      <c r="CG95" s="61"/>
      <c r="CH95" s="41"/>
      <c r="CI95" s="52">
        <v>1</v>
      </c>
      <c r="CJ95" s="52">
        <f t="shared" si="34"/>
        <v>3.2833333333333332</v>
      </c>
      <c r="CK95" s="163">
        <v>1</v>
      </c>
      <c r="CL95" s="70" t="s">
        <v>642</v>
      </c>
    </row>
    <row r="96" spans="1:90" ht="249" customHeight="1">
      <c r="A96" s="330"/>
      <c r="B96" s="241"/>
      <c r="C96" s="45">
        <v>76</v>
      </c>
      <c r="D96" s="41" t="s">
        <v>643</v>
      </c>
      <c r="E96" s="46"/>
      <c r="F96" s="46" t="s">
        <v>26</v>
      </c>
      <c r="G96" s="46" t="s">
        <v>26</v>
      </c>
      <c r="H96" s="47" t="s">
        <v>161</v>
      </c>
      <c r="I96" s="48">
        <v>6</v>
      </c>
      <c r="J96" s="49">
        <v>1</v>
      </c>
      <c r="K96" s="49">
        <v>1</v>
      </c>
      <c r="L96" s="49">
        <v>1</v>
      </c>
      <c r="M96" s="49">
        <v>1</v>
      </c>
      <c r="N96" s="49">
        <v>1</v>
      </c>
      <c r="O96" s="49">
        <v>1</v>
      </c>
      <c r="P96" s="49">
        <v>1</v>
      </c>
      <c r="Q96" s="49">
        <v>1</v>
      </c>
      <c r="R96" s="49">
        <v>1</v>
      </c>
      <c r="S96" s="50">
        <v>1</v>
      </c>
      <c r="T96" s="51">
        <v>6</v>
      </c>
      <c r="U96" s="52">
        <v>12</v>
      </c>
      <c r="V96" s="56">
        <f t="shared" si="22"/>
        <v>200</v>
      </c>
      <c r="W96" s="281"/>
      <c r="X96" s="281"/>
      <c r="Y96" s="282"/>
      <c r="Z96" s="52">
        <v>1</v>
      </c>
      <c r="AA96" s="52">
        <v>1</v>
      </c>
      <c r="AB96" s="54">
        <f t="shared" si="23"/>
        <v>100</v>
      </c>
      <c r="AC96" s="281"/>
      <c r="AD96" s="281"/>
      <c r="AE96" s="282"/>
      <c r="AF96" s="52">
        <v>1</v>
      </c>
      <c r="AG96" s="52">
        <v>1</v>
      </c>
      <c r="AH96" s="54">
        <f t="shared" si="24"/>
        <v>100</v>
      </c>
      <c r="AI96" s="281"/>
      <c r="AJ96" s="281"/>
      <c r="AK96" s="318"/>
      <c r="AL96" s="52">
        <v>1</v>
      </c>
      <c r="AM96" s="52">
        <v>1</v>
      </c>
      <c r="AN96" s="54">
        <f t="shared" si="25"/>
        <v>100</v>
      </c>
      <c r="AO96" s="281"/>
      <c r="AP96" s="281"/>
      <c r="AQ96" s="269"/>
      <c r="AR96" s="52">
        <v>1</v>
      </c>
      <c r="AS96" s="52">
        <v>1</v>
      </c>
      <c r="AT96" s="54">
        <f t="shared" si="26"/>
        <v>100</v>
      </c>
      <c r="AU96" s="281"/>
      <c r="AV96" s="281"/>
      <c r="AW96" s="269"/>
      <c r="AX96" s="52">
        <v>1</v>
      </c>
      <c r="AY96" s="99">
        <v>0.55000000000000004</v>
      </c>
      <c r="AZ96" s="54">
        <f t="shared" si="27"/>
        <v>55.000000000000007</v>
      </c>
      <c r="BA96" s="281"/>
      <c r="BB96" s="281"/>
      <c r="BC96" s="269"/>
      <c r="BD96" s="52">
        <v>1</v>
      </c>
      <c r="BE96" s="52">
        <v>1</v>
      </c>
      <c r="BF96" s="54">
        <f t="shared" si="28"/>
        <v>100</v>
      </c>
      <c r="BG96" s="58">
        <v>35000000</v>
      </c>
      <c r="BH96" s="58">
        <v>20266667</v>
      </c>
      <c r="BI96" s="41" t="s">
        <v>487</v>
      </c>
      <c r="BJ96" s="52">
        <v>1</v>
      </c>
      <c r="BK96" s="52">
        <v>1</v>
      </c>
      <c r="BL96" s="54">
        <f t="shared" si="32"/>
        <v>100</v>
      </c>
      <c r="BM96" s="57">
        <f>54990000/3</f>
        <v>18330000</v>
      </c>
      <c r="BN96" s="57">
        <f>37480000/3</f>
        <v>12493333.333333334</v>
      </c>
      <c r="BO96" s="59" t="s">
        <v>641</v>
      </c>
      <c r="BP96" s="52">
        <v>1</v>
      </c>
      <c r="BQ96" s="52">
        <v>1</v>
      </c>
      <c r="BR96" s="54">
        <f t="shared" si="33"/>
        <v>100</v>
      </c>
      <c r="BS96" s="188">
        <v>0</v>
      </c>
      <c r="BT96" s="188">
        <v>0</v>
      </c>
      <c r="BU96" s="171">
        <v>0</v>
      </c>
      <c r="BV96" s="41" t="s">
        <v>1002</v>
      </c>
      <c r="BW96" s="60">
        <v>1</v>
      </c>
      <c r="BX96" s="60"/>
      <c r="BY96" s="54">
        <f t="shared" si="29"/>
        <v>0</v>
      </c>
      <c r="BZ96" s="61"/>
      <c r="CA96" s="61"/>
      <c r="CB96" s="41"/>
      <c r="CC96" s="60">
        <v>1</v>
      </c>
      <c r="CD96" s="60"/>
      <c r="CE96" s="62">
        <f t="shared" si="30"/>
        <v>0</v>
      </c>
      <c r="CF96" s="61"/>
      <c r="CG96" s="61"/>
      <c r="CH96" s="41"/>
      <c r="CI96" s="52">
        <v>1</v>
      </c>
      <c r="CJ96" s="52">
        <f t="shared" si="34"/>
        <v>2.0611111111111113</v>
      </c>
      <c r="CK96" s="163">
        <v>1</v>
      </c>
      <c r="CL96" s="70" t="s">
        <v>644</v>
      </c>
    </row>
    <row r="97" spans="1:90" ht="214.5" customHeight="1">
      <c r="A97" s="330"/>
      <c r="B97" s="41" t="s">
        <v>645</v>
      </c>
      <c r="C97" s="106">
        <v>77</v>
      </c>
      <c r="D97" s="41" t="s">
        <v>646</v>
      </c>
      <c r="E97" s="107" t="s">
        <v>26</v>
      </c>
      <c r="F97" s="107" t="s">
        <v>26</v>
      </c>
      <c r="G97" s="107" t="s">
        <v>26</v>
      </c>
      <c r="H97" s="108" t="s">
        <v>161</v>
      </c>
      <c r="I97" s="48">
        <v>1</v>
      </c>
      <c r="J97" s="49">
        <v>1</v>
      </c>
      <c r="K97" s="49">
        <v>1</v>
      </c>
      <c r="L97" s="49">
        <v>1</v>
      </c>
      <c r="M97" s="49">
        <v>1</v>
      </c>
      <c r="N97" s="49">
        <v>1</v>
      </c>
      <c r="O97" s="49">
        <v>1</v>
      </c>
      <c r="P97" s="49">
        <v>1</v>
      </c>
      <c r="Q97" s="49">
        <v>1</v>
      </c>
      <c r="R97" s="49">
        <v>1</v>
      </c>
      <c r="S97" s="50">
        <v>1</v>
      </c>
      <c r="T97" s="51">
        <v>1</v>
      </c>
      <c r="U97" s="52">
        <v>1</v>
      </c>
      <c r="V97" s="56">
        <f t="shared" si="22"/>
        <v>100</v>
      </c>
      <c r="W97" s="281"/>
      <c r="X97" s="281"/>
      <c r="Y97" s="282"/>
      <c r="Z97" s="52">
        <v>1</v>
      </c>
      <c r="AA97" s="52">
        <v>1</v>
      </c>
      <c r="AB97" s="54">
        <f t="shared" si="23"/>
        <v>100</v>
      </c>
      <c r="AC97" s="281"/>
      <c r="AD97" s="281"/>
      <c r="AE97" s="282"/>
      <c r="AF97" s="52">
        <v>1</v>
      </c>
      <c r="AG97" s="52">
        <v>1</v>
      </c>
      <c r="AH97" s="54">
        <f t="shared" si="24"/>
        <v>100</v>
      </c>
      <c r="AI97" s="281"/>
      <c r="AJ97" s="281"/>
      <c r="AK97" s="318"/>
      <c r="AL97" s="52">
        <v>1</v>
      </c>
      <c r="AM97" s="52">
        <v>1</v>
      </c>
      <c r="AN97" s="54">
        <f t="shared" si="25"/>
        <v>100</v>
      </c>
      <c r="AO97" s="281"/>
      <c r="AP97" s="281"/>
      <c r="AQ97" s="269"/>
      <c r="AR97" s="52">
        <v>1</v>
      </c>
      <c r="AS97" s="52">
        <v>1</v>
      </c>
      <c r="AT97" s="54">
        <f t="shared" si="26"/>
        <v>100</v>
      </c>
      <c r="AU97" s="281"/>
      <c r="AV97" s="281"/>
      <c r="AW97" s="269"/>
      <c r="AX97" s="52">
        <v>1</v>
      </c>
      <c r="AY97" s="99">
        <v>0.55000000000000004</v>
      </c>
      <c r="AZ97" s="54">
        <f t="shared" si="27"/>
        <v>55.000000000000007</v>
      </c>
      <c r="BA97" s="281"/>
      <c r="BB97" s="281"/>
      <c r="BC97" s="269"/>
      <c r="BD97" s="52">
        <v>1</v>
      </c>
      <c r="BE97" s="52">
        <v>1</v>
      </c>
      <c r="BF97" s="54">
        <f t="shared" si="28"/>
        <v>100</v>
      </c>
      <c r="BG97" s="58" t="s">
        <v>451</v>
      </c>
      <c r="BH97" s="58" t="s">
        <v>451</v>
      </c>
      <c r="BI97" s="41" t="s">
        <v>487</v>
      </c>
      <c r="BJ97" s="52">
        <v>1</v>
      </c>
      <c r="BK97" s="101">
        <v>0.8</v>
      </c>
      <c r="BL97" s="54">
        <f t="shared" si="32"/>
        <v>80</v>
      </c>
      <c r="BM97" s="57">
        <f>54990000/3</f>
        <v>18330000</v>
      </c>
      <c r="BN97" s="57">
        <f>37480000/3</f>
        <v>12493333.333333334</v>
      </c>
      <c r="BO97" s="59" t="s">
        <v>647</v>
      </c>
      <c r="BP97" s="52">
        <v>1</v>
      </c>
      <c r="BQ97" s="52">
        <v>1</v>
      </c>
      <c r="BR97" s="54">
        <f t="shared" si="33"/>
        <v>100</v>
      </c>
      <c r="BS97" s="188">
        <v>0</v>
      </c>
      <c r="BT97" s="188">
        <v>0</v>
      </c>
      <c r="BU97" s="171">
        <v>0</v>
      </c>
      <c r="BV97" s="41" t="s">
        <v>1003</v>
      </c>
      <c r="BW97" s="60">
        <v>1</v>
      </c>
      <c r="BX97" s="60"/>
      <c r="BY97" s="54">
        <f t="shared" si="29"/>
        <v>0</v>
      </c>
      <c r="BZ97" s="61"/>
      <c r="CA97" s="61"/>
      <c r="CB97" s="41"/>
      <c r="CC97" s="60">
        <v>1</v>
      </c>
      <c r="CD97" s="60"/>
      <c r="CE97" s="62">
        <f t="shared" si="30"/>
        <v>0</v>
      </c>
      <c r="CF97" s="61"/>
      <c r="CG97" s="61"/>
      <c r="CH97" s="41"/>
      <c r="CI97" s="52">
        <v>1</v>
      </c>
      <c r="CJ97" s="52">
        <f t="shared" si="34"/>
        <v>0.81666666666666665</v>
      </c>
      <c r="CK97" s="163">
        <v>1</v>
      </c>
      <c r="CL97" s="41" t="s">
        <v>648</v>
      </c>
    </row>
    <row r="98" spans="1:90" ht="291.75" customHeight="1">
      <c r="A98" s="330"/>
      <c r="B98" s="240" t="s">
        <v>649</v>
      </c>
      <c r="C98" s="45">
        <v>78</v>
      </c>
      <c r="D98" s="41" t="s">
        <v>650</v>
      </c>
      <c r="E98" s="46" t="s">
        <v>26</v>
      </c>
      <c r="F98" s="46" t="s">
        <v>26</v>
      </c>
      <c r="G98" s="46" t="s">
        <v>26</v>
      </c>
      <c r="H98" s="47" t="s">
        <v>161</v>
      </c>
      <c r="I98" s="48">
        <v>6</v>
      </c>
      <c r="J98" s="49">
        <v>1</v>
      </c>
      <c r="K98" s="49">
        <v>1</v>
      </c>
      <c r="L98" s="49">
        <v>1</v>
      </c>
      <c r="M98" s="49">
        <v>1</v>
      </c>
      <c r="N98" s="49">
        <v>1</v>
      </c>
      <c r="O98" s="49">
        <v>1</v>
      </c>
      <c r="P98" s="49">
        <v>1</v>
      </c>
      <c r="Q98" s="49">
        <v>1</v>
      </c>
      <c r="R98" s="49">
        <v>1</v>
      </c>
      <c r="S98" s="50">
        <v>1</v>
      </c>
      <c r="T98" s="51">
        <v>6</v>
      </c>
      <c r="U98" s="52">
        <v>12</v>
      </c>
      <c r="V98" s="56">
        <f t="shared" si="22"/>
        <v>200</v>
      </c>
      <c r="W98" s="281"/>
      <c r="X98" s="281"/>
      <c r="Y98" s="282"/>
      <c r="Z98" s="52">
        <v>1</v>
      </c>
      <c r="AA98" s="52">
        <v>1</v>
      </c>
      <c r="AB98" s="54">
        <f t="shared" si="23"/>
        <v>100</v>
      </c>
      <c r="AC98" s="281"/>
      <c r="AD98" s="281"/>
      <c r="AE98" s="282"/>
      <c r="AF98" s="52">
        <v>1</v>
      </c>
      <c r="AG98" s="52">
        <v>1</v>
      </c>
      <c r="AH98" s="54">
        <f t="shared" si="24"/>
        <v>100</v>
      </c>
      <c r="AI98" s="281"/>
      <c r="AJ98" s="281"/>
      <c r="AK98" s="318"/>
      <c r="AL98" s="52">
        <v>1</v>
      </c>
      <c r="AM98" s="52">
        <v>1</v>
      </c>
      <c r="AN98" s="54">
        <f t="shared" si="25"/>
        <v>100</v>
      </c>
      <c r="AO98" s="281"/>
      <c r="AP98" s="281"/>
      <c r="AQ98" s="269"/>
      <c r="AR98" s="52">
        <v>1</v>
      </c>
      <c r="AS98" s="52">
        <v>1</v>
      </c>
      <c r="AT98" s="54">
        <f t="shared" si="26"/>
        <v>100</v>
      </c>
      <c r="AU98" s="281"/>
      <c r="AV98" s="281"/>
      <c r="AW98" s="269"/>
      <c r="AX98" s="52">
        <v>1</v>
      </c>
      <c r="AY98" s="99">
        <v>0.55000000000000004</v>
      </c>
      <c r="AZ98" s="54">
        <f t="shared" si="27"/>
        <v>55.000000000000007</v>
      </c>
      <c r="BA98" s="281"/>
      <c r="BB98" s="281"/>
      <c r="BC98" s="269"/>
      <c r="BD98" s="52">
        <v>1</v>
      </c>
      <c r="BE98" s="52">
        <v>0</v>
      </c>
      <c r="BF98" s="54">
        <f t="shared" si="28"/>
        <v>0</v>
      </c>
      <c r="BG98" s="58">
        <v>0</v>
      </c>
      <c r="BH98" s="58">
        <v>0</v>
      </c>
      <c r="BI98" s="41" t="s">
        <v>34</v>
      </c>
      <c r="BJ98" s="52">
        <v>1</v>
      </c>
      <c r="BK98" s="52">
        <v>1</v>
      </c>
      <c r="BL98" s="54">
        <f t="shared" si="32"/>
        <v>100</v>
      </c>
      <c r="BM98" s="57">
        <v>0</v>
      </c>
      <c r="BN98" s="57">
        <v>0</v>
      </c>
      <c r="BO98" s="59" t="s">
        <v>641</v>
      </c>
      <c r="BP98" s="52">
        <v>1</v>
      </c>
      <c r="BQ98" s="52">
        <v>1</v>
      </c>
      <c r="BR98" s="54">
        <f t="shared" si="33"/>
        <v>100</v>
      </c>
      <c r="BS98" s="188">
        <v>2885000</v>
      </c>
      <c r="BT98" s="188">
        <v>2885000</v>
      </c>
      <c r="BU98" s="171">
        <f t="shared" si="18"/>
        <v>100</v>
      </c>
      <c r="BV98" s="41" t="s">
        <v>1004</v>
      </c>
      <c r="BW98" s="60">
        <v>1</v>
      </c>
      <c r="BX98" s="60"/>
      <c r="BY98" s="54">
        <f t="shared" si="29"/>
        <v>0</v>
      </c>
      <c r="BZ98" s="61"/>
      <c r="CA98" s="61"/>
      <c r="CB98" s="41"/>
      <c r="CC98" s="60">
        <v>1</v>
      </c>
      <c r="CD98" s="60"/>
      <c r="CE98" s="62">
        <f t="shared" si="30"/>
        <v>0</v>
      </c>
      <c r="CF98" s="61"/>
      <c r="CG98" s="61"/>
      <c r="CH98" s="41"/>
      <c r="CI98" s="52">
        <v>1</v>
      </c>
      <c r="CJ98" s="52">
        <f t="shared" si="34"/>
        <v>1.9500000000000002</v>
      </c>
      <c r="CK98" s="163">
        <v>1</v>
      </c>
      <c r="CL98" s="70" t="s">
        <v>648</v>
      </c>
    </row>
    <row r="99" spans="1:90" ht="153.75" customHeight="1">
      <c r="A99" s="331"/>
      <c r="B99" s="241"/>
      <c r="C99" s="106">
        <v>79</v>
      </c>
      <c r="D99" s="41" t="s">
        <v>651</v>
      </c>
      <c r="E99" s="107" t="s">
        <v>26</v>
      </c>
      <c r="F99" s="107" t="s">
        <v>26</v>
      </c>
      <c r="G99" s="107" t="s">
        <v>26</v>
      </c>
      <c r="H99" s="108" t="s">
        <v>161</v>
      </c>
      <c r="I99" s="48">
        <v>1</v>
      </c>
      <c r="J99" s="49">
        <v>1</v>
      </c>
      <c r="K99" s="49">
        <v>1</v>
      </c>
      <c r="L99" s="49">
        <v>1</v>
      </c>
      <c r="M99" s="49">
        <v>1</v>
      </c>
      <c r="N99" s="49">
        <v>1</v>
      </c>
      <c r="O99" s="49">
        <v>1</v>
      </c>
      <c r="P99" s="49">
        <v>1</v>
      </c>
      <c r="Q99" s="49">
        <v>1</v>
      </c>
      <c r="R99" s="49">
        <v>1</v>
      </c>
      <c r="S99" s="50">
        <v>1</v>
      </c>
      <c r="T99" s="51">
        <v>1</v>
      </c>
      <c r="U99" s="52">
        <v>1</v>
      </c>
      <c r="V99" s="56">
        <f t="shared" si="22"/>
        <v>100</v>
      </c>
      <c r="W99" s="243"/>
      <c r="X99" s="243"/>
      <c r="Y99" s="241"/>
      <c r="Z99" s="52">
        <v>1</v>
      </c>
      <c r="AA99" s="52">
        <v>1</v>
      </c>
      <c r="AB99" s="54">
        <f t="shared" si="23"/>
        <v>100</v>
      </c>
      <c r="AC99" s="243"/>
      <c r="AD99" s="243"/>
      <c r="AE99" s="241"/>
      <c r="AF99" s="52">
        <v>1</v>
      </c>
      <c r="AG99" s="52">
        <v>1</v>
      </c>
      <c r="AH99" s="54">
        <f t="shared" si="24"/>
        <v>100</v>
      </c>
      <c r="AI99" s="243"/>
      <c r="AJ99" s="243"/>
      <c r="AK99" s="319"/>
      <c r="AL99" s="52">
        <v>1</v>
      </c>
      <c r="AM99" s="52">
        <v>1</v>
      </c>
      <c r="AN99" s="54">
        <f t="shared" si="25"/>
        <v>100</v>
      </c>
      <c r="AO99" s="243"/>
      <c r="AP99" s="243"/>
      <c r="AQ99" s="270"/>
      <c r="AR99" s="52">
        <v>1</v>
      </c>
      <c r="AS99" s="52">
        <v>1</v>
      </c>
      <c r="AT99" s="54">
        <f t="shared" si="26"/>
        <v>100</v>
      </c>
      <c r="AU99" s="243"/>
      <c r="AV99" s="243"/>
      <c r="AW99" s="270"/>
      <c r="AX99" s="52">
        <v>1</v>
      </c>
      <c r="AY99" s="99">
        <v>0.55000000000000004</v>
      </c>
      <c r="AZ99" s="54">
        <f t="shared" si="27"/>
        <v>55.000000000000007</v>
      </c>
      <c r="BA99" s="243"/>
      <c r="BB99" s="243"/>
      <c r="BC99" s="270"/>
      <c r="BD99" s="52">
        <v>1</v>
      </c>
      <c r="BE99" s="52">
        <v>1</v>
      </c>
      <c r="BF99" s="54">
        <f t="shared" si="28"/>
        <v>100</v>
      </c>
      <c r="BG99" s="58" t="s">
        <v>451</v>
      </c>
      <c r="BH99" s="58" t="s">
        <v>451</v>
      </c>
      <c r="BI99" s="41" t="s">
        <v>487</v>
      </c>
      <c r="BJ99" s="52">
        <v>1</v>
      </c>
      <c r="BK99" s="101">
        <v>0.8</v>
      </c>
      <c r="BL99" s="54">
        <f t="shared" si="32"/>
        <v>80</v>
      </c>
      <c r="BM99" s="57">
        <f>54990000/3</f>
        <v>18330000</v>
      </c>
      <c r="BN99" s="57">
        <f>37480000/3</f>
        <v>12493333.333333334</v>
      </c>
      <c r="BO99" s="59" t="s">
        <v>647</v>
      </c>
      <c r="BP99" s="52">
        <v>1</v>
      </c>
      <c r="BQ99" s="52">
        <v>0</v>
      </c>
      <c r="BR99" s="54">
        <f t="shared" si="33"/>
        <v>0</v>
      </c>
      <c r="BS99" s="188">
        <v>0</v>
      </c>
      <c r="BT99" s="188">
        <v>0</v>
      </c>
      <c r="BU99" s="171">
        <v>0</v>
      </c>
      <c r="BV99" s="41" t="s">
        <v>652</v>
      </c>
      <c r="BW99" s="60">
        <v>1</v>
      </c>
      <c r="BX99" s="60"/>
      <c r="BY99" s="54">
        <f t="shared" si="29"/>
        <v>0</v>
      </c>
      <c r="BZ99" s="61"/>
      <c r="CA99" s="61"/>
      <c r="CB99" s="41"/>
      <c r="CC99" s="60">
        <v>1</v>
      </c>
      <c r="CD99" s="60"/>
      <c r="CE99" s="62">
        <f t="shared" si="30"/>
        <v>0</v>
      </c>
      <c r="CF99" s="61"/>
      <c r="CG99" s="61"/>
      <c r="CH99" s="41"/>
      <c r="CI99" s="52">
        <v>1</v>
      </c>
      <c r="CJ99" s="52">
        <f t="shared" si="34"/>
        <v>0.70555555555555549</v>
      </c>
      <c r="CK99" s="163">
        <v>1</v>
      </c>
      <c r="CL99" s="70" t="s">
        <v>648</v>
      </c>
    </row>
    <row r="100" spans="1:90" ht="364.5" customHeight="1">
      <c r="A100" s="314" t="s">
        <v>653</v>
      </c>
      <c r="B100" s="41" t="s">
        <v>654</v>
      </c>
      <c r="C100" s="106">
        <v>80</v>
      </c>
      <c r="D100" s="41" t="s">
        <v>655</v>
      </c>
      <c r="E100" s="107" t="s">
        <v>26</v>
      </c>
      <c r="F100" s="107" t="s">
        <v>26</v>
      </c>
      <c r="G100" s="107" t="s">
        <v>26</v>
      </c>
      <c r="H100" s="108" t="s">
        <v>171</v>
      </c>
      <c r="I100" s="48">
        <v>1</v>
      </c>
      <c r="J100" s="49">
        <v>2</v>
      </c>
      <c r="K100" s="49">
        <v>1</v>
      </c>
      <c r="L100" s="49">
        <v>1</v>
      </c>
      <c r="M100" s="49">
        <v>1</v>
      </c>
      <c r="N100" s="49">
        <v>1</v>
      </c>
      <c r="O100" s="49">
        <v>1</v>
      </c>
      <c r="P100" s="49">
        <v>1</v>
      </c>
      <c r="Q100" s="49">
        <v>8</v>
      </c>
      <c r="R100" s="49">
        <v>8</v>
      </c>
      <c r="S100" s="50">
        <v>8</v>
      </c>
      <c r="T100" s="51">
        <v>1</v>
      </c>
      <c r="U100" s="52">
        <v>1</v>
      </c>
      <c r="V100" s="56">
        <f t="shared" si="22"/>
        <v>100</v>
      </c>
      <c r="W100" s="58"/>
      <c r="X100" s="58"/>
      <c r="Y100" s="41" t="s">
        <v>656</v>
      </c>
      <c r="Z100" s="52">
        <v>2</v>
      </c>
      <c r="AA100" s="52">
        <v>1</v>
      </c>
      <c r="AB100" s="54">
        <f t="shared" si="23"/>
        <v>50</v>
      </c>
      <c r="AC100" s="58">
        <v>513362050</v>
      </c>
      <c r="AD100" s="58">
        <v>513362050</v>
      </c>
      <c r="AE100" s="41" t="s">
        <v>657</v>
      </c>
      <c r="AF100" s="52">
        <v>1</v>
      </c>
      <c r="AG100" s="52">
        <v>1</v>
      </c>
      <c r="AH100" s="54">
        <f t="shared" si="24"/>
        <v>100</v>
      </c>
      <c r="AI100" s="58">
        <v>0</v>
      </c>
      <c r="AJ100" s="58">
        <v>0</v>
      </c>
      <c r="AK100" s="41" t="s">
        <v>658</v>
      </c>
      <c r="AL100" s="52">
        <v>1</v>
      </c>
      <c r="AM100" s="52">
        <v>0.3</v>
      </c>
      <c r="AN100" s="54">
        <f t="shared" si="25"/>
        <v>30</v>
      </c>
      <c r="AO100" s="58"/>
      <c r="AP100" s="58"/>
      <c r="AQ100" s="41" t="s">
        <v>174</v>
      </c>
      <c r="AR100" s="52">
        <v>1</v>
      </c>
      <c r="AS100" s="52">
        <v>1</v>
      </c>
      <c r="AT100" s="54">
        <f t="shared" si="26"/>
        <v>100</v>
      </c>
      <c r="AU100" s="58">
        <v>0</v>
      </c>
      <c r="AV100" s="58">
        <v>0</v>
      </c>
      <c r="AW100" s="41" t="s">
        <v>659</v>
      </c>
      <c r="AX100" s="52">
        <v>1</v>
      </c>
      <c r="AY100" s="52">
        <v>1</v>
      </c>
      <c r="AZ100" s="54">
        <f t="shared" si="27"/>
        <v>100</v>
      </c>
      <c r="BA100" s="58">
        <v>0</v>
      </c>
      <c r="BB100" s="58">
        <v>0</v>
      </c>
      <c r="BC100" s="41" t="s">
        <v>660</v>
      </c>
      <c r="BD100" s="52">
        <v>1</v>
      </c>
      <c r="BE100" s="52">
        <v>1</v>
      </c>
      <c r="BF100" s="54">
        <f t="shared" si="28"/>
        <v>100</v>
      </c>
      <c r="BG100" s="58">
        <v>0</v>
      </c>
      <c r="BH100" s="58">
        <v>0</v>
      </c>
      <c r="BI100" s="41" t="s">
        <v>661</v>
      </c>
      <c r="BJ100" s="52">
        <v>1</v>
      </c>
      <c r="BK100" s="52">
        <v>1</v>
      </c>
      <c r="BL100" s="54">
        <f t="shared" si="32"/>
        <v>100</v>
      </c>
      <c r="BM100" s="57">
        <v>0</v>
      </c>
      <c r="BN100" s="57">
        <v>0</v>
      </c>
      <c r="BO100" s="59" t="s">
        <v>178</v>
      </c>
      <c r="BP100" s="52">
        <v>8</v>
      </c>
      <c r="BQ100" s="52">
        <v>0</v>
      </c>
      <c r="BR100" s="54">
        <f t="shared" si="33"/>
        <v>0</v>
      </c>
      <c r="BS100" s="188">
        <v>0</v>
      </c>
      <c r="BT100" s="188">
        <v>0</v>
      </c>
      <c r="BU100" s="171">
        <v>0</v>
      </c>
      <c r="BV100" s="41" t="s">
        <v>1076</v>
      </c>
      <c r="BW100" s="60">
        <v>8</v>
      </c>
      <c r="BX100" s="60"/>
      <c r="BY100" s="54">
        <f t="shared" si="29"/>
        <v>0</v>
      </c>
      <c r="BZ100" s="61"/>
      <c r="CA100" s="61"/>
      <c r="CB100" s="41"/>
      <c r="CC100" s="60">
        <v>8</v>
      </c>
      <c r="CD100" s="60"/>
      <c r="CE100" s="62">
        <f t="shared" si="30"/>
        <v>0</v>
      </c>
      <c r="CF100" s="61"/>
      <c r="CG100" s="61"/>
      <c r="CH100" s="41"/>
      <c r="CI100" s="52">
        <v>8</v>
      </c>
      <c r="CJ100" s="52">
        <f>(U100+AG100+AM100+AS100+AY100+BE100+BK100+BQ100+BX100+CD100)</f>
        <v>6.3</v>
      </c>
      <c r="CK100" s="163">
        <f t="shared" ref="CK100" si="35">CJ100/CI100*100/100</f>
        <v>0.78749999999999998</v>
      </c>
      <c r="CL100" s="41" t="s">
        <v>662</v>
      </c>
    </row>
    <row r="101" spans="1:90" ht="156.75" customHeight="1">
      <c r="A101" s="315"/>
      <c r="B101" s="240" t="s">
        <v>663</v>
      </c>
      <c r="C101" s="260">
        <v>81</v>
      </c>
      <c r="D101" s="240" t="s">
        <v>201</v>
      </c>
      <c r="E101" s="262" t="s">
        <v>26</v>
      </c>
      <c r="F101" s="262"/>
      <c r="G101" s="262"/>
      <c r="H101" s="47" t="s">
        <v>100</v>
      </c>
      <c r="I101" s="279">
        <v>868</v>
      </c>
      <c r="J101" s="252">
        <v>900</v>
      </c>
      <c r="K101" s="252">
        <v>710</v>
      </c>
      <c r="L101" s="252">
        <v>710</v>
      </c>
      <c r="M101" s="252">
        <v>710</v>
      </c>
      <c r="N101" s="252">
        <v>740</v>
      </c>
      <c r="O101" s="252">
        <v>710</v>
      </c>
      <c r="P101" s="252">
        <v>710</v>
      </c>
      <c r="Q101" s="252">
        <v>710</v>
      </c>
      <c r="R101" s="252">
        <v>710</v>
      </c>
      <c r="S101" s="254">
        <v>710</v>
      </c>
      <c r="T101" s="277">
        <v>868</v>
      </c>
      <c r="U101" s="246">
        <v>1114</v>
      </c>
      <c r="V101" s="250">
        <f t="shared" si="22"/>
        <v>128.34101382488478</v>
      </c>
      <c r="W101" s="242">
        <v>3000000</v>
      </c>
      <c r="X101" s="242">
        <v>3000000</v>
      </c>
      <c r="Y101" s="240" t="s">
        <v>202</v>
      </c>
      <c r="Z101" s="246">
        <v>900</v>
      </c>
      <c r="AA101" s="246">
        <v>1266</v>
      </c>
      <c r="AB101" s="250">
        <f t="shared" si="23"/>
        <v>140.66666666666669</v>
      </c>
      <c r="AC101" s="58">
        <v>66500000</v>
      </c>
      <c r="AD101" s="58">
        <v>66500000</v>
      </c>
      <c r="AE101" s="41" t="s">
        <v>664</v>
      </c>
      <c r="AF101" s="246">
        <v>710</v>
      </c>
      <c r="AG101" s="246">
        <v>0</v>
      </c>
      <c r="AH101" s="244">
        <f>(AG101/AF101)*100</f>
        <v>0</v>
      </c>
      <c r="AI101" s="58">
        <v>40000000</v>
      </c>
      <c r="AJ101" s="111">
        <v>0</v>
      </c>
      <c r="AK101" s="41" t="s">
        <v>665</v>
      </c>
      <c r="AL101" s="246">
        <v>710</v>
      </c>
      <c r="AM101" s="246">
        <v>3101</v>
      </c>
      <c r="AN101" s="250">
        <f t="shared" si="25"/>
        <v>436.76056338028167</v>
      </c>
      <c r="AO101" s="58">
        <v>40000000</v>
      </c>
      <c r="AP101" s="58"/>
      <c r="AQ101" s="41" t="s">
        <v>666</v>
      </c>
      <c r="AR101" s="246">
        <v>710</v>
      </c>
      <c r="AS101" s="246">
        <v>1231</v>
      </c>
      <c r="AT101" s="250">
        <f t="shared" si="26"/>
        <v>173.38028169014083</v>
      </c>
      <c r="AU101" s="58">
        <v>29000000</v>
      </c>
      <c r="AV101" s="58">
        <v>0</v>
      </c>
      <c r="AW101" s="41" t="s">
        <v>667</v>
      </c>
      <c r="AX101" s="246">
        <v>740</v>
      </c>
      <c r="AY101" s="246">
        <v>1231</v>
      </c>
      <c r="AZ101" s="250">
        <f t="shared" si="27"/>
        <v>166.35135135135135</v>
      </c>
      <c r="BA101" s="58">
        <v>30000000</v>
      </c>
      <c r="BB101" s="58">
        <v>21000000</v>
      </c>
      <c r="BC101" s="41" t="s">
        <v>369</v>
      </c>
      <c r="BD101" s="246">
        <v>710</v>
      </c>
      <c r="BE101" s="246">
        <v>2600</v>
      </c>
      <c r="BF101" s="312">
        <v>100</v>
      </c>
      <c r="BG101" s="58">
        <v>0</v>
      </c>
      <c r="BH101" s="58">
        <v>0</v>
      </c>
      <c r="BI101" s="41" t="s">
        <v>208</v>
      </c>
      <c r="BJ101" s="246">
        <v>710</v>
      </c>
      <c r="BK101" s="246">
        <v>710</v>
      </c>
      <c r="BL101" s="244">
        <v>100</v>
      </c>
      <c r="BM101" s="57">
        <v>0</v>
      </c>
      <c r="BN101" s="57">
        <v>0</v>
      </c>
      <c r="BO101" s="59" t="s">
        <v>668</v>
      </c>
      <c r="BP101" s="246">
        <v>710</v>
      </c>
      <c r="BQ101" s="246">
        <v>12547</v>
      </c>
      <c r="BR101" s="244">
        <v>100</v>
      </c>
      <c r="BS101" s="188">
        <v>0</v>
      </c>
      <c r="BT101" s="188">
        <v>0</v>
      </c>
      <c r="BU101" s="171" t="e">
        <f t="shared" si="18"/>
        <v>#DIV/0!</v>
      </c>
      <c r="BV101" s="7" t="s">
        <v>1077</v>
      </c>
      <c r="BW101" s="246">
        <v>710</v>
      </c>
      <c r="BX101" s="246"/>
      <c r="BY101" s="244">
        <f t="shared" si="29"/>
        <v>0</v>
      </c>
      <c r="BZ101" s="61"/>
      <c r="CA101" s="61"/>
      <c r="CB101" s="41"/>
      <c r="CC101" s="246">
        <v>710</v>
      </c>
      <c r="CD101" s="246"/>
      <c r="CE101" s="248">
        <f t="shared" si="30"/>
        <v>0</v>
      </c>
      <c r="CF101" s="61"/>
      <c r="CG101" s="61"/>
      <c r="CH101" s="41"/>
      <c r="CI101" s="246">
        <v>710</v>
      </c>
      <c r="CJ101" s="252">
        <f>(U101+AG101+AM101+AS101+AY101+BE101+BK101+BQ101+BX101+CD101)/9</f>
        <v>2503.7777777777778</v>
      </c>
      <c r="CK101" s="238">
        <v>1</v>
      </c>
      <c r="CL101" s="292" t="s">
        <v>669</v>
      </c>
    </row>
    <row r="102" spans="1:90" ht="180" customHeight="1">
      <c r="A102" s="315"/>
      <c r="B102" s="282"/>
      <c r="C102" s="261"/>
      <c r="D102" s="241"/>
      <c r="E102" s="263"/>
      <c r="F102" s="263"/>
      <c r="G102" s="263"/>
      <c r="H102" s="47" t="s">
        <v>171</v>
      </c>
      <c r="I102" s="280"/>
      <c r="J102" s="253"/>
      <c r="K102" s="253"/>
      <c r="L102" s="253"/>
      <c r="M102" s="253"/>
      <c r="N102" s="253"/>
      <c r="O102" s="253"/>
      <c r="P102" s="253"/>
      <c r="Q102" s="253"/>
      <c r="R102" s="253"/>
      <c r="S102" s="255"/>
      <c r="T102" s="278"/>
      <c r="U102" s="247"/>
      <c r="V102" s="251"/>
      <c r="W102" s="281"/>
      <c r="X102" s="281"/>
      <c r="Y102" s="282"/>
      <c r="Z102" s="247"/>
      <c r="AA102" s="247"/>
      <c r="AB102" s="251"/>
      <c r="AC102" s="58">
        <v>28432594971</v>
      </c>
      <c r="AD102" s="58">
        <v>28432594971</v>
      </c>
      <c r="AE102" s="41" t="s">
        <v>670</v>
      </c>
      <c r="AF102" s="247"/>
      <c r="AG102" s="247"/>
      <c r="AH102" s="245"/>
      <c r="AI102" s="58"/>
      <c r="AJ102" s="58"/>
      <c r="AK102" s="41" t="s">
        <v>671</v>
      </c>
      <c r="AL102" s="247"/>
      <c r="AM102" s="247"/>
      <c r="AN102" s="251"/>
      <c r="AO102" s="58"/>
      <c r="AP102" s="58"/>
      <c r="AQ102" s="41" t="s">
        <v>174</v>
      </c>
      <c r="AR102" s="247"/>
      <c r="AS102" s="247"/>
      <c r="AT102" s="251"/>
      <c r="AU102" s="58">
        <v>31283765286</v>
      </c>
      <c r="AV102" s="58">
        <v>31074343655</v>
      </c>
      <c r="AW102" s="41" t="s">
        <v>212</v>
      </c>
      <c r="AX102" s="247"/>
      <c r="AY102" s="247"/>
      <c r="AZ102" s="251"/>
      <c r="BA102" s="58">
        <v>27876946427</v>
      </c>
      <c r="BB102" s="58">
        <v>16246054019</v>
      </c>
      <c r="BC102" s="41" t="s">
        <v>672</v>
      </c>
      <c r="BD102" s="247"/>
      <c r="BE102" s="247"/>
      <c r="BF102" s="313"/>
      <c r="BG102" s="58">
        <v>33964251913</v>
      </c>
      <c r="BH102" s="58">
        <v>31438578457</v>
      </c>
      <c r="BI102" s="41" t="s">
        <v>214</v>
      </c>
      <c r="BJ102" s="247"/>
      <c r="BK102" s="247"/>
      <c r="BL102" s="245"/>
      <c r="BM102" s="57">
        <v>0</v>
      </c>
      <c r="BN102" s="57">
        <v>0</v>
      </c>
      <c r="BO102" s="59" t="s">
        <v>178</v>
      </c>
      <c r="BP102" s="247"/>
      <c r="BQ102" s="247"/>
      <c r="BR102" s="245"/>
      <c r="BS102" s="188">
        <v>70231484604</v>
      </c>
      <c r="BT102" s="188">
        <v>27245598388</v>
      </c>
      <c r="BU102" s="171">
        <f t="shared" si="18"/>
        <v>38.793994661545625</v>
      </c>
      <c r="BV102" s="41" t="s">
        <v>1005</v>
      </c>
      <c r="BW102" s="247"/>
      <c r="BX102" s="247"/>
      <c r="BY102" s="245"/>
      <c r="BZ102" s="61"/>
      <c r="CA102" s="61"/>
      <c r="CB102" s="41"/>
      <c r="CC102" s="247"/>
      <c r="CD102" s="247"/>
      <c r="CE102" s="249"/>
      <c r="CF102" s="61"/>
      <c r="CG102" s="61"/>
      <c r="CH102" s="41"/>
      <c r="CI102" s="247"/>
      <c r="CJ102" s="253"/>
      <c r="CK102" s="239"/>
      <c r="CL102" s="293"/>
    </row>
    <row r="103" spans="1:90" ht="211.5" customHeight="1">
      <c r="A103" s="315"/>
      <c r="B103" s="282"/>
      <c r="C103" s="45">
        <v>82</v>
      </c>
      <c r="D103" s="41" t="s">
        <v>673</v>
      </c>
      <c r="E103" s="46" t="s">
        <v>26</v>
      </c>
      <c r="F103" s="46"/>
      <c r="G103" s="46"/>
      <c r="H103" s="47" t="s">
        <v>100</v>
      </c>
      <c r="I103" s="48">
        <v>8</v>
      </c>
      <c r="J103" s="49">
        <v>12</v>
      </c>
      <c r="K103" s="49">
        <v>1</v>
      </c>
      <c r="L103" s="49">
        <v>1</v>
      </c>
      <c r="M103" s="49">
        <v>1</v>
      </c>
      <c r="N103" s="49">
        <v>9</v>
      </c>
      <c r="O103" s="49">
        <v>12</v>
      </c>
      <c r="P103" s="49">
        <v>12</v>
      </c>
      <c r="Q103" s="49">
        <v>12</v>
      </c>
      <c r="R103" s="49">
        <v>12</v>
      </c>
      <c r="S103" s="50">
        <v>12</v>
      </c>
      <c r="T103" s="51">
        <v>8</v>
      </c>
      <c r="U103" s="52">
        <v>8</v>
      </c>
      <c r="V103" s="56">
        <f t="shared" si="22"/>
        <v>100</v>
      </c>
      <c r="W103" s="281"/>
      <c r="X103" s="281"/>
      <c r="Y103" s="282"/>
      <c r="Z103" s="52">
        <v>12</v>
      </c>
      <c r="AA103" s="52">
        <v>8</v>
      </c>
      <c r="AB103" s="56">
        <f t="shared" si="23"/>
        <v>66.666666666666657</v>
      </c>
      <c r="AC103" s="58">
        <v>66500000</v>
      </c>
      <c r="AD103" s="58">
        <v>66500000</v>
      </c>
      <c r="AE103" s="41" t="s">
        <v>674</v>
      </c>
      <c r="AF103" s="52">
        <v>1</v>
      </c>
      <c r="AG103" s="52">
        <v>0</v>
      </c>
      <c r="AH103" s="54">
        <f t="shared" si="24"/>
        <v>0</v>
      </c>
      <c r="AI103" s="58">
        <v>40000000</v>
      </c>
      <c r="AJ103" s="58">
        <v>0</v>
      </c>
      <c r="AK103" s="41" t="s">
        <v>665</v>
      </c>
      <c r="AL103" s="52">
        <v>1</v>
      </c>
      <c r="AM103" s="52">
        <v>0</v>
      </c>
      <c r="AN103" s="54">
        <f t="shared" si="25"/>
        <v>0</v>
      </c>
      <c r="AO103" s="58">
        <v>40000000</v>
      </c>
      <c r="AP103" s="58"/>
      <c r="AQ103" s="41" t="s">
        <v>666</v>
      </c>
      <c r="AR103" s="52">
        <v>1</v>
      </c>
      <c r="AS103" s="52">
        <v>1</v>
      </c>
      <c r="AT103" s="54">
        <f t="shared" si="26"/>
        <v>100</v>
      </c>
      <c r="AU103" s="58">
        <v>29000000</v>
      </c>
      <c r="AV103" s="58">
        <v>0</v>
      </c>
      <c r="AW103" s="41" t="s">
        <v>675</v>
      </c>
      <c r="AX103" s="52">
        <v>9</v>
      </c>
      <c r="AY103" s="52">
        <v>11</v>
      </c>
      <c r="AZ103" s="56">
        <f t="shared" si="27"/>
        <v>122.22222222222223</v>
      </c>
      <c r="BA103" s="58">
        <v>11342000</v>
      </c>
      <c r="BB103" s="58">
        <v>11342000</v>
      </c>
      <c r="BC103" s="41" t="s">
        <v>672</v>
      </c>
      <c r="BD103" s="52">
        <v>12</v>
      </c>
      <c r="BE103" s="52">
        <v>12</v>
      </c>
      <c r="BF103" s="54">
        <f t="shared" si="28"/>
        <v>100</v>
      </c>
      <c r="BG103" s="58">
        <v>0</v>
      </c>
      <c r="BH103" s="58">
        <v>0</v>
      </c>
      <c r="BI103" s="41" t="s">
        <v>370</v>
      </c>
      <c r="BJ103" s="52">
        <v>12</v>
      </c>
      <c r="BK103" s="52">
        <v>12</v>
      </c>
      <c r="BL103" s="54">
        <f t="shared" si="32"/>
        <v>100</v>
      </c>
      <c r="BM103" s="57">
        <v>0</v>
      </c>
      <c r="BN103" s="57">
        <v>0</v>
      </c>
      <c r="BO103" s="59" t="s">
        <v>676</v>
      </c>
      <c r="BP103" s="52">
        <v>12</v>
      </c>
      <c r="BQ103" s="52">
        <v>12</v>
      </c>
      <c r="BR103" s="54">
        <f t="shared" si="33"/>
        <v>100</v>
      </c>
      <c r="BS103" s="188">
        <v>0</v>
      </c>
      <c r="BT103" s="188">
        <v>0</v>
      </c>
      <c r="BU103" s="171">
        <v>0</v>
      </c>
      <c r="BV103" s="41" t="s">
        <v>1078</v>
      </c>
      <c r="BW103" s="60">
        <v>12</v>
      </c>
      <c r="BX103" s="60"/>
      <c r="BY103" s="54">
        <f t="shared" si="29"/>
        <v>0</v>
      </c>
      <c r="BZ103" s="61"/>
      <c r="CA103" s="61"/>
      <c r="CB103" s="41"/>
      <c r="CC103" s="60">
        <v>12</v>
      </c>
      <c r="CD103" s="60"/>
      <c r="CE103" s="62">
        <f t="shared" si="30"/>
        <v>0</v>
      </c>
      <c r="CF103" s="61"/>
      <c r="CG103" s="61"/>
      <c r="CH103" s="41"/>
      <c r="CI103" s="52">
        <v>12</v>
      </c>
      <c r="CJ103" s="52">
        <f>(U103+AG103+AM103+AS103+AY103+BE103+BK103+BQ103+BX103+CD103)</f>
        <v>56</v>
      </c>
      <c r="CK103" s="163">
        <v>1</v>
      </c>
      <c r="CL103" s="70" t="s">
        <v>677</v>
      </c>
    </row>
    <row r="104" spans="1:90" ht="409.6" customHeight="1">
      <c r="A104" s="315"/>
      <c r="B104" s="282"/>
      <c r="C104" s="45">
        <v>83</v>
      </c>
      <c r="D104" s="41" t="s">
        <v>678</v>
      </c>
      <c r="E104" s="46" t="s">
        <v>26</v>
      </c>
      <c r="F104" s="46" t="s">
        <v>26</v>
      </c>
      <c r="G104" s="46"/>
      <c r="H104" s="47" t="s">
        <v>100</v>
      </c>
      <c r="I104" s="48">
        <v>36</v>
      </c>
      <c r="J104" s="49">
        <v>50</v>
      </c>
      <c r="K104" s="49">
        <v>55</v>
      </c>
      <c r="L104" s="49">
        <v>85</v>
      </c>
      <c r="M104" s="49">
        <v>55</v>
      </c>
      <c r="N104" s="49">
        <v>70</v>
      </c>
      <c r="O104" s="49">
        <v>85</v>
      </c>
      <c r="P104" s="49">
        <v>85</v>
      </c>
      <c r="Q104" s="49">
        <v>85</v>
      </c>
      <c r="R104" s="49">
        <v>85</v>
      </c>
      <c r="S104" s="50">
        <v>85</v>
      </c>
      <c r="T104" s="51">
        <v>36</v>
      </c>
      <c r="U104" s="52">
        <v>86</v>
      </c>
      <c r="V104" s="56">
        <f t="shared" si="22"/>
        <v>238.88888888888889</v>
      </c>
      <c r="W104" s="243"/>
      <c r="X104" s="243"/>
      <c r="Y104" s="241"/>
      <c r="Z104" s="52">
        <v>50</v>
      </c>
      <c r="AA104" s="52">
        <v>5</v>
      </c>
      <c r="AB104" s="54">
        <f t="shared" si="23"/>
        <v>10</v>
      </c>
      <c r="AC104" s="58">
        <v>66500000</v>
      </c>
      <c r="AD104" s="58">
        <v>66500000</v>
      </c>
      <c r="AE104" s="41" t="s">
        <v>679</v>
      </c>
      <c r="AF104" s="52">
        <v>55</v>
      </c>
      <c r="AG104" s="52">
        <v>97</v>
      </c>
      <c r="AH104" s="56">
        <f t="shared" si="24"/>
        <v>176.36363636363637</v>
      </c>
      <c r="AI104" s="58">
        <v>17500000</v>
      </c>
      <c r="AJ104" s="58">
        <v>17500000</v>
      </c>
      <c r="AK104" s="41" t="s">
        <v>375</v>
      </c>
      <c r="AL104" s="52">
        <v>85</v>
      </c>
      <c r="AM104" s="52">
        <v>0</v>
      </c>
      <c r="AN104" s="54">
        <f t="shared" si="25"/>
        <v>0</v>
      </c>
      <c r="AO104" s="58">
        <v>20600000</v>
      </c>
      <c r="AP104" s="58"/>
      <c r="AQ104" s="41" t="s">
        <v>680</v>
      </c>
      <c r="AR104" s="52">
        <v>55</v>
      </c>
      <c r="AS104" s="52">
        <v>96</v>
      </c>
      <c r="AT104" s="56">
        <f t="shared" si="26"/>
        <v>174.54545454545453</v>
      </c>
      <c r="AU104" s="58">
        <v>45000000</v>
      </c>
      <c r="AV104" s="58">
        <v>45000000</v>
      </c>
      <c r="AW104" s="41" t="s">
        <v>681</v>
      </c>
      <c r="AX104" s="52">
        <v>70</v>
      </c>
      <c r="AY104" s="52">
        <v>94</v>
      </c>
      <c r="AZ104" s="54">
        <f t="shared" si="27"/>
        <v>134.28571428571428</v>
      </c>
      <c r="BA104" s="58">
        <v>0</v>
      </c>
      <c r="BB104" s="58">
        <v>0</v>
      </c>
      <c r="BC104" s="41" t="s">
        <v>682</v>
      </c>
      <c r="BD104" s="52">
        <v>85</v>
      </c>
      <c r="BE104" s="52">
        <v>97</v>
      </c>
      <c r="BF104" s="53">
        <v>100</v>
      </c>
      <c r="BG104" s="58">
        <v>39999332.869999997</v>
      </c>
      <c r="BH104" s="58">
        <v>39999332.869999997</v>
      </c>
      <c r="BI104" s="41" t="s">
        <v>221</v>
      </c>
      <c r="BJ104" s="52">
        <v>85</v>
      </c>
      <c r="BK104" s="52">
        <v>94</v>
      </c>
      <c r="BL104" s="64">
        <v>100</v>
      </c>
      <c r="BM104" s="57">
        <v>0</v>
      </c>
      <c r="BN104" s="57">
        <v>0</v>
      </c>
      <c r="BO104" s="59" t="s">
        <v>683</v>
      </c>
      <c r="BP104" s="52">
        <v>85</v>
      </c>
      <c r="BQ104" s="52">
        <v>120</v>
      </c>
      <c r="BR104" s="53">
        <v>100</v>
      </c>
      <c r="BS104" s="191">
        <v>5000000</v>
      </c>
      <c r="BT104" s="191">
        <v>5000000</v>
      </c>
      <c r="BU104" s="171">
        <f t="shared" si="18"/>
        <v>100</v>
      </c>
      <c r="BV104" s="41" t="s">
        <v>1079</v>
      </c>
      <c r="BW104" s="60">
        <v>85</v>
      </c>
      <c r="BX104" s="60"/>
      <c r="BY104" s="54">
        <f t="shared" si="29"/>
        <v>0</v>
      </c>
      <c r="BZ104" s="61"/>
      <c r="CA104" s="61"/>
      <c r="CB104" s="41"/>
      <c r="CC104" s="60">
        <v>85</v>
      </c>
      <c r="CD104" s="60"/>
      <c r="CE104" s="62">
        <f t="shared" si="30"/>
        <v>0</v>
      </c>
      <c r="CF104" s="61"/>
      <c r="CG104" s="61"/>
      <c r="CH104" s="41"/>
      <c r="CI104" s="52">
        <v>85</v>
      </c>
      <c r="CJ104" s="52">
        <f t="shared" ref="CJ104:CJ106" si="36">(U104+AG104+AM104+AS104+AY104+BE104+BK104+BQ104+BX104+CD104)/9</f>
        <v>76</v>
      </c>
      <c r="CK104" s="163">
        <f>CJ104/CI104</f>
        <v>0.89411764705882357</v>
      </c>
      <c r="CL104" s="70" t="s">
        <v>684</v>
      </c>
    </row>
    <row r="105" spans="1:90" ht="146.25" customHeight="1">
      <c r="A105" s="315"/>
      <c r="B105" s="241"/>
      <c r="C105" s="45">
        <v>84</v>
      </c>
      <c r="D105" s="41" t="s">
        <v>685</v>
      </c>
      <c r="E105" s="46" t="s">
        <v>26</v>
      </c>
      <c r="F105" s="46"/>
      <c r="G105" s="46"/>
      <c r="H105" s="47" t="s">
        <v>161</v>
      </c>
      <c r="I105" s="48">
        <v>1</v>
      </c>
      <c r="J105" s="49">
        <v>1</v>
      </c>
      <c r="K105" s="49">
        <v>1</v>
      </c>
      <c r="L105" s="49">
        <v>1</v>
      </c>
      <c r="M105" s="49">
        <v>1</v>
      </c>
      <c r="N105" s="49">
        <v>1</v>
      </c>
      <c r="O105" s="49">
        <v>1</v>
      </c>
      <c r="P105" s="49">
        <v>1</v>
      </c>
      <c r="Q105" s="49">
        <v>1</v>
      </c>
      <c r="R105" s="49">
        <v>1</v>
      </c>
      <c r="S105" s="50">
        <v>1</v>
      </c>
      <c r="T105" s="51">
        <v>1</v>
      </c>
      <c r="U105" s="52">
        <v>1</v>
      </c>
      <c r="V105" s="56">
        <f t="shared" si="22"/>
        <v>100</v>
      </c>
      <c r="W105" s="58">
        <v>1975548044</v>
      </c>
      <c r="X105" s="58">
        <v>1930467106</v>
      </c>
      <c r="Y105" s="41" t="s">
        <v>686</v>
      </c>
      <c r="Z105" s="52">
        <v>1</v>
      </c>
      <c r="AA105" s="52">
        <v>1</v>
      </c>
      <c r="AB105" s="54">
        <f t="shared" si="23"/>
        <v>100</v>
      </c>
      <c r="AC105" s="58">
        <v>1299100000</v>
      </c>
      <c r="AD105" s="58">
        <v>544879064</v>
      </c>
      <c r="AE105" s="41" t="s">
        <v>686</v>
      </c>
      <c r="AF105" s="52">
        <v>1</v>
      </c>
      <c r="AG105" s="52">
        <v>1</v>
      </c>
      <c r="AH105" s="54">
        <f t="shared" si="24"/>
        <v>100</v>
      </c>
      <c r="AI105" s="58">
        <v>60000000</v>
      </c>
      <c r="AJ105" s="58">
        <v>51070635</v>
      </c>
      <c r="AK105" s="41" t="s">
        <v>687</v>
      </c>
      <c r="AL105" s="52">
        <v>1</v>
      </c>
      <c r="AM105" s="52">
        <v>1</v>
      </c>
      <c r="AN105" s="54">
        <f t="shared" si="25"/>
        <v>100</v>
      </c>
      <c r="AO105" s="58">
        <v>200000000</v>
      </c>
      <c r="AP105" s="58">
        <v>199970000</v>
      </c>
      <c r="AQ105" s="41" t="s">
        <v>688</v>
      </c>
      <c r="AR105" s="52">
        <v>1</v>
      </c>
      <c r="AS105" s="52">
        <v>1</v>
      </c>
      <c r="AT105" s="54">
        <f t="shared" si="26"/>
        <v>100</v>
      </c>
      <c r="AU105" s="58">
        <v>45000000</v>
      </c>
      <c r="AV105" s="58">
        <v>45000000</v>
      </c>
      <c r="AW105" s="41" t="s">
        <v>681</v>
      </c>
      <c r="AX105" s="52">
        <v>1</v>
      </c>
      <c r="AY105" s="99">
        <v>0.72</v>
      </c>
      <c r="AZ105" s="56">
        <f t="shared" si="27"/>
        <v>72</v>
      </c>
      <c r="BA105" s="58">
        <v>64050000</v>
      </c>
      <c r="BB105" s="58">
        <v>17764000</v>
      </c>
      <c r="BC105" s="41" t="s">
        <v>689</v>
      </c>
      <c r="BD105" s="52">
        <v>1</v>
      </c>
      <c r="BE105" s="52">
        <v>1</v>
      </c>
      <c r="BF105" s="54">
        <f t="shared" si="28"/>
        <v>100</v>
      </c>
      <c r="BG105" s="58" t="s">
        <v>451</v>
      </c>
      <c r="BH105" s="58" t="s">
        <v>451</v>
      </c>
      <c r="BI105" s="41" t="s">
        <v>445</v>
      </c>
      <c r="BJ105" s="52">
        <v>1</v>
      </c>
      <c r="BK105" s="52">
        <v>1</v>
      </c>
      <c r="BL105" s="54">
        <f t="shared" si="32"/>
        <v>100</v>
      </c>
      <c r="BM105" s="57">
        <v>0</v>
      </c>
      <c r="BN105" s="57">
        <v>0</v>
      </c>
      <c r="BO105" s="59" t="s">
        <v>690</v>
      </c>
      <c r="BP105" s="52">
        <v>1</v>
      </c>
      <c r="BQ105" s="52">
        <v>0</v>
      </c>
      <c r="BR105" s="54">
        <f t="shared" si="33"/>
        <v>0</v>
      </c>
      <c r="BS105" s="188">
        <v>0</v>
      </c>
      <c r="BT105" s="188">
        <v>0</v>
      </c>
      <c r="BU105" s="171">
        <v>0</v>
      </c>
      <c r="BV105" s="96" t="s">
        <v>974</v>
      </c>
      <c r="BW105" s="60">
        <v>1</v>
      </c>
      <c r="BX105" s="60"/>
      <c r="BY105" s="54">
        <f t="shared" si="29"/>
        <v>0</v>
      </c>
      <c r="BZ105" s="61"/>
      <c r="CA105" s="61"/>
      <c r="CB105" s="41"/>
      <c r="CC105" s="60">
        <v>1</v>
      </c>
      <c r="CD105" s="60"/>
      <c r="CE105" s="62">
        <f t="shared" si="30"/>
        <v>0</v>
      </c>
      <c r="CF105" s="61"/>
      <c r="CG105" s="61"/>
      <c r="CH105" s="41"/>
      <c r="CI105" s="52">
        <v>1</v>
      </c>
      <c r="CJ105" s="52">
        <f t="shared" si="36"/>
        <v>0.74666666666666659</v>
      </c>
      <c r="CK105" s="163">
        <v>1</v>
      </c>
      <c r="CL105" s="41" t="s">
        <v>691</v>
      </c>
    </row>
    <row r="106" spans="1:90" ht="111" customHeight="1">
      <c r="A106" s="315"/>
      <c r="B106" s="240" t="s">
        <v>692</v>
      </c>
      <c r="C106" s="45">
        <v>85</v>
      </c>
      <c r="D106" s="41" t="s">
        <v>693</v>
      </c>
      <c r="E106" s="46"/>
      <c r="F106" s="46" t="s">
        <v>26</v>
      </c>
      <c r="G106" s="46" t="s">
        <v>26</v>
      </c>
      <c r="H106" s="47" t="s">
        <v>161</v>
      </c>
      <c r="I106" s="48">
        <v>5</v>
      </c>
      <c r="J106" s="49">
        <v>1</v>
      </c>
      <c r="K106" s="49">
        <v>1</v>
      </c>
      <c r="L106" s="49">
        <v>1</v>
      </c>
      <c r="M106" s="49">
        <v>1</v>
      </c>
      <c r="N106" s="49">
        <v>6</v>
      </c>
      <c r="O106" s="49">
        <v>2</v>
      </c>
      <c r="P106" s="49">
        <v>1</v>
      </c>
      <c r="Q106" s="49">
        <v>1</v>
      </c>
      <c r="R106" s="49">
        <v>1</v>
      </c>
      <c r="S106" s="50">
        <v>1</v>
      </c>
      <c r="T106" s="51">
        <v>5</v>
      </c>
      <c r="U106" s="52">
        <v>5</v>
      </c>
      <c r="V106" s="56">
        <f t="shared" si="22"/>
        <v>100</v>
      </c>
      <c r="W106" s="58">
        <v>44333333</v>
      </c>
      <c r="X106" s="58">
        <v>39833332</v>
      </c>
      <c r="Y106" s="41" t="s">
        <v>694</v>
      </c>
      <c r="Z106" s="52">
        <v>1</v>
      </c>
      <c r="AA106" s="52">
        <v>1</v>
      </c>
      <c r="AB106" s="54">
        <f t="shared" si="23"/>
        <v>100</v>
      </c>
      <c r="AC106" s="58">
        <v>27500000</v>
      </c>
      <c r="AD106" s="58">
        <v>11320747</v>
      </c>
      <c r="AE106" s="41" t="s">
        <v>694</v>
      </c>
      <c r="AF106" s="52">
        <v>1</v>
      </c>
      <c r="AG106" s="52">
        <v>1</v>
      </c>
      <c r="AH106" s="54">
        <f t="shared" si="24"/>
        <v>100</v>
      </c>
      <c r="AI106" s="58">
        <v>245942593</v>
      </c>
      <c r="AJ106" s="58">
        <v>245942593</v>
      </c>
      <c r="AK106" s="41" t="s">
        <v>695</v>
      </c>
      <c r="AL106" s="52">
        <v>1</v>
      </c>
      <c r="AM106" s="52">
        <v>1</v>
      </c>
      <c r="AN106" s="54">
        <f t="shared" si="25"/>
        <v>100</v>
      </c>
      <c r="AO106" s="58">
        <v>123000000</v>
      </c>
      <c r="AP106" s="58">
        <v>119734663</v>
      </c>
      <c r="AQ106" s="41" t="s">
        <v>696</v>
      </c>
      <c r="AR106" s="52">
        <v>1</v>
      </c>
      <c r="AS106" s="52">
        <v>1</v>
      </c>
      <c r="AT106" s="54">
        <f t="shared" si="26"/>
        <v>100</v>
      </c>
      <c r="AU106" s="58">
        <v>440000000</v>
      </c>
      <c r="AV106" s="58">
        <v>438921995</v>
      </c>
      <c r="AW106" s="41" t="s">
        <v>697</v>
      </c>
      <c r="AX106" s="52">
        <v>6</v>
      </c>
      <c r="AY106" s="52">
        <v>12</v>
      </c>
      <c r="AZ106" s="54">
        <f t="shared" si="27"/>
        <v>200</v>
      </c>
      <c r="BA106" s="58">
        <v>89400000</v>
      </c>
      <c r="BB106" s="58">
        <v>38285000</v>
      </c>
      <c r="BC106" s="41" t="s">
        <v>698</v>
      </c>
      <c r="BD106" s="52">
        <v>2</v>
      </c>
      <c r="BE106" s="52">
        <v>2</v>
      </c>
      <c r="BF106" s="54">
        <v>100</v>
      </c>
      <c r="BG106" s="58">
        <v>0</v>
      </c>
      <c r="BH106" s="58">
        <v>0</v>
      </c>
      <c r="BI106" s="41" t="s">
        <v>699</v>
      </c>
      <c r="BJ106" s="52">
        <v>1</v>
      </c>
      <c r="BK106" s="52">
        <v>1</v>
      </c>
      <c r="BL106" s="54">
        <f t="shared" si="32"/>
        <v>100</v>
      </c>
      <c r="BM106" s="57">
        <v>0</v>
      </c>
      <c r="BN106" s="57">
        <v>0</v>
      </c>
      <c r="BO106" s="59" t="s">
        <v>700</v>
      </c>
      <c r="BP106" s="52">
        <v>1</v>
      </c>
      <c r="BQ106" s="52">
        <v>0</v>
      </c>
      <c r="BR106" s="54">
        <f t="shared" si="33"/>
        <v>0</v>
      </c>
      <c r="BS106" s="188">
        <v>0</v>
      </c>
      <c r="BT106" s="188">
        <v>0</v>
      </c>
      <c r="BU106" s="171">
        <v>0</v>
      </c>
      <c r="BV106" s="41" t="s">
        <v>1080</v>
      </c>
      <c r="BW106" s="60">
        <v>1</v>
      </c>
      <c r="BX106" s="60"/>
      <c r="BY106" s="54">
        <f t="shared" si="29"/>
        <v>0</v>
      </c>
      <c r="BZ106" s="61"/>
      <c r="CA106" s="61"/>
      <c r="CB106" s="41"/>
      <c r="CC106" s="60">
        <v>1</v>
      </c>
      <c r="CD106" s="60"/>
      <c r="CE106" s="62">
        <f t="shared" si="30"/>
        <v>0</v>
      </c>
      <c r="CF106" s="61"/>
      <c r="CG106" s="61"/>
      <c r="CH106" s="41"/>
      <c r="CI106" s="52">
        <v>1</v>
      </c>
      <c r="CJ106" s="52">
        <f t="shared" si="36"/>
        <v>2.5555555555555554</v>
      </c>
      <c r="CK106" s="163">
        <v>1</v>
      </c>
      <c r="CL106" s="70" t="s">
        <v>701</v>
      </c>
    </row>
    <row r="107" spans="1:90" ht="191.25" customHeight="1">
      <c r="A107" s="315"/>
      <c r="B107" s="282"/>
      <c r="C107" s="260">
        <v>86</v>
      </c>
      <c r="D107" s="240" t="s">
        <v>702</v>
      </c>
      <c r="E107" s="262"/>
      <c r="F107" s="262" t="s">
        <v>26</v>
      </c>
      <c r="G107" s="262" t="s">
        <v>26</v>
      </c>
      <c r="H107" s="47" t="s">
        <v>421</v>
      </c>
      <c r="I107" s="279">
        <v>1</v>
      </c>
      <c r="J107" s="252">
        <v>4</v>
      </c>
      <c r="K107" s="252">
        <v>1</v>
      </c>
      <c r="L107" s="252">
        <v>1</v>
      </c>
      <c r="M107" s="252">
        <v>1</v>
      </c>
      <c r="N107" s="252">
        <v>1</v>
      </c>
      <c r="O107" s="252">
        <v>1</v>
      </c>
      <c r="P107" s="252">
        <v>1</v>
      </c>
      <c r="Q107" s="252">
        <v>1</v>
      </c>
      <c r="R107" s="252">
        <v>1</v>
      </c>
      <c r="S107" s="254">
        <v>1</v>
      </c>
      <c r="T107" s="277">
        <v>1</v>
      </c>
      <c r="U107" s="246">
        <v>1</v>
      </c>
      <c r="V107" s="250">
        <f t="shared" si="22"/>
        <v>100</v>
      </c>
      <c r="W107" s="58">
        <v>405343852.87</v>
      </c>
      <c r="X107" s="58">
        <v>170226355</v>
      </c>
      <c r="Y107" s="41" t="s">
        <v>422</v>
      </c>
      <c r="Z107" s="246">
        <v>4</v>
      </c>
      <c r="AA107" s="246">
        <v>1.2</v>
      </c>
      <c r="AB107" s="244">
        <f t="shared" si="23"/>
        <v>30</v>
      </c>
      <c r="AC107" s="58">
        <v>223751315.88999999</v>
      </c>
      <c r="AD107" s="58">
        <v>88636060</v>
      </c>
      <c r="AE107" s="41" t="s">
        <v>703</v>
      </c>
      <c r="AF107" s="246">
        <v>1</v>
      </c>
      <c r="AG107" s="246">
        <v>1</v>
      </c>
      <c r="AH107" s="244">
        <f t="shared" si="24"/>
        <v>100</v>
      </c>
      <c r="AI107" s="58">
        <v>130916000</v>
      </c>
      <c r="AJ107" s="58">
        <v>130916000</v>
      </c>
      <c r="AK107" s="41" t="s">
        <v>704</v>
      </c>
      <c r="AL107" s="246">
        <v>1</v>
      </c>
      <c r="AM107" s="246">
        <v>1</v>
      </c>
      <c r="AN107" s="244">
        <f t="shared" si="25"/>
        <v>100</v>
      </c>
      <c r="AO107" s="242">
        <v>265263043</v>
      </c>
      <c r="AP107" s="242">
        <v>88660000</v>
      </c>
      <c r="AQ107" s="41" t="s">
        <v>705</v>
      </c>
      <c r="AR107" s="246">
        <v>1</v>
      </c>
      <c r="AS107" s="246">
        <v>1</v>
      </c>
      <c r="AT107" s="244">
        <f t="shared" si="26"/>
        <v>100</v>
      </c>
      <c r="AU107" s="58">
        <v>0</v>
      </c>
      <c r="AV107" s="58">
        <v>0</v>
      </c>
      <c r="AW107" s="41" t="s">
        <v>706</v>
      </c>
      <c r="AX107" s="246">
        <v>1</v>
      </c>
      <c r="AY107" s="246">
        <v>1</v>
      </c>
      <c r="AZ107" s="244">
        <f t="shared" si="27"/>
        <v>100</v>
      </c>
      <c r="BA107" s="58">
        <v>103516000</v>
      </c>
      <c r="BB107" s="58">
        <v>44780000</v>
      </c>
      <c r="BC107" s="41" t="s">
        <v>707</v>
      </c>
      <c r="BD107" s="246">
        <v>1</v>
      </c>
      <c r="BE107" s="246">
        <v>1</v>
      </c>
      <c r="BF107" s="244">
        <f t="shared" si="28"/>
        <v>100</v>
      </c>
      <c r="BG107" s="58" t="s">
        <v>451</v>
      </c>
      <c r="BH107" s="58" t="s">
        <v>451</v>
      </c>
      <c r="BI107" s="41" t="s">
        <v>428</v>
      </c>
      <c r="BJ107" s="246">
        <v>1</v>
      </c>
      <c r="BK107" s="246">
        <v>1</v>
      </c>
      <c r="BL107" s="244">
        <f t="shared" si="32"/>
        <v>100</v>
      </c>
      <c r="BM107" s="57">
        <v>11540000</v>
      </c>
      <c r="BN107" s="57">
        <v>11540000</v>
      </c>
      <c r="BO107" s="59" t="s">
        <v>708</v>
      </c>
      <c r="BP107" s="246">
        <v>1</v>
      </c>
      <c r="BQ107" s="246">
        <v>1</v>
      </c>
      <c r="BR107" s="244">
        <f t="shared" si="33"/>
        <v>100</v>
      </c>
      <c r="BS107" s="196">
        <v>14425000</v>
      </c>
      <c r="BT107" s="196">
        <v>14425000</v>
      </c>
      <c r="BU107" s="171">
        <f t="shared" si="18"/>
        <v>100</v>
      </c>
      <c r="BV107" s="160" t="s">
        <v>1081</v>
      </c>
      <c r="BW107" s="246">
        <v>1</v>
      </c>
      <c r="BX107" s="246"/>
      <c r="BY107" s="244">
        <f t="shared" si="29"/>
        <v>0</v>
      </c>
      <c r="BZ107" s="61"/>
      <c r="CA107" s="61"/>
      <c r="CB107" s="41"/>
      <c r="CC107" s="246">
        <v>1</v>
      </c>
      <c r="CD107" s="246"/>
      <c r="CE107" s="248">
        <f t="shared" si="30"/>
        <v>0</v>
      </c>
      <c r="CF107" s="61"/>
      <c r="CG107" s="61"/>
      <c r="CH107" s="41"/>
      <c r="CI107" s="246">
        <v>1</v>
      </c>
      <c r="CJ107" s="246">
        <f>(U107+AG107+AM107+AS107+AY107+BE107+BK107+BQ107+BX107+CD107)/9</f>
        <v>0.88888888888888884</v>
      </c>
      <c r="CK107" s="238">
        <f>CJ107/CI107*100/100</f>
        <v>0.88888888888888884</v>
      </c>
      <c r="CL107" s="292" t="s">
        <v>1157</v>
      </c>
    </row>
    <row r="108" spans="1:90" ht="133.5" customHeight="1">
      <c r="A108" s="315"/>
      <c r="B108" s="282"/>
      <c r="C108" s="261"/>
      <c r="D108" s="241"/>
      <c r="E108" s="263"/>
      <c r="F108" s="263"/>
      <c r="G108" s="263"/>
      <c r="H108" s="47" t="s">
        <v>100</v>
      </c>
      <c r="I108" s="280"/>
      <c r="J108" s="253"/>
      <c r="K108" s="253"/>
      <c r="L108" s="253"/>
      <c r="M108" s="253"/>
      <c r="N108" s="253"/>
      <c r="O108" s="253"/>
      <c r="P108" s="253"/>
      <c r="Q108" s="253"/>
      <c r="R108" s="253"/>
      <c r="S108" s="255"/>
      <c r="T108" s="278"/>
      <c r="U108" s="247"/>
      <c r="V108" s="251"/>
      <c r="W108" s="58">
        <v>250344620.12</v>
      </c>
      <c r="X108" s="58">
        <v>124080000</v>
      </c>
      <c r="Y108" s="41" t="s">
        <v>320</v>
      </c>
      <c r="Z108" s="247"/>
      <c r="AA108" s="247"/>
      <c r="AB108" s="245"/>
      <c r="AC108" s="58"/>
      <c r="AD108" s="58"/>
      <c r="AE108" s="41"/>
      <c r="AF108" s="247"/>
      <c r="AG108" s="247"/>
      <c r="AH108" s="245"/>
      <c r="AI108" s="58"/>
      <c r="AJ108" s="58"/>
      <c r="AK108" s="41" t="s">
        <v>709</v>
      </c>
      <c r="AL108" s="247"/>
      <c r="AM108" s="247"/>
      <c r="AN108" s="245"/>
      <c r="AO108" s="243"/>
      <c r="AP108" s="243"/>
      <c r="AQ108" s="41" t="s">
        <v>710</v>
      </c>
      <c r="AR108" s="247"/>
      <c r="AS108" s="247"/>
      <c r="AT108" s="245"/>
      <c r="AU108" s="58">
        <v>21100000</v>
      </c>
      <c r="AV108" s="58">
        <v>20000000</v>
      </c>
      <c r="AW108" s="41" t="s">
        <v>711</v>
      </c>
      <c r="AX108" s="247"/>
      <c r="AY108" s="247"/>
      <c r="AZ108" s="245"/>
      <c r="BA108" s="58">
        <v>25519500</v>
      </c>
      <c r="BB108" s="58">
        <v>8506000</v>
      </c>
      <c r="BC108" s="41" t="s">
        <v>712</v>
      </c>
      <c r="BD108" s="247"/>
      <c r="BE108" s="247"/>
      <c r="BF108" s="245"/>
      <c r="BG108" s="58">
        <v>0</v>
      </c>
      <c r="BH108" s="58">
        <v>0</v>
      </c>
      <c r="BI108" s="41" t="s">
        <v>713</v>
      </c>
      <c r="BJ108" s="247"/>
      <c r="BK108" s="247"/>
      <c r="BL108" s="245"/>
      <c r="BM108" s="57">
        <v>11540000</v>
      </c>
      <c r="BN108" s="57">
        <v>11540000</v>
      </c>
      <c r="BO108" s="59" t="s">
        <v>714</v>
      </c>
      <c r="BP108" s="247"/>
      <c r="BQ108" s="247"/>
      <c r="BR108" s="245"/>
      <c r="BS108" s="204">
        <v>11540000</v>
      </c>
      <c r="BT108" s="194">
        <v>5870000</v>
      </c>
      <c r="BU108" s="171">
        <f t="shared" si="18"/>
        <v>50.86655112651647</v>
      </c>
      <c r="BV108" s="41" t="s">
        <v>981</v>
      </c>
      <c r="BW108" s="247"/>
      <c r="BX108" s="247"/>
      <c r="BY108" s="245"/>
      <c r="BZ108" s="61"/>
      <c r="CA108" s="61"/>
      <c r="CB108" s="41"/>
      <c r="CC108" s="247"/>
      <c r="CD108" s="247"/>
      <c r="CE108" s="249"/>
      <c r="CF108" s="61"/>
      <c r="CG108" s="61"/>
      <c r="CH108" s="41"/>
      <c r="CI108" s="247"/>
      <c r="CJ108" s="247"/>
      <c r="CK108" s="239"/>
      <c r="CL108" s="293"/>
    </row>
    <row r="109" spans="1:90" ht="211.5" customHeight="1">
      <c r="A109" s="315"/>
      <c r="B109" s="241"/>
      <c r="C109" s="45">
        <v>87</v>
      </c>
      <c r="D109" s="41" t="s">
        <v>715</v>
      </c>
      <c r="E109" s="46" t="s">
        <v>26</v>
      </c>
      <c r="F109" s="46" t="s">
        <v>26</v>
      </c>
      <c r="G109" s="46" t="s">
        <v>26</v>
      </c>
      <c r="H109" s="47" t="s">
        <v>100</v>
      </c>
      <c r="I109" s="48">
        <v>1850</v>
      </c>
      <c r="J109" s="49">
        <v>2000</v>
      </c>
      <c r="K109" s="49">
        <v>1820</v>
      </c>
      <c r="L109" s="49">
        <v>1820</v>
      </c>
      <c r="M109" s="49">
        <v>1820</v>
      </c>
      <c r="N109" s="49">
        <v>1760</v>
      </c>
      <c r="O109" s="112">
        <v>1820</v>
      </c>
      <c r="P109" s="112">
        <v>500</v>
      </c>
      <c r="Q109" s="49">
        <v>1820</v>
      </c>
      <c r="R109" s="49">
        <v>1820</v>
      </c>
      <c r="S109" s="50">
        <v>1820</v>
      </c>
      <c r="T109" s="51">
        <v>1850</v>
      </c>
      <c r="U109" s="52">
        <v>1839</v>
      </c>
      <c r="V109" s="56">
        <f t="shared" si="22"/>
        <v>99.405405405405403</v>
      </c>
      <c r="W109" s="58">
        <v>224000000</v>
      </c>
      <c r="X109" s="58"/>
      <c r="Y109" s="41" t="s">
        <v>716</v>
      </c>
      <c r="Z109" s="52">
        <v>2000</v>
      </c>
      <c r="AA109" s="52">
        <v>200</v>
      </c>
      <c r="AB109" s="54">
        <f t="shared" si="23"/>
        <v>10</v>
      </c>
      <c r="AC109" s="58">
        <v>290000000</v>
      </c>
      <c r="AD109" s="58">
        <v>3200000</v>
      </c>
      <c r="AE109" s="41" t="s">
        <v>717</v>
      </c>
      <c r="AF109" s="52">
        <v>1820</v>
      </c>
      <c r="AG109" s="52">
        <v>2232</v>
      </c>
      <c r="AH109" s="56">
        <f t="shared" si="24"/>
        <v>122.63736263736264</v>
      </c>
      <c r="AI109" s="58">
        <v>97552309857</v>
      </c>
      <c r="AJ109" s="58">
        <v>96619452585</v>
      </c>
      <c r="AK109" s="41" t="s">
        <v>718</v>
      </c>
      <c r="AL109" s="52">
        <v>1820</v>
      </c>
      <c r="AM109" s="52">
        <v>2232</v>
      </c>
      <c r="AN109" s="56">
        <f t="shared" si="25"/>
        <v>122.63736263736264</v>
      </c>
      <c r="AO109" s="58">
        <v>106571580996</v>
      </c>
      <c r="AP109" s="58">
        <v>21782925087</v>
      </c>
      <c r="AQ109" s="41" t="s">
        <v>719</v>
      </c>
      <c r="AR109" s="52">
        <v>1820</v>
      </c>
      <c r="AS109" s="52">
        <v>2232</v>
      </c>
      <c r="AT109" s="56">
        <f t="shared" si="26"/>
        <v>122.63736263736264</v>
      </c>
      <c r="AU109" s="58">
        <v>117064364955</v>
      </c>
      <c r="AV109" s="58">
        <v>117002378125</v>
      </c>
      <c r="AW109" s="41" t="s">
        <v>720</v>
      </c>
      <c r="AX109" s="52">
        <v>1760</v>
      </c>
      <c r="AY109" s="52">
        <v>2232</v>
      </c>
      <c r="AZ109" s="56">
        <f t="shared" si="27"/>
        <v>126.81818181818181</v>
      </c>
      <c r="BA109" s="58">
        <v>148852142900</v>
      </c>
      <c r="BB109" s="58">
        <v>61749597746</v>
      </c>
      <c r="BC109" s="41" t="s">
        <v>721</v>
      </c>
      <c r="BD109" s="88">
        <v>1820</v>
      </c>
      <c r="BE109" s="88">
        <v>0</v>
      </c>
      <c r="BF109" s="54">
        <f t="shared" si="28"/>
        <v>0</v>
      </c>
      <c r="BG109" s="58">
        <v>0</v>
      </c>
      <c r="BH109" s="58">
        <v>0</v>
      </c>
      <c r="BI109" s="41" t="s">
        <v>722</v>
      </c>
      <c r="BJ109" s="88">
        <v>500</v>
      </c>
      <c r="BK109" s="88">
        <v>454</v>
      </c>
      <c r="BL109" s="54">
        <v>100</v>
      </c>
      <c r="BM109" s="57">
        <v>0</v>
      </c>
      <c r="BN109" s="57">
        <v>0</v>
      </c>
      <c r="BO109" s="59" t="s">
        <v>723</v>
      </c>
      <c r="BP109" s="52">
        <v>1820</v>
      </c>
      <c r="BQ109" s="52">
        <v>0</v>
      </c>
      <c r="BR109" s="54">
        <f t="shared" si="33"/>
        <v>0</v>
      </c>
      <c r="BS109" s="188">
        <v>0</v>
      </c>
      <c r="BT109" s="188">
        <v>0</v>
      </c>
      <c r="BU109" s="171">
        <v>0</v>
      </c>
      <c r="BV109" s="41" t="s">
        <v>1082</v>
      </c>
      <c r="BW109" s="52">
        <v>1820</v>
      </c>
      <c r="BX109" s="60"/>
      <c r="BY109" s="54">
        <f t="shared" si="29"/>
        <v>0</v>
      </c>
      <c r="BZ109" s="61"/>
      <c r="CA109" s="61"/>
      <c r="CB109" s="41"/>
      <c r="CC109" s="52">
        <v>1820</v>
      </c>
      <c r="CD109" s="60"/>
      <c r="CE109" s="62">
        <f t="shared" si="30"/>
        <v>0</v>
      </c>
      <c r="CF109" s="61"/>
      <c r="CG109" s="61"/>
      <c r="CH109" s="41"/>
      <c r="CI109" s="52">
        <v>1820</v>
      </c>
      <c r="CJ109" s="52">
        <f t="shared" ref="CJ109:CJ112" si="37">(U109+AG109+AM109+AS109+AY109+BE109+BK109+BQ109+BX109+CD109)/9</f>
        <v>1246.7777777777778</v>
      </c>
      <c r="CK109" s="163">
        <f>CJ109/CI109</f>
        <v>0.68504273504273505</v>
      </c>
      <c r="CL109" s="70" t="s">
        <v>724</v>
      </c>
    </row>
    <row r="110" spans="1:90" ht="95.25" customHeight="1">
      <c r="A110" s="315"/>
      <c r="B110" s="240" t="s">
        <v>725</v>
      </c>
      <c r="C110" s="45">
        <v>88</v>
      </c>
      <c r="D110" s="41" t="s">
        <v>726</v>
      </c>
      <c r="E110" s="46"/>
      <c r="F110" s="46" t="s">
        <v>26</v>
      </c>
      <c r="G110" s="46" t="s">
        <v>26</v>
      </c>
      <c r="H110" s="47" t="s">
        <v>161</v>
      </c>
      <c r="I110" s="48">
        <v>54</v>
      </c>
      <c r="J110" s="49">
        <v>54</v>
      </c>
      <c r="K110" s="49">
        <v>1</v>
      </c>
      <c r="L110" s="49">
        <v>1</v>
      </c>
      <c r="M110" s="49">
        <v>1</v>
      </c>
      <c r="N110" s="49">
        <v>54</v>
      </c>
      <c r="O110" s="112">
        <v>1</v>
      </c>
      <c r="P110" s="49">
        <v>1</v>
      </c>
      <c r="Q110" s="49">
        <v>1</v>
      </c>
      <c r="R110" s="49">
        <v>1</v>
      </c>
      <c r="S110" s="50">
        <v>1</v>
      </c>
      <c r="T110" s="51">
        <v>54</v>
      </c>
      <c r="U110" s="52">
        <v>54</v>
      </c>
      <c r="V110" s="56">
        <f t="shared" si="22"/>
        <v>100</v>
      </c>
      <c r="W110" s="58">
        <v>14500000</v>
      </c>
      <c r="X110" s="58">
        <v>14500000</v>
      </c>
      <c r="Y110" s="41" t="s">
        <v>727</v>
      </c>
      <c r="Z110" s="52">
        <v>54</v>
      </c>
      <c r="AA110" s="52">
        <v>54</v>
      </c>
      <c r="AB110" s="54">
        <f t="shared" si="23"/>
        <v>100</v>
      </c>
      <c r="AC110" s="58">
        <v>13750000</v>
      </c>
      <c r="AD110" s="58">
        <v>5200000</v>
      </c>
      <c r="AE110" s="41" t="s">
        <v>728</v>
      </c>
      <c r="AF110" s="52">
        <v>1</v>
      </c>
      <c r="AG110" s="52">
        <v>1</v>
      </c>
      <c r="AH110" s="54">
        <f t="shared" si="24"/>
        <v>100</v>
      </c>
      <c r="AI110" s="58">
        <v>245942593</v>
      </c>
      <c r="AJ110" s="58">
        <v>245942593</v>
      </c>
      <c r="AK110" s="41" t="s">
        <v>729</v>
      </c>
      <c r="AL110" s="52">
        <v>1</v>
      </c>
      <c r="AM110" s="52">
        <v>1</v>
      </c>
      <c r="AN110" s="54">
        <f t="shared" si="25"/>
        <v>100</v>
      </c>
      <c r="AO110" s="58">
        <v>123000000</v>
      </c>
      <c r="AP110" s="58">
        <v>119734663</v>
      </c>
      <c r="AQ110" s="240" t="s">
        <v>307</v>
      </c>
      <c r="AR110" s="52">
        <v>1</v>
      </c>
      <c r="AS110" s="52">
        <v>1</v>
      </c>
      <c r="AT110" s="54">
        <f t="shared" si="26"/>
        <v>100</v>
      </c>
      <c r="AU110" s="58">
        <v>440000000</v>
      </c>
      <c r="AV110" s="58">
        <v>439921995</v>
      </c>
      <c r="AW110" s="41" t="s">
        <v>697</v>
      </c>
      <c r="AX110" s="52">
        <v>54</v>
      </c>
      <c r="AY110" s="52">
        <v>54</v>
      </c>
      <c r="AZ110" s="54">
        <f t="shared" si="27"/>
        <v>100</v>
      </c>
      <c r="BA110" s="58">
        <v>123575000</v>
      </c>
      <c r="BB110" s="58">
        <v>90736000</v>
      </c>
      <c r="BC110" s="41" t="s">
        <v>730</v>
      </c>
      <c r="BD110" s="88">
        <v>1</v>
      </c>
      <c r="BE110" s="88">
        <v>1</v>
      </c>
      <c r="BF110" s="54">
        <f t="shared" si="28"/>
        <v>100</v>
      </c>
      <c r="BG110" s="58">
        <v>0</v>
      </c>
      <c r="BH110" s="58">
        <v>0</v>
      </c>
      <c r="BI110" s="41" t="s">
        <v>731</v>
      </c>
      <c r="BJ110" s="52">
        <v>1</v>
      </c>
      <c r="BK110" s="52">
        <v>1</v>
      </c>
      <c r="BL110" s="54">
        <f t="shared" si="32"/>
        <v>100</v>
      </c>
      <c r="BM110" s="57">
        <v>0</v>
      </c>
      <c r="BN110" s="57">
        <v>0</v>
      </c>
      <c r="BO110" s="59" t="s">
        <v>732</v>
      </c>
      <c r="BP110" s="52">
        <v>1</v>
      </c>
      <c r="BQ110" s="52">
        <v>1</v>
      </c>
      <c r="BR110" s="54">
        <f t="shared" si="33"/>
        <v>100</v>
      </c>
      <c r="BS110" s="188">
        <v>0</v>
      </c>
      <c r="BT110" s="188">
        <v>0</v>
      </c>
      <c r="BU110" s="171">
        <v>0</v>
      </c>
      <c r="BV110" s="41" t="s">
        <v>1083</v>
      </c>
      <c r="BW110" s="60">
        <v>1</v>
      </c>
      <c r="BX110" s="60"/>
      <c r="BY110" s="54">
        <f t="shared" si="29"/>
        <v>0</v>
      </c>
      <c r="BZ110" s="61"/>
      <c r="CA110" s="61"/>
      <c r="CB110" s="41"/>
      <c r="CC110" s="60">
        <v>1</v>
      </c>
      <c r="CD110" s="60"/>
      <c r="CE110" s="62">
        <f t="shared" si="30"/>
        <v>0</v>
      </c>
      <c r="CF110" s="61"/>
      <c r="CG110" s="61"/>
      <c r="CH110" s="41"/>
      <c r="CI110" s="52">
        <v>1</v>
      </c>
      <c r="CJ110" s="52">
        <f t="shared" si="37"/>
        <v>12.666666666666666</v>
      </c>
      <c r="CK110" s="163">
        <v>1</v>
      </c>
      <c r="CL110" s="70" t="s">
        <v>733</v>
      </c>
    </row>
    <row r="111" spans="1:90" ht="171.75" customHeight="1">
      <c r="A111" s="315"/>
      <c r="B111" s="282"/>
      <c r="C111" s="45">
        <v>89</v>
      </c>
      <c r="D111" s="41" t="s">
        <v>734</v>
      </c>
      <c r="E111" s="46"/>
      <c r="F111" s="46" t="s">
        <v>26</v>
      </c>
      <c r="G111" s="46" t="s">
        <v>26</v>
      </c>
      <c r="H111" s="47" t="s">
        <v>100</v>
      </c>
      <c r="I111" s="48">
        <v>53</v>
      </c>
      <c r="J111" s="49">
        <v>54</v>
      </c>
      <c r="K111" s="49">
        <v>54</v>
      </c>
      <c r="L111" s="49">
        <v>54</v>
      </c>
      <c r="M111" s="49">
        <v>54</v>
      </c>
      <c r="N111" s="49">
        <v>54</v>
      </c>
      <c r="O111" s="112">
        <v>54</v>
      </c>
      <c r="P111" s="49">
        <v>54</v>
      </c>
      <c r="Q111" s="49">
        <v>54</v>
      </c>
      <c r="R111" s="49">
        <v>54</v>
      </c>
      <c r="S111" s="50">
        <v>54</v>
      </c>
      <c r="T111" s="51">
        <v>53</v>
      </c>
      <c r="U111" s="52">
        <v>54</v>
      </c>
      <c r="V111" s="56">
        <f t="shared" si="22"/>
        <v>101.88679245283019</v>
      </c>
      <c r="W111" s="58">
        <v>224000000</v>
      </c>
      <c r="X111" s="58">
        <v>224000000</v>
      </c>
      <c r="Y111" s="41" t="s">
        <v>314</v>
      </c>
      <c r="Z111" s="52">
        <v>54</v>
      </c>
      <c r="AA111" s="52">
        <v>54</v>
      </c>
      <c r="AB111" s="54">
        <f t="shared" si="23"/>
        <v>100</v>
      </c>
      <c r="AC111" s="58">
        <v>290000000</v>
      </c>
      <c r="AD111" s="58">
        <v>3200000</v>
      </c>
      <c r="AE111" s="41" t="s">
        <v>735</v>
      </c>
      <c r="AF111" s="52">
        <v>54</v>
      </c>
      <c r="AG111" s="52">
        <v>54</v>
      </c>
      <c r="AH111" s="54">
        <f t="shared" si="24"/>
        <v>100</v>
      </c>
      <c r="AI111" s="242">
        <v>15000000</v>
      </c>
      <c r="AJ111" s="242"/>
      <c r="AK111" s="240" t="s">
        <v>736</v>
      </c>
      <c r="AL111" s="52">
        <v>54</v>
      </c>
      <c r="AM111" s="52">
        <v>52</v>
      </c>
      <c r="AN111" s="56">
        <f t="shared" si="25"/>
        <v>96.296296296296291</v>
      </c>
      <c r="AO111" s="58">
        <v>0</v>
      </c>
      <c r="AP111" s="58">
        <v>0</v>
      </c>
      <c r="AQ111" s="282"/>
      <c r="AR111" s="52">
        <v>54</v>
      </c>
      <c r="AS111" s="52">
        <v>54</v>
      </c>
      <c r="AT111" s="54">
        <f t="shared" si="26"/>
        <v>100</v>
      </c>
      <c r="AU111" s="242">
        <v>112100000</v>
      </c>
      <c r="AV111" s="242">
        <v>107638100</v>
      </c>
      <c r="AW111" s="268" t="s">
        <v>737</v>
      </c>
      <c r="AX111" s="52">
        <v>54</v>
      </c>
      <c r="AY111" s="52">
        <v>54</v>
      </c>
      <c r="AZ111" s="54">
        <f t="shared" si="27"/>
        <v>100</v>
      </c>
      <c r="BA111" s="242">
        <v>123575000</v>
      </c>
      <c r="BB111" s="242">
        <v>90736000</v>
      </c>
      <c r="BC111" s="268" t="s">
        <v>738</v>
      </c>
      <c r="BD111" s="88">
        <v>54</v>
      </c>
      <c r="BE111" s="88">
        <v>54</v>
      </c>
      <c r="BF111" s="54">
        <f t="shared" si="28"/>
        <v>100</v>
      </c>
      <c r="BG111" s="58">
        <v>0</v>
      </c>
      <c r="BH111" s="58">
        <v>0</v>
      </c>
      <c r="BI111" s="41" t="s">
        <v>316</v>
      </c>
      <c r="BJ111" s="52">
        <v>54</v>
      </c>
      <c r="BK111" s="52">
        <v>54</v>
      </c>
      <c r="BL111" s="54">
        <f t="shared" si="32"/>
        <v>100</v>
      </c>
      <c r="BM111" s="57">
        <v>0</v>
      </c>
      <c r="BN111" s="57">
        <v>0</v>
      </c>
      <c r="BO111" s="59" t="s">
        <v>739</v>
      </c>
      <c r="BP111" s="52">
        <v>54</v>
      </c>
      <c r="BQ111" s="52">
        <v>54</v>
      </c>
      <c r="BR111" s="54">
        <f t="shared" si="33"/>
        <v>100</v>
      </c>
      <c r="BS111" s="188">
        <v>0</v>
      </c>
      <c r="BT111" s="188">
        <v>0</v>
      </c>
      <c r="BU111" s="171">
        <v>0</v>
      </c>
      <c r="BV111" s="41" t="s">
        <v>1084</v>
      </c>
      <c r="BW111" s="60">
        <v>54</v>
      </c>
      <c r="BX111" s="60"/>
      <c r="BY111" s="54">
        <f t="shared" si="29"/>
        <v>0</v>
      </c>
      <c r="BZ111" s="61"/>
      <c r="CA111" s="61"/>
      <c r="CB111" s="41"/>
      <c r="CC111" s="60">
        <v>54</v>
      </c>
      <c r="CD111" s="60"/>
      <c r="CE111" s="62">
        <f t="shared" si="30"/>
        <v>0</v>
      </c>
      <c r="CF111" s="61"/>
      <c r="CG111" s="61"/>
      <c r="CH111" s="41"/>
      <c r="CI111" s="52">
        <v>54</v>
      </c>
      <c r="CJ111" s="52">
        <f t="shared" si="37"/>
        <v>47.777777777777779</v>
      </c>
      <c r="CK111" s="163">
        <f t="shared" ref="CK111:CK113" si="38">CJ111/CI111*100/100</f>
        <v>0.8847736625514403</v>
      </c>
      <c r="CL111" s="70" t="s">
        <v>740</v>
      </c>
    </row>
    <row r="112" spans="1:90" ht="154.5" customHeight="1">
      <c r="A112" s="315"/>
      <c r="B112" s="241"/>
      <c r="C112" s="45">
        <v>90</v>
      </c>
      <c r="D112" s="41" t="s">
        <v>741</v>
      </c>
      <c r="E112" s="46" t="s">
        <v>26</v>
      </c>
      <c r="F112" s="46" t="s">
        <v>26</v>
      </c>
      <c r="G112" s="46" t="s">
        <v>26</v>
      </c>
      <c r="H112" s="47" t="s">
        <v>161</v>
      </c>
      <c r="I112" s="48">
        <v>54</v>
      </c>
      <c r="J112" s="49">
        <v>54</v>
      </c>
      <c r="K112" s="49">
        <v>54</v>
      </c>
      <c r="L112" s="49">
        <v>54</v>
      </c>
      <c r="M112" s="49">
        <v>54</v>
      </c>
      <c r="N112" s="49">
        <v>54</v>
      </c>
      <c r="O112" s="112">
        <v>54</v>
      </c>
      <c r="P112" s="49">
        <v>54</v>
      </c>
      <c r="Q112" s="49">
        <v>54</v>
      </c>
      <c r="R112" s="49">
        <v>54</v>
      </c>
      <c r="S112" s="50">
        <v>54</v>
      </c>
      <c r="T112" s="51">
        <v>54</v>
      </c>
      <c r="U112" s="52">
        <v>54</v>
      </c>
      <c r="V112" s="56">
        <f t="shared" si="22"/>
        <v>100</v>
      </c>
      <c r="W112" s="58">
        <v>14500000</v>
      </c>
      <c r="X112" s="58">
        <v>14500000</v>
      </c>
      <c r="Y112" s="41" t="s">
        <v>742</v>
      </c>
      <c r="Z112" s="52">
        <v>54</v>
      </c>
      <c r="AA112" s="52">
        <v>54</v>
      </c>
      <c r="AB112" s="54">
        <f t="shared" si="23"/>
        <v>100</v>
      </c>
      <c r="AC112" s="58">
        <v>13750000</v>
      </c>
      <c r="AD112" s="58">
        <v>5200000</v>
      </c>
      <c r="AE112" s="41" t="s">
        <v>743</v>
      </c>
      <c r="AF112" s="52">
        <v>54</v>
      </c>
      <c r="AG112" s="52">
        <v>54</v>
      </c>
      <c r="AH112" s="54">
        <f t="shared" si="24"/>
        <v>100</v>
      </c>
      <c r="AI112" s="243"/>
      <c r="AJ112" s="243"/>
      <c r="AK112" s="241"/>
      <c r="AL112" s="52">
        <v>54</v>
      </c>
      <c r="AM112" s="52">
        <v>52</v>
      </c>
      <c r="AN112" s="56">
        <f t="shared" si="25"/>
        <v>96.296296296296291</v>
      </c>
      <c r="AO112" s="58">
        <v>0</v>
      </c>
      <c r="AP112" s="58">
        <v>0</v>
      </c>
      <c r="AQ112" s="241"/>
      <c r="AR112" s="52">
        <v>54</v>
      </c>
      <c r="AS112" s="52">
        <v>54</v>
      </c>
      <c r="AT112" s="54">
        <f t="shared" si="26"/>
        <v>100</v>
      </c>
      <c r="AU112" s="243"/>
      <c r="AV112" s="243"/>
      <c r="AW112" s="270"/>
      <c r="AX112" s="52">
        <v>54</v>
      </c>
      <c r="AY112" s="52">
        <v>54</v>
      </c>
      <c r="AZ112" s="54">
        <f t="shared" si="27"/>
        <v>100</v>
      </c>
      <c r="BA112" s="243"/>
      <c r="BB112" s="243"/>
      <c r="BC112" s="270"/>
      <c r="BD112" s="88">
        <v>54</v>
      </c>
      <c r="BE112" s="88">
        <v>54</v>
      </c>
      <c r="BF112" s="54">
        <f t="shared" si="28"/>
        <v>100</v>
      </c>
      <c r="BG112" s="58">
        <v>0</v>
      </c>
      <c r="BH112" s="58">
        <v>0</v>
      </c>
      <c r="BI112" s="41" t="s">
        <v>483</v>
      </c>
      <c r="BJ112" s="52">
        <v>54</v>
      </c>
      <c r="BK112" s="52">
        <v>54</v>
      </c>
      <c r="BL112" s="54">
        <f t="shared" si="32"/>
        <v>100</v>
      </c>
      <c r="BM112" s="57">
        <v>0</v>
      </c>
      <c r="BN112" s="57">
        <v>0</v>
      </c>
      <c r="BO112" s="59" t="s">
        <v>483</v>
      </c>
      <c r="BP112" s="52">
        <v>54</v>
      </c>
      <c r="BQ112" s="52">
        <v>54</v>
      </c>
      <c r="BR112" s="54">
        <f t="shared" si="33"/>
        <v>100</v>
      </c>
      <c r="BS112" s="188">
        <v>0</v>
      </c>
      <c r="BT112" s="188">
        <v>0</v>
      </c>
      <c r="BU112" s="171">
        <v>0</v>
      </c>
      <c r="BV112" s="41" t="s">
        <v>1085</v>
      </c>
      <c r="BW112" s="60">
        <v>54</v>
      </c>
      <c r="BX112" s="60"/>
      <c r="BY112" s="54">
        <f t="shared" si="29"/>
        <v>0</v>
      </c>
      <c r="BZ112" s="61"/>
      <c r="CA112" s="61"/>
      <c r="CB112" s="41"/>
      <c r="CC112" s="60">
        <v>54</v>
      </c>
      <c r="CD112" s="60"/>
      <c r="CE112" s="62">
        <f t="shared" si="30"/>
        <v>0</v>
      </c>
      <c r="CF112" s="61"/>
      <c r="CG112" s="61"/>
      <c r="CH112" s="41"/>
      <c r="CI112" s="52">
        <v>54</v>
      </c>
      <c r="CJ112" s="52">
        <f t="shared" si="37"/>
        <v>47.777777777777779</v>
      </c>
      <c r="CK112" s="163">
        <f t="shared" si="38"/>
        <v>0.8847736625514403</v>
      </c>
      <c r="CL112" s="70" t="s">
        <v>744</v>
      </c>
    </row>
    <row r="113" spans="1:90" ht="288" customHeight="1">
      <c r="A113" s="315"/>
      <c r="B113" s="240" t="s">
        <v>745</v>
      </c>
      <c r="C113" s="106">
        <v>91</v>
      </c>
      <c r="D113" s="41" t="s">
        <v>746</v>
      </c>
      <c r="E113" s="107"/>
      <c r="F113" s="107" t="s">
        <v>26</v>
      </c>
      <c r="G113" s="107" t="s">
        <v>26</v>
      </c>
      <c r="H113" s="108" t="s">
        <v>491</v>
      </c>
      <c r="I113" s="48">
        <v>275</v>
      </c>
      <c r="J113" s="49">
        <v>275</v>
      </c>
      <c r="K113" s="49">
        <v>3</v>
      </c>
      <c r="L113" s="49">
        <v>3</v>
      </c>
      <c r="M113" s="49">
        <v>3</v>
      </c>
      <c r="N113" s="49">
        <v>4175</v>
      </c>
      <c r="O113" s="112">
        <v>12</v>
      </c>
      <c r="P113" s="49">
        <v>12</v>
      </c>
      <c r="Q113" s="112">
        <v>810</v>
      </c>
      <c r="R113" s="112">
        <v>810</v>
      </c>
      <c r="S113" s="113">
        <v>810</v>
      </c>
      <c r="T113" s="51">
        <v>275</v>
      </c>
      <c r="U113" s="52">
        <v>298</v>
      </c>
      <c r="V113" s="56">
        <f t="shared" si="22"/>
        <v>108.36363636363637</v>
      </c>
      <c r="W113" s="242">
        <v>272826718</v>
      </c>
      <c r="X113" s="242">
        <v>272826718</v>
      </c>
      <c r="Y113" s="41" t="s">
        <v>747</v>
      </c>
      <c r="Z113" s="52">
        <v>275</v>
      </c>
      <c r="AA113" s="52">
        <v>150</v>
      </c>
      <c r="AB113" s="56">
        <f t="shared" si="23"/>
        <v>54.54545454545454</v>
      </c>
      <c r="AC113" s="242">
        <v>328250000</v>
      </c>
      <c r="AD113" s="242">
        <v>151100000</v>
      </c>
      <c r="AE113" s="41" t="s">
        <v>748</v>
      </c>
      <c r="AF113" s="52">
        <v>3</v>
      </c>
      <c r="AG113" s="52">
        <v>3</v>
      </c>
      <c r="AH113" s="54">
        <f t="shared" si="24"/>
        <v>100</v>
      </c>
      <c r="AI113" s="242">
        <v>51750000</v>
      </c>
      <c r="AJ113" s="242">
        <v>47228333</v>
      </c>
      <c r="AK113" s="240" t="s">
        <v>749</v>
      </c>
      <c r="AL113" s="52">
        <v>3</v>
      </c>
      <c r="AM113" s="52">
        <v>9</v>
      </c>
      <c r="AN113" s="54">
        <f t="shared" si="25"/>
        <v>300</v>
      </c>
      <c r="AO113" s="242">
        <v>274250000</v>
      </c>
      <c r="AP113" s="242">
        <v>36000000</v>
      </c>
      <c r="AQ113" s="240" t="s">
        <v>750</v>
      </c>
      <c r="AR113" s="52">
        <v>3</v>
      </c>
      <c r="AS113" s="52">
        <v>3</v>
      </c>
      <c r="AT113" s="54">
        <f t="shared" si="26"/>
        <v>100</v>
      </c>
      <c r="AU113" s="242">
        <v>36450000</v>
      </c>
      <c r="AV113" s="242">
        <v>186049737</v>
      </c>
      <c r="AW113" s="268" t="s">
        <v>751</v>
      </c>
      <c r="AX113" s="52">
        <v>4175</v>
      </c>
      <c r="AY113" s="52">
        <v>410</v>
      </c>
      <c r="AZ113" s="56">
        <f t="shared" si="27"/>
        <v>9.8203592814371259</v>
      </c>
      <c r="BA113" s="242">
        <v>355930500</v>
      </c>
      <c r="BB113" s="242">
        <v>277287335</v>
      </c>
      <c r="BC113" s="268" t="s">
        <v>752</v>
      </c>
      <c r="BD113" s="88">
        <v>12</v>
      </c>
      <c r="BE113" s="88">
        <v>8</v>
      </c>
      <c r="BF113" s="56">
        <f t="shared" si="28"/>
        <v>66.666666666666657</v>
      </c>
      <c r="BG113" s="298">
        <v>14000000</v>
      </c>
      <c r="BH113" s="298">
        <v>14000000</v>
      </c>
      <c r="BI113" s="305" t="s">
        <v>753</v>
      </c>
      <c r="BJ113" s="52">
        <v>12</v>
      </c>
      <c r="BK113" s="52">
        <v>12</v>
      </c>
      <c r="BL113" s="56">
        <f t="shared" si="32"/>
        <v>100</v>
      </c>
      <c r="BM113" s="57">
        <v>57630000</v>
      </c>
      <c r="BN113" s="57">
        <v>57630000</v>
      </c>
      <c r="BO113" s="59" t="s">
        <v>754</v>
      </c>
      <c r="BP113" s="52">
        <v>810</v>
      </c>
      <c r="BQ113" s="52">
        <v>2526</v>
      </c>
      <c r="BR113" s="211">
        <v>100</v>
      </c>
      <c r="BS113" s="197">
        <v>5600000</v>
      </c>
      <c r="BT113" s="197">
        <v>5600000</v>
      </c>
      <c r="BU113" s="171">
        <f t="shared" si="18"/>
        <v>100</v>
      </c>
      <c r="BV113" s="41" t="s">
        <v>1086</v>
      </c>
      <c r="BW113" s="60"/>
      <c r="BX113" s="60"/>
      <c r="BY113" s="54" t="e">
        <f t="shared" si="29"/>
        <v>#DIV/0!</v>
      </c>
      <c r="BZ113" s="61"/>
      <c r="CA113" s="61"/>
      <c r="CB113" s="41"/>
      <c r="CC113" s="60"/>
      <c r="CD113" s="60"/>
      <c r="CE113" s="62" t="e">
        <f t="shared" si="30"/>
        <v>#DIV/0!</v>
      </c>
      <c r="CF113" s="61"/>
      <c r="CG113" s="61"/>
      <c r="CH113" s="41"/>
      <c r="CI113" s="52">
        <v>8101</v>
      </c>
      <c r="CJ113" s="52">
        <f>(U113+AG113+AM113+AS113+AY113+BE113+BK113+BQ113+BX113+CD113)</f>
        <v>3269</v>
      </c>
      <c r="CK113" s="163">
        <f t="shared" si="38"/>
        <v>0.40353042834218</v>
      </c>
      <c r="CL113" s="41" t="s">
        <v>1158</v>
      </c>
    </row>
    <row r="114" spans="1:90" ht="350.25" customHeight="1">
      <c r="A114" s="316"/>
      <c r="B114" s="241"/>
      <c r="C114" s="45">
        <v>92</v>
      </c>
      <c r="D114" s="41" t="s">
        <v>755</v>
      </c>
      <c r="E114" s="46" t="s">
        <v>26</v>
      </c>
      <c r="F114" s="46" t="s">
        <v>26</v>
      </c>
      <c r="G114" s="46" t="s">
        <v>26</v>
      </c>
      <c r="H114" s="47" t="s">
        <v>491</v>
      </c>
      <c r="I114" s="48">
        <v>5</v>
      </c>
      <c r="J114" s="49">
        <v>3</v>
      </c>
      <c r="K114" s="49">
        <v>3</v>
      </c>
      <c r="L114" s="49">
        <v>3</v>
      </c>
      <c r="M114" s="49">
        <v>3</v>
      </c>
      <c r="N114" s="49">
        <v>10</v>
      </c>
      <c r="O114" s="112">
        <v>12</v>
      </c>
      <c r="P114" s="49">
        <v>12</v>
      </c>
      <c r="Q114" s="49">
        <v>12</v>
      </c>
      <c r="R114" s="49">
        <v>12</v>
      </c>
      <c r="S114" s="50">
        <v>12</v>
      </c>
      <c r="T114" s="51">
        <v>5</v>
      </c>
      <c r="U114" s="52">
        <v>5</v>
      </c>
      <c r="V114" s="56">
        <f t="shared" si="22"/>
        <v>100</v>
      </c>
      <c r="W114" s="243"/>
      <c r="X114" s="243"/>
      <c r="Y114" s="41" t="s">
        <v>501</v>
      </c>
      <c r="Z114" s="52">
        <v>3</v>
      </c>
      <c r="AA114" s="52">
        <v>2</v>
      </c>
      <c r="AB114" s="56">
        <f t="shared" si="23"/>
        <v>66.666666666666657</v>
      </c>
      <c r="AC114" s="243"/>
      <c r="AD114" s="243"/>
      <c r="AE114" s="41" t="s">
        <v>756</v>
      </c>
      <c r="AF114" s="52">
        <v>3</v>
      </c>
      <c r="AG114" s="52">
        <v>3</v>
      </c>
      <c r="AH114" s="54">
        <f t="shared" si="24"/>
        <v>100</v>
      </c>
      <c r="AI114" s="243"/>
      <c r="AJ114" s="243"/>
      <c r="AK114" s="241"/>
      <c r="AL114" s="52">
        <v>3</v>
      </c>
      <c r="AM114" s="52">
        <v>9</v>
      </c>
      <c r="AN114" s="54">
        <f t="shared" si="25"/>
        <v>300</v>
      </c>
      <c r="AO114" s="243"/>
      <c r="AP114" s="243"/>
      <c r="AQ114" s="241"/>
      <c r="AR114" s="52">
        <v>3</v>
      </c>
      <c r="AS114" s="52">
        <v>3</v>
      </c>
      <c r="AT114" s="54">
        <f t="shared" si="26"/>
        <v>100</v>
      </c>
      <c r="AU114" s="243"/>
      <c r="AV114" s="243"/>
      <c r="AW114" s="270"/>
      <c r="AX114" s="52">
        <v>10</v>
      </c>
      <c r="AY114" s="52">
        <v>6</v>
      </c>
      <c r="AZ114" s="54">
        <f t="shared" si="27"/>
        <v>60</v>
      </c>
      <c r="BA114" s="243"/>
      <c r="BB114" s="243"/>
      <c r="BC114" s="270"/>
      <c r="BD114" s="88">
        <v>12</v>
      </c>
      <c r="BE114" s="88">
        <v>8</v>
      </c>
      <c r="BF114" s="56">
        <f t="shared" si="28"/>
        <v>66.666666666666657</v>
      </c>
      <c r="BG114" s="299"/>
      <c r="BH114" s="299"/>
      <c r="BI114" s="306"/>
      <c r="BJ114" s="52">
        <v>12</v>
      </c>
      <c r="BK114" s="52">
        <v>12</v>
      </c>
      <c r="BL114" s="54">
        <f t="shared" si="32"/>
        <v>100</v>
      </c>
      <c r="BM114" s="57">
        <v>4000000</v>
      </c>
      <c r="BN114" s="57">
        <v>4000000</v>
      </c>
      <c r="BO114" s="59" t="s">
        <v>757</v>
      </c>
      <c r="BP114" s="52">
        <v>12</v>
      </c>
      <c r="BQ114" s="114">
        <v>12</v>
      </c>
      <c r="BR114" s="53">
        <f t="shared" si="33"/>
        <v>100</v>
      </c>
      <c r="BS114" s="197">
        <v>11400000</v>
      </c>
      <c r="BT114" s="197">
        <v>11400000</v>
      </c>
      <c r="BU114" s="171">
        <f t="shared" si="18"/>
        <v>100</v>
      </c>
      <c r="BV114" s="41" t="s">
        <v>1087</v>
      </c>
      <c r="BW114" s="60">
        <v>12</v>
      </c>
      <c r="BX114" s="60"/>
      <c r="BY114" s="54">
        <f t="shared" si="29"/>
        <v>0</v>
      </c>
      <c r="BZ114" s="61"/>
      <c r="CA114" s="61"/>
      <c r="CB114" s="41"/>
      <c r="CC114" s="60">
        <v>12</v>
      </c>
      <c r="CD114" s="60"/>
      <c r="CE114" s="62">
        <f t="shared" si="30"/>
        <v>0</v>
      </c>
      <c r="CF114" s="61"/>
      <c r="CG114" s="61"/>
      <c r="CH114" s="41"/>
      <c r="CI114" s="52">
        <v>12</v>
      </c>
      <c r="CJ114" s="52">
        <f>(U114+AG114+AM114+AS114+AY114+BE114+BK114+BQ114+BX114+CD114)</f>
        <v>58</v>
      </c>
      <c r="CK114" s="163">
        <v>1</v>
      </c>
      <c r="CL114" s="96" t="s">
        <v>1016</v>
      </c>
    </row>
    <row r="115" spans="1:90" ht="79.5" customHeight="1">
      <c r="A115" s="309" t="s">
        <v>758</v>
      </c>
      <c r="B115" s="240" t="s">
        <v>759</v>
      </c>
      <c r="C115" s="260">
        <v>93</v>
      </c>
      <c r="D115" s="240" t="s">
        <v>760</v>
      </c>
      <c r="E115" s="262"/>
      <c r="F115" s="262"/>
      <c r="G115" s="262" t="s">
        <v>26</v>
      </c>
      <c r="H115" s="47" t="s">
        <v>161</v>
      </c>
      <c r="I115" s="279">
        <v>1</v>
      </c>
      <c r="J115" s="252">
        <v>1</v>
      </c>
      <c r="K115" s="252">
        <v>1</v>
      </c>
      <c r="L115" s="252">
        <v>1</v>
      </c>
      <c r="M115" s="252">
        <v>1</v>
      </c>
      <c r="N115" s="252">
        <v>1</v>
      </c>
      <c r="O115" s="275">
        <v>1</v>
      </c>
      <c r="P115" s="252">
        <v>1</v>
      </c>
      <c r="Q115" s="252">
        <v>1</v>
      </c>
      <c r="R115" s="252">
        <v>1</v>
      </c>
      <c r="S115" s="254">
        <v>1</v>
      </c>
      <c r="T115" s="277">
        <v>1</v>
      </c>
      <c r="U115" s="246">
        <v>1</v>
      </c>
      <c r="V115" s="250">
        <f t="shared" si="22"/>
        <v>100</v>
      </c>
      <c r="W115" s="58">
        <v>44333333</v>
      </c>
      <c r="X115" s="58">
        <v>39833332</v>
      </c>
      <c r="Y115" s="41" t="s">
        <v>761</v>
      </c>
      <c r="Z115" s="246">
        <v>1</v>
      </c>
      <c r="AA115" s="246">
        <v>1</v>
      </c>
      <c r="AB115" s="244">
        <f t="shared" si="23"/>
        <v>100</v>
      </c>
      <c r="AC115" s="58">
        <v>27500000</v>
      </c>
      <c r="AD115" s="58">
        <v>11320747</v>
      </c>
      <c r="AE115" s="41" t="s">
        <v>762</v>
      </c>
      <c r="AF115" s="246">
        <v>1</v>
      </c>
      <c r="AG115" s="246">
        <v>1</v>
      </c>
      <c r="AH115" s="244">
        <f t="shared" si="24"/>
        <v>100</v>
      </c>
      <c r="AI115" s="58">
        <v>42150050</v>
      </c>
      <c r="AJ115" s="58">
        <v>41352325</v>
      </c>
      <c r="AK115" s="41" t="s">
        <v>763</v>
      </c>
      <c r="AL115" s="246">
        <v>1</v>
      </c>
      <c r="AM115" s="246">
        <v>1</v>
      </c>
      <c r="AN115" s="244">
        <f t="shared" si="25"/>
        <v>100</v>
      </c>
      <c r="AO115" s="58">
        <v>31650000</v>
      </c>
      <c r="AP115" s="58">
        <v>0</v>
      </c>
      <c r="AQ115" s="41" t="s">
        <v>764</v>
      </c>
      <c r="AR115" s="246">
        <v>1</v>
      </c>
      <c r="AS115" s="246">
        <v>2</v>
      </c>
      <c r="AT115" s="244">
        <f t="shared" si="26"/>
        <v>200</v>
      </c>
      <c r="AU115" s="58">
        <v>38000000</v>
      </c>
      <c r="AV115" s="58">
        <v>35101442</v>
      </c>
      <c r="AW115" s="41" t="s">
        <v>765</v>
      </c>
      <c r="AX115" s="246">
        <v>1</v>
      </c>
      <c r="AY115" s="246">
        <v>1</v>
      </c>
      <c r="AZ115" s="244">
        <f t="shared" si="27"/>
        <v>100</v>
      </c>
      <c r="BA115" s="58">
        <v>40000000</v>
      </c>
      <c r="BB115" s="58">
        <v>24124000</v>
      </c>
      <c r="BC115" s="41" t="s">
        <v>766</v>
      </c>
      <c r="BD115" s="271">
        <v>1</v>
      </c>
      <c r="BE115" s="271">
        <v>1</v>
      </c>
      <c r="BF115" s="244">
        <f t="shared" si="28"/>
        <v>100</v>
      </c>
      <c r="BG115" s="57">
        <v>8600000</v>
      </c>
      <c r="BH115" s="57">
        <v>8600000</v>
      </c>
      <c r="BI115" s="59" t="s">
        <v>767</v>
      </c>
      <c r="BJ115" s="246">
        <v>1</v>
      </c>
      <c r="BK115" s="246">
        <v>1</v>
      </c>
      <c r="BL115" s="244">
        <f t="shared" si="32"/>
        <v>100</v>
      </c>
      <c r="BM115" s="57">
        <v>2885000</v>
      </c>
      <c r="BN115" s="57">
        <v>2885000</v>
      </c>
      <c r="BO115" s="59" t="s">
        <v>768</v>
      </c>
      <c r="BP115" s="246">
        <v>1</v>
      </c>
      <c r="BQ115" s="246">
        <v>1</v>
      </c>
      <c r="BR115" s="244">
        <f t="shared" si="33"/>
        <v>100</v>
      </c>
      <c r="BS115" s="188">
        <v>0</v>
      </c>
      <c r="BT115" s="188">
        <v>0</v>
      </c>
      <c r="BU115" s="171">
        <v>0</v>
      </c>
      <c r="BV115" s="41" t="s">
        <v>974</v>
      </c>
      <c r="BW115" s="246">
        <v>1</v>
      </c>
      <c r="BX115" s="246"/>
      <c r="BY115" s="244">
        <f t="shared" si="29"/>
        <v>0</v>
      </c>
      <c r="BZ115" s="61"/>
      <c r="CA115" s="61"/>
      <c r="CB115" s="41"/>
      <c r="CC115" s="246">
        <v>1</v>
      </c>
      <c r="CD115" s="246"/>
      <c r="CE115" s="248">
        <f t="shared" si="30"/>
        <v>0</v>
      </c>
      <c r="CF115" s="61"/>
      <c r="CG115" s="61"/>
      <c r="CH115" s="41"/>
      <c r="CI115" s="246">
        <v>1</v>
      </c>
      <c r="CJ115" s="246">
        <f>(+BQ115+BK115+BE115+AY115+AS115+AM115+AG115+AA115+U115)/9</f>
        <v>1.1111111111111112</v>
      </c>
      <c r="CK115" s="238">
        <f>CJ115/CJ115*100/100</f>
        <v>1</v>
      </c>
      <c r="CL115" s="292" t="s">
        <v>769</v>
      </c>
    </row>
    <row r="116" spans="1:90" ht="146.25" customHeight="1">
      <c r="A116" s="310"/>
      <c r="B116" s="241"/>
      <c r="C116" s="261"/>
      <c r="D116" s="241"/>
      <c r="E116" s="263"/>
      <c r="F116" s="263"/>
      <c r="G116" s="263"/>
      <c r="H116" s="47" t="s">
        <v>171</v>
      </c>
      <c r="I116" s="280"/>
      <c r="J116" s="253"/>
      <c r="K116" s="253"/>
      <c r="L116" s="253"/>
      <c r="M116" s="253"/>
      <c r="N116" s="253"/>
      <c r="O116" s="276"/>
      <c r="P116" s="253"/>
      <c r="Q116" s="253"/>
      <c r="R116" s="253"/>
      <c r="S116" s="255"/>
      <c r="T116" s="278"/>
      <c r="U116" s="247"/>
      <c r="V116" s="251"/>
      <c r="W116" s="58"/>
      <c r="X116" s="58"/>
      <c r="Y116" s="41"/>
      <c r="Z116" s="247"/>
      <c r="AA116" s="247"/>
      <c r="AB116" s="245"/>
      <c r="AC116" s="58">
        <v>1956063594</v>
      </c>
      <c r="AD116" s="58">
        <v>1956063594</v>
      </c>
      <c r="AE116" s="41" t="s">
        <v>770</v>
      </c>
      <c r="AF116" s="247"/>
      <c r="AG116" s="247"/>
      <c r="AH116" s="245"/>
      <c r="AI116" s="58"/>
      <c r="AJ116" s="58"/>
      <c r="AK116" s="41" t="s">
        <v>771</v>
      </c>
      <c r="AL116" s="247"/>
      <c r="AM116" s="247"/>
      <c r="AN116" s="245"/>
      <c r="AO116" s="58">
        <v>0</v>
      </c>
      <c r="AP116" s="58">
        <v>0</v>
      </c>
      <c r="AQ116" s="41" t="s">
        <v>174</v>
      </c>
      <c r="AR116" s="247"/>
      <c r="AS116" s="247"/>
      <c r="AT116" s="245"/>
      <c r="AU116" s="58">
        <v>0</v>
      </c>
      <c r="AV116" s="58">
        <v>0</v>
      </c>
      <c r="AW116" s="41" t="s">
        <v>772</v>
      </c>
      <c r="AX116" s="247"/>
      <c r="AY116" s="247"/>
      <c r="AZ116" s="245"/>
      <c r="BA116" s="58">
        <v>3010569983</v>
      </c>
      <c r="BB116" s="58">
        <v>1364110617</v>
      </c>
      <c r="BC116" s="41" t="s">
        <v>773</v>
      </c>
      <c r="BD116" s="272"/>
      <c r="BE116" s="272"/>
      <c r="BF116" s="245"/>
      <c r="BG116" s="57">
        <v>3336801741</v>
      </c>
      <c r="BH116" s="57">
        <v>2492795140</v>
      </c>
      <c r="BI116" s="59" t="s">
        <v>774</v>
      </c>
      <c r="BJ116" s="247"/>
      <c r="BK116" s="247"/>
      <c r="BL116" s="245"/>
      <c r="BM116" s="57">
        <v>0</v>
      </c>
      <c r="BN116" s="57">
        <v>0</v>
      </c>
      <c r="BO116" s="59" t="s">
        <v>178</v>
      </c>
      <c r="BP116" s="247"/>
      <c r="BQ116" s="247"/>
      <c r="BR116" s="245"/>
      <c r="BS116" s="188">
        <v>9375823128</v>
      </c>
      <c r="BT116" s="188">
        <v>3200420781</v>
      </c>
      <c r="BU116" s="171">
        <f t="shared" si="18"/>
        <v>34.134824615475615</v>
      </c>
      <c r="BV116" s="41" t="s">
        <v>1006</v>
      </c>
      <c r="BW116" s="247"/>
      <c r="BX116" s="247"/>
      <c r="BY116" s="245"/>
      <c r="BZ116" s="61"/>
      <c r="CA116" s="61"/>
      <c r="CB116" s="41"/>
      <c r="CC116" s="247"/>
      <c r="CD116" s="247"/>
      <c r="CE116" s="249"/>
      <c r="CF116" s="61"/>
      <c r="CG116" s="61"/>
      <c r="CH116" s="41"/>
      <c r="CI116" s="247"/>
      <c r="CJ116" s="245"/>
      <c r="CK116" s="239"/>
      <c r="CL116" s="293"/>
    </row>
    <row r="117" spans="1:90" ht="77.25" customHeight="1">
      <c r="A117" s="310"/>
      <c r="B117" s="240" t="s">
        <v>775</v>
      </c>
      <c r="C117" s="260">
        <v>94</v>
      </c>
      <c r="D117" s="240" t="s">
        <v>776</v>
      </c>
      <c r="E117" s="262"/>
      <c r="F117" s="262"/>
      <c r="G117" s="262" t="s">
        <v>26</v>
      </c>
      <c r="H117" s="47" t="s">
        <v>161</v>
      </c>
      <c r="I117" s="279">
        <v>1</v>
      </c>
      <c r="J117" s="252">
        <v>1</v>
      </c>
      <c r="K117" s="252">
        <v>1</v>
      </c>
      <c r="L117" s="252">
        <v>1</v>
      </c>
      <c r="M117" s="252">
        <v>1</v>
      </c>
      <c r="N117" s="252">
        <v>1</v>
      </c>
      <c r="O117" s="275">
        <v>1</v>
      </c>
      <c r="P117" s="252">
        <v>1</v>
      </c>
      <c r="Q117" s="294">
        <v>7.0000000000000007E-2</v>
      </c>
      <c r="R117" s="294">
        <v>7.0000000000000007E-2</v>
      </c>
      <c r="S117" s="307">
        <v>7.0000000000000007E-2</v>
      </c>
      <c r="T117" s="277">
        <v>1</v>
      </c>
      <c r="U117" s="246">
        <v>1</v>
      </c>
      <c r="V117" s="250">
        <f t="shared" si="22"/>
        <v>100</v>
      </c>
      <c r="W117" s="58">
        <v>73833333</v>
      </c>
      <c r="X117" s="58">
        <v>73833333</v>
      </c>
      <c r="Y117" s="41" t="s">
        <v>777</v>
      </c>
      <c r="Z117" s="246">
        <v>1</v>
      </c>
      <c r="AA117" s="246">
        <v>1</v>
      </c>
      <c r="AB117" s="244">
        <f t="shared" si="23"/>
        <v>100</v>
      </c>
      <c r="AC117" s="58">
        <v>13750000</v>
      </c>
      <c r="AD117" s="58">
        <v>10085999</v>
      </c>
      <c r="AE117" s="41" t="s">
        <v>778</v>
      </c>
      <c r="AF117" s="246">
        <v>1</v>
      </c>
      <c r="AG117" s="246">
        <v>1</v>
      </c>
      <c r="AH117" s="244">
        <f t="shared" si="24"/>
        <v>100</v>
      </c>
      <c r="AI117" s="58">
        <v>42150050</v>
      </c>
      <c r="AJ117" s="58">
        <v>41352325</v>
      </c>
      <c r="AK117" s="41" t="s">
        <v>779</v>
      </c>
      <c r="AL117" s="246">
        <v>1</v>
      </c>
      <c r="AM117" s="246">
        <v>1</v>
      </c>
      <c r="AN117" s="244">
        <f t="shared" si="25"/>
        <v>100</v>
      </c>
      <c r="AO117" s="58">
        <v>31650000</v>
      </c>
      <c r="AP117" s="58">
        <v>0</v>
      </c>
      <c r="AQ117" s="41" t="s">
        <v>780</v>
      </c>
      <c r="AR117" s="246">
        <v>1</v>
      </c>
      <c r="AS117" s="246">
        <v>2</v>
      </c>
      <c r="AT117" s="244">
        <f t="shared" si="26"/>
        <v>200</v>
      </c>
      <c r="AU117" s="58">
        <v>38000000</v>
      </c>
      <c r="AV117" s="58">
        <v>35101442</v>
      </c>
      <c r="AW117" s="41" t="s">
        <v>765</v>
      </c>
      <c r="AX117" s="246">
        <v>1</v>
      </c>
      <c r="AY117" s="246">
        <v>1</v>
      </c>
      <c r="AZ117" s="244">
        <f t="shared" si="27"/>
        <v>100</v>
      </c>
      <c r="BA117" s="58">
        <v>40000000</v>
      </c>
      <c r="BB117" s="58">
        <v>24124000</v>
      </c>
      <c r="BC117" s="41" t="s">
        <v>781</v>
      </c>
      <c r="BD117" s="271">
        <v>1</v>
      </c>
      <c r="BE117" s="271">
        <v>1</v>
      </c>
      <c r="BF117" s="244">
        <f t="shared" si="28"/>
        <v>100</v>
      </c>
      <c r="BG117" s="57">
        <v>0</v>
      </c>
      <c r="BH117" s="57">
        <v>0</v>
      </c>
      <c r="BI117" s="305" t="s">
        <v>782</v>
      </c>
      <c r="BJ117" s="246">
        <v>1</v>
      </c>
      <c r="BK117" s="246">
        <v>1</v>
      </c>
      <c r="BL117" s="244">
        <f t="shared" si="32"/>
        <v>100</v>
      </c>
      <c r="BM117" s="57">
        <v>0</v>
      </c>
      <c r="BN117" s="57">
        <v>0</v>
      </c>
      <c r="BO117" s="59" t="s">
        <v>783</v>
      </c>
      <c r="BP117" s="303">
        <v>7.0000000000000007E-2</v>
      </c>
      <c r="BQ117" s="246">
        <v>0</v>
      </c>
      <c r="BR117" s="244">
        <f t="shared" si="33"/>
        <v>0</v>
      </c>
      <c r="BS117" s="188">
        <v>0</v>
      </c>
      <c r="BT117" s="188">
        <v>0</v>
      </c>
      <c r="BU117" s="171">
        <v>0</v>
      </c>
      <c r="BV117" s="41" t="s">
        <v>974</v>
      </c>
      <c r="BW117" s="246"/>
      <c r="BX117" s="246"/>
      <c r="BY117" s="244" t="e">
        <f t="shared" si="29"/>
        <v>#DIV/0!</v>
      </c>
      <c r="BZ117" s="61"/>
      <c r="CA117" s="61"/>
      <c r="CB117" s="41"/>
      <c r="CC117" s="246"/>
      <c r="CD117" s="246"/>
      <c r="CE117" s="248" t="e">
        <f t="shared" si="30"/>
        <v>#DIV/0!</v>
      </c>
      <c r="CF117" s="61"/>
      <c r="CG117" s="61"/>
      <c r="CH117" s="41"/>
      <c r="CI117" s="300">
        <v>7</v>
      </c>
      <c r="CJ117" s="301">
        <f>(+BQ117+BK117+BE117+AY117+AS117+AM117+AG117+AA117+U117)/9</f>
        <v>1</v>
      </c>
      <c r="CK117" s="238">
        <f>CJ117/CI117*100/100</f>
        <v>0.14285714285714285</v>
      </c>
      <c r="CL117" s="240" t="s">
        <v>784</v>
      </c>
    </row>
    <row r="118" spans="1:90" ht="147.75" customHeight="1">
      <c r="A118" s="310"/>
      <c r="B118" s="241"/>
      <c r="C118" s="261"/>
      <c r="D118" s="241"/>
      <c r="E118" s="263"/>
      <c r="F118" s="263"/>
      <c r="G118" s="263"/>
      <c r="H118" s="47" t="s">
        <v>171</v>
      </c>
      <c r="I118" s="280"/>
      <c r="J118" s="253"/>
      <c r="K118" s="253"/>
      <c r="L118" s="253"/>
      <c r="M118" s="253"/>
      <c r="N118" s="253"/>
      <c r="O118" s="276"/>
      <c r="P118" s="253"/>
      <c r="Q118" s="276"/>
      <c r="R118" s="276"/>
      <c r="S118" s="308"/>
      <c r="T118" s="278"/>
      <c r="U118" s="247"/>
      <c r="V118" s="251"/>
      <c r="W118" s="58"/>
      <c r="X118" s="58"/>
      <c r="Y118" s="41"/>
      <c r="Z118" s="247"/>
      <c r="AA118" s="247"/>
      <c r="AB118" s="245"/>
      <c r="AC118" s="58"/>
      <c r="AD118" s="58"/>
      <c r="AE118" s="41" t="s">
        <v>785</v>
      </c>
      <c r="AF118" s="247"/>
      <c r="AG118" s="247"/>
      <c r="AH118" s="245"/>
      <c r="AI118" s="58"/>
      <c r="AJ118" s="58"/>
      <c r="AK118" s="41" t="s">
        <v>786</v>
      </c>
      <c r="AL118" s="247"/>
      <c r="AM118" s="247"/>
      <c r="AN118" s="245"/>
      <c r="AO118" s="58">
        <v>0</v>
      </c>
      <c r="AP118" s="58">
        <v>0</v>
      </c>
      <c r="AQ118" s="41" t="s">
        <v>174</v>
      </c>
      <c r="AR118" s="247"/>
      <c r="AS118" s="247"/>
      <c r="AT118" s="245"/>
      <c r="AU118" s="58">
        <v>0</v>
      </c>
      <c r="AV118" s="58">
        <v>0</v>
      </c>
      <c r="AW118" s="41" t="s">
        <v>772</v>
      </c>
      <c r="AX118" s="247"/>
      <c r="AY118" s="247"/>
      <c r="AZ118" s="245"/>
      <c r="BA118" s="58">
        <v>0</v>
      </c>
      <c r="BB118" s="58">
        <v>0</v>
      </c>
      <c r="BC118" s="41"/>
      <c r="BD118" s="272"/>
      <c r="BE118" s="272"/>
      <c r="BF118" s="245"/>
      <c r="BG118" s="57">
        <v>0</v>
      </c>
      <c r="BH118" s="57">
        <v>0</v>
      </c>
      <c r="BI118" s="306"/>
      <c r="BJ118" s="247"/>
      <c r="BK118" s="247"/>
      <c r="BL118" s="245"/>
      <c r="BM118" s="57">
        <v>0</v>
      </c>
      <c r="BN118" s="57">
        <v>0</v>
      </c>
      <c r="BO118" s="59" t="s">
        <v>178</v>
      </c>
      <c r="BP118" s="304"/>
      <c r="BQ118" s="247"/>
      <c r="BR118" s="245"/>
      <c r="BS118" s="188">
        <v>0</v>
      </c>
      <c r="BT118" s="188">
        <v>0</v>
      </c>
      <c r="BU118" s="171">
        <v>0</v>
      </c>
      <c r="BV118" s="41" t="s">
        <v>1007</v>
      </c>
      <c r="BW118" s="247"/>
      <c r="BX118" s="247"/>
      <c r="BY118" s="245"/>
      <c r="BZ118" s="61"/>
      <c r="CA118" s="61"/>
      <c r="CB118" s="41"/>
      <c r="CC118" s="247"/>
      <c r="CD118" s="247"/>
      <c r="CE118" s="249"/>
      <c r="CF118" s="61"/>
      <c r="CG118" s="61"/>
      <c r="CH118" s="41"/>
      <c r="CI118" s="295"/>
      <c r="CJ118" s="302"/>
      <c r="CK118" s="239"/>
      <c r="CL118" s="241"/>
    </row>
    <row r="119" spans="1:90" ht="170.25" customHeight="1">
      <c r="A119" s="310"/>
      <c r="B119" s="41" t="s">
        <v>787</v>
      </c>
      <c r="C119" s="45">
        <v>95</v>
      </c>
      <c r="D119" s="41" t="s">
        <v>788</v>
      </c>
      <c r="E119" s="46" t="s">
        <v>26</v>
      </c>
      <c r="F119" s="46" t="s">
        <v>26</v>
      </c>
      <c r="G119" s="46" t="s">
        <v>26</v>
      </c>
      <c r="H119" s="47" t="s">
        <v>789</v>
      </c>
      <c r="I119" s="48">
        <v>1</v>
      </c>
      <c r="J119" s="49">
        <v>1</v>
      </c>
      <c r="K119" s="49">
        <v>1</v>
      </c>
      <c r="L119" s="49">
        <v>1</v>
      </c>
      <c r="M119" s="49">
        <v>1</v>
      </c>
      <c r="N119" s="49">
        <v>1</v>
      </c>
      <c r="O119" s="112">
        <v>1</v>
      </c>
      <c r="P119" s="49">
        <v>1</v>
      </c>
      <c r="Q119" s="49">
        <v>1</v>
      </c>
      <c r="R119" s="49">
        <v>1</v>
      </c>
      <c r="S119" s="50">
        <v>1</v>
      </c>
      <c r="T119" s="51">
        <v>1</v>
      </c>
      <c r="U119" s="52">
        <v>1</v>
      </c>
      <c r="V119" s="56">
        <f t="shared" si="22"/>
        <v>100</v>
      </c>
      <c r="W119" s="58">
        <v>44333333</v>
      </c>
      <c r="X119" s="58">
        <v>39833332</v>
      </c>
      <c r="Y119" s="41" t="s">
        <v>790</v>
      </c>
      <c r="Z119" s="52">
        <v>1</v>
      </c>
      <c r="AA119" s="52">
        <v>1</v>
      </c>
      <c r="AB119" s="54">
        <f t="shared" si="23"/>
        <v>100</v>
      </c>
      <c r="AC119" s="58">
        <v>27500000</v>
      </c>
      <c r="AD119" s="58">
        <v>11320747</v>
      </c>
      <c r="AE119" s="41" t="s">
        <v>791</v>
      </c>
      <c r="AF119" s="52">
        <v>1</v>
      </c>
      <c r="AG119" s="52">
        <v>1</v>
      </c>
      <c r="AH119" s="54">
        <f t="shared" si="24"/>
        <v>100</v>
      </c>
      <c r="AI119" s="58">
        <v>42150050</v>
      </c>
      <c r="AJ119" s="58">
        <v>41352325</v>
      </c>
      <c r="AK119" s="41" t="s">
        <v>792</v>
      </c>
      <c r="AL119" s="52">
        <v>1</v>
      </c>
      <c r="AM119" s="52">
        <v>1</v>
      </c>
      <c r="AN119" s="54">
        <f t="shared" si="25"/>
        <v>100</v>
      </c>
      <c r="AO119" s="58">
        <v>31650000</v>
      </c>
      <c r="AP119" s="58">
        <v>0</v>
      </c>
      <c r="AQ119" s="41" t="s">
        <v>764</v>
      </c>
      <c r="AR119" s="52">
        <v>1</v>
      </c>
      <c r="AS119" s="52">
        <v>2</v>
      </c>
      <c r="AT119" s="54">
        <f t="shared" si="26"/>
        <v>200</v>
      </c>
      <c r="AU119" s="58">
        <v>38000000</v>
      </c>
      <c r="AV119" s="58">
        <v>35101442</v>
      </c>
      <c r="AW119" s="41" t="s">
        <v>765</v>
      </c>
      <c r="AX119" s="52">
        <v>1</v>
      </c>
      <c r="AY119" s="52">
        <v>1</v>
      </c>
      <c r="AZ119" s="54">
        <f t="shared" si="27"/>
        <v>100</v>
      </c>
      <c r="BA119" s="58">
        <v>40000000</v>
      </c>
      <c r="BB119" s="58">
        <v>24124000</v>
      </c>
      <c r="BC119" s="41" t="s">
        <v>766</v>
      </c>
      <c r="BD119" s="88">
        <v>1</v>
      </c>
      <c r="BE119" s="88">
        <v>1</v>
      </c>
      <c r="BF119" s="54">
        <f t="shared" si="28"/>
        <v>100</v>
      </c>
      <c r="BG119" s="57">
        <v>2000000</v>
      </c>
      <c r="BH119" s="57">
        <v>2000000</v>
      </c>
      <c r="BI119" s="59" t="s">
        <v>793</v>
      </c>
      <c r="BJ119" s="52">
        <v>1</v>
      </c>
      <c r="BK119" s="52">
        <v>1</v>
      </c>
      <c r="BL119" s="54">
        <f t="shared" si="32"/>
        <v>100</v>
      </c>
      <c r="BM119" s="57" t="s">
        <v>451</v>
      </c>
      <c r="BN119" s="57" t="s">
        <v>794</v>
      </c>
      <c r="BO119" s="59" t="s">
        <v>795</v>
      </c>
      <c r="BP119" s="52">
        <v>1</v>
      </c>
      <c r="BQ119" s="52">
        <v>1</v>
      </c>
      <c r="BR119" s="54">
        <f t="shared" si="33"/>
        <v>100</v>
      </c>
      <c r="BS119" s="188">
        <v>0</v>
      </c>
      <c r="BT119" s="188">
        <v>0</v>
      </c>
      <c r="BU119" s="171">
        <v>0</v>
      </c>
      <c r="BV119" s="41" t="s">
        <v>1131</v>
      </c>
      <c r="BW119" s="60">
        <v>1</v>
      </c>
      <c r="BX119" s="60"/>
      <c r="BY119" s="54">
        <f t="shared" si="29"/>
        <v>0</v>
      </c>
      <c r="BZ119" s="61"/>
      <c r="CA119" s="61"/>
      <c r="CB119" s="41"/>
      <c r="CC119" s="60">
        <v>1</v>
      </c>
      <c r="CD119" s="60"/>
      <c r="CE119" s="62">
        <f t="shared" si="30"/>
        <v>0</v>
      </c>
      <c r="CF119" s="61"/>
      <c r="CG119" s="61"/>
      <c r="CH119" s="41"/>
      <c r="CI119" s="52">
        <v>1</v>
      </c>
      <c r="CJ119" s="52">
        <f>(U119+AG119+AM119+AS119+AY119+BE119+BK119+BQ119+BX119+CD119)/9</f>
        <v>1</v>
      </c>
      <c r="CK119" s="164">
        <f t="shared" ref="CK119:CK127" si="39">CJ119/CI119*100/100</f>
        <v>1</v>
      </c>
      <c r="CL119" s="41" t="s">
        <v>796</v>
      </c>
    </row>
    <row r="120" spans="1:90" ht="158.25" customHeight="1">
      <c r="A120" s="310"/>
      <c r="B120" s="240" t="s">
        <v>797</v>
      </c>
      <c r="C120" s="45">
        <v>96</v>
      </c>
      <c r="D120" s="41" t="s">
        <v>798</v>
      </c>
      <c r="E120" s="46" t="s">
        <v>26</v>
      </c>
      <c r="F120" s="46" t="s">
        <v>26</v>
      </c>
      <c r="G120" s="46" t="s">
        <v>26</v>
      </c>
      <c r="H120" s="47" t="s">
        <v>171</v>
      </c>
      <c r="I120" s="115">
        <v>1</v>
      </c>
      <c r="J120" s="116">
        <v>1</v>
      </c>
      <c r="K120" s="116">
        <v>1</v>
      </c>
      <c r="L120" s="116">
        <v>1</v>
      </c>
      <c r="M120" s="116">
        <v>1</v>
      </c>
      <c r="N120" s="116">
        <v>1</v>
      </c>
      <c r="O120" s="117">
        <v>1</v>
      </c>
      <c r="P120" s="116">
        <v>1</v>
      </c>
      <c r="Q120" s="117">
        <v>1</v>
      </c>
      <c r="R120" s="117">
        <v>1</v>
      </c>
      <c r="S120" s="118">
        <v>1</v>
      </c>
      <c r="T120" s="119">
        <v>1</v>
      </c>
      <c r="U120" s="63">
        <v>1</v>
      </c>
      <c r="V120" s="56">
        <f t="shared" si="22"/>
        <v>100</v>
      </c>
      <c r="W120" s="58"/>
      <c r="X120" s="58"/>
      <c r="Y120" s="41" t="s">
        <v>799</v>
      </c>
      <c r="Z120" s="63">
        <v>1</v>
      </c>
      <c r="AA120" s="63">
        <v>1</v>
      </c>
      <c r="AB120" s="54">
        <f t="shared" si="23"/>
        <v>100</v>
      </c>
      <c r="AC120" s="58"/>
      <c r="AD120" s="58"/>
      <c r="AE120" s="41" t="s">
        <v>799</v>
      </c>
      <c r="AF120" s="63">
        <v>1</v>
      </c>
      <c r="AG120" s="63">
        <v>1</v>
      </c>
      <c r="AH120" s="54">
        <f t="shared" si="24"/>
        <v>100</v>
      </c>
      <c r="AI120" s="58"/>
      <c r="AJ120" s="58"/>
      <c r="AK120" s="41" t="s">
        <v>800</v>
      </c>
      <c r="AL120" s="63">
        <v>1</v>
      </c>
      <c r="AM120" s="63">
        <v>0</v>
      </c>
      <c r="AN120" s="54">
        <f t="shared" si="25"/>
        <v>0</v>
      </c>
      <c r="AO120" s="58">
        <v>0</v>
      </c>
      <c r="AP120" s="58">
        <v>0</v>
      </c>
      <c r="AQ120" s="41" t="s">
        <v>174</v>
      </c>
      <c r="AR120" s="63">
        <v>1</v>
      </c>
      <c r="AS120" s="63">
        <v>1</v>
      </c>
      <c r="AT120" s="54">
        <f t="shared" si="26"/>
        <v>100</v>
      </c>
      <c r="AU120" s="58">
        <v>15282295074</v>
      </c>
      <c r="AV120" s="58">
        <v>13798758920</v>
      </c>
      <c r="AW120" s="41" t="s">
        <v>801</v>
      </c>
      <c r="AX120" s="63">
        <v>1</v>
      </c>
      <c r="AY120" s="63">
        <v>1</v>
      </c>
      <c r="AZ120" s="54">
        <f t="shared" si="27"/>
        <v>100</v>
      </c>
      <c r="BA120" s="58">
        <v>14928320643</v>
      </c>
      <c r="BB120" s="58">
        <v>6462851903</v>
      </c>
      <c r="BC120" s="41" t="s">
        <v>802</v>
      </c>
      <c r="BD120" s="120">
        <v>1</v>
      </c>
      <c r="BE120" s="120">
        <v>1</v>
      </c>
      <c r="BF120" s="54">
        <f t="shared" si="28"/>
        <v>100</v>
      </c>
      <c r="BG120" s="298">
        <v>17065084397</v>
      </c>
      <c r="BH120" s="298">
        <v>12687323082</v>
      </c>
      <c r="BI120" s="59" t="s">
        <v>803</v>
      </c>
      <c r="BJ120" s="63">
        <v>1</v>
      </c>
      <c r="BK120" s="63">
        <v>1</v>
      </c>
      <c r="BL120" s="54">
        <f t="shared" si="32"/>
        <v>100</v>
      </c>
      <c r="BM120" s="57">
        <v>0</v>
      </c>
      <c r="BN120" s="57">
        <v>0</v>
      </c>
      <c r="BO120" s="59" t="s">
        <v>178</v>
      </c>
      <c r="BP120" s="120">
        <v>1</v>
      </c>
      <c r="BQ120" s="63">
        <v>1</v>
      </c>
      <c r="BR120" s="54">
        <v>100</v>
      </c>
      <c r="BS120" s="187">
        <v>15598800933</v>
      </c>
      <c r="BT120" s="187">
        <v>10698591440</v>
      </c>
      <c r="BU120" s="171">
        <f t="shared" ref="BU120:BU134" si="40">BT120/BS120*100</f>
        <v>68.585986102089578</v>
      </c>
      <c r="BV120" s="41" t="s">
        <v>1008</v>
      </c>
      <c r="BW120" s="120">
        <v>1</v>
      </c>
      <c r="BX120" s="60"/>
      <c r="BY120" s="54">
        <f t="shared" si="29"/>
        <v>0</v>
      </c>
      <c r="BZ120" s="61"/>
      <c r="CA120" s="61"/>
      <c r="CB120" s="41"/>
      <c r="CC120" s="120">
        <v>1</v>
      </c>
      <c r="CD120" s="60"/>
      <c r="CE120" s="62">
        <f t="shared" si="30"/>
        <v>0</v>
      </c>
      <c r="CF120" s="61"/>
      <c r="CG120" s="61"/>
      <c r="CH120" s="41"/>
      <c r="CI120" s="63">
        <v>1</v>
      </c>
      <c r="CJ120" s="105">
        <f>(U120+AG120+AM120+AS120+AY120+BE120+BK120+BQ120+BX120+CD120)/9</f>
        <v>0.77777777777777779</v>
      </c>
      <c r="CK120" s="164">
        <f>CJ120/CI120</f>
        <v>0.77777777777777779</v>
      </c>
      <c r="CL120" s="41" t="s">
        <v>1159</v>
      </c>
    </row>
    <row r="121" spans="1:90" ht="183.75" customHeight="1">
      <c r="A121" s="310"/>
      <c r="B121" s="241"/>
      <c r="C121" s="45">
        <v>97</v>
      </c>
      <c r="D121" s="41" t="s">
        <v>804</v>
      </c>
      <c r="E121" s="46" t="s">
        <v>26</v>
      </c>
      <c r="F121" s="46" t="s">
        <v>26</v>
      </c>
      <c r="G121" s="46" t="s">
        <v>26</v>
      </c>
      <c r="H121" s="47" t="s">
        <v>171</v>
      </c>
      <c r="I121" s="115">
        <v>1</v>
      </c>
      <c r="J121" s="116">
        <v>1</v>
      </c>
      <c r="K121" s="116">
        <v>1</v>
      </c>
      <c r="L121" s="116">
        <v>1</v>
      </c>
      <c r="M121" s="116">
        <v>1</v>
      </c>
      <c r="N121" s="116">
        <v>1</v>
      </c>
      <c r="O121" s="117">
        <v>1</v>
      </c>
      <c r="P121" s="116">
        <v>1</v>
      </c>
      <c r="Q121" s="117">
        <v>1</v>
      </c>
      <c r="R121" s="117">
        <v>1</v>
      </c>
      <c r="S121" s="118">
        <v>1</v>
      </c>
      <c r="T121" s="119">
        <v>1</v>
      </c>
      <c r="U121" s="63">
        <v>1</v>
      </c>
      <c r="V121" s="56">
        <f t="shared" si="22"/>
        <v>100</v>
      </c>
      <c r="W121" s="58"/>
      <c r="X121" s="58"/>
      <c r="Y121" s="41" t="s">
        <v>805</v>
      </c>
      <c r="Z121" s="63">
        <v>1</v>
      </c>
      <c r="AA121" s="63">
        <v>1</v>
      </c>
      <c r="AB121" s="54">
        <f t="shared" si="23"/>
        <v>100</v>
      </c>
      <c r="AC121" s="58">
        <v>10431855786</v>
      </c>
      <c r="AD121" s="58">
        <v>10431855786</v>
      </c>
      <c r="AE121" s="41" t="s">
        <v>806</v>
      </c>
      <c r="AF121" s="63">
        <v>1</v>
      </c>
      <c r="AG121" s="63">
        <v>1</v>
      </c>
      <c r="AH121" s="54">
        <f t="shared" si="24"/>
        <v>100</v>
      </c>
      <c r="AI121" s="58"/>
      <c r="AJ121" s="58"/>
      <c r="AK121" s="41" t="s">
        <v>807</v>
      </c>
      <c r="AL121" s="63">
        <v>1</v>
      </c>
      <c r="AM121" s="63">
        <v>0</v>
      </c>
      <c r="AN121" s="54">
        <f t="shared" si="25"/>
        <v>0</v>
      </c>
      <c r="AO121" s="58">
        <v>0</v>
      </c>
      <c r="AP121" s="58">
        <v>0</v>
      </c>
      <c r="AQ121" s="41" t="s">
        <v>174</v>
      </c>
      <c r="AR121" s="63">
        <v>1</v>
      </c>
      <c r="AS121" s="63">
        <v>1</v>
      </c>
      <c r="AT121" s="54">
        <f t="shared" si="26"/>
        <v>100</v>
      </c>
      <c r="AU121" s="58">
        <v>18905535382</v>
      </c>
      <c r="AV121" s="58">
        <v>17048719506</v>
      </c>
      <c r="AW121" s="41" t="s">
        <v>808</v>
      </c>
      <c r="AX121" s="63">
        <v>1</v>
      </c>
      <c r="AY121" s="63">
        <v>1</v>
      </c>
      <c r="AZ121" s="54">
        <f t="shared" si="27"/>
        <v>100</v>
      </c>
      <c r="BA121" s="58">
        <v>14928320643</v>
      </c>
      <c r="BB121" s="58">
        <v>6462851903</v>
      </c>
      <c r="BC121" s="41" t="s">
        <v>809</v>
      </c>
      <c r="BD121" s="120">
        <v>1</v>
      </c>
      <c r="BE121" s="120">
        <v>1</v>
      </c>
      <c r="BF121" s="54">
        <f t="shared" si="28"/>
        <v>100</v>
      </c>
      <c r="BG121" s="299"/>
      <c r="BH121" s="299"/>
      <c r="BI121" s="59" t="s">
        <v>810</v>
      </c>
      <c r="BJ121" s="63">
        <v>1</v>
      </c>
      <c r="BK121" s="63">
        <v>1</v>
      </c>
      <c r="BL121" s="54">
        <f t="shared" si="32"/>
        <v>100</v>
      </c>
      <c r="BM121" s="57">
        <v>0</v>
      </c>
      <c r="BN121" s="57">
        <v>0</v>
      </c>
      <c r="BO121" s="59" t="s">
        <v>178</v>
      </c>
      <c r="BP121" s="120">
        <v>1</v>
      </c>
      <c r="BQ121" s="63">
        <v>1</v>
      </c>
      <c r="BR121" s="54">
        <v>100</v>
      </c>
      <c r="BS121" s="187"/>
      <c r="BT121" s="187" t="s">
        <v>968</v>
      </c>
      <c r="BU121" s="171">
        <v>0</v>
      </c>
      <c r="BV121" s="41" t="s">
        <v>1009</v>
      </c>
      <c r="BW121" s="120">
        <v>1</v>
      </c>
      <c r="BX121" s="60"/>
      <c r="BY121" s="54">
        <f t="shared" si="29"/>
        <v>0</v>
      </c>
      <c r="BZ121" s="61"/>
      <c r="CA121" s="61"/>
      <c r="CB121" s="41"/>
      <c r="CC121" s="120">
        <v>1</v>
      </c>
      <c r="CD121" s="60"/>
      <c r="CE121" s="62">
        <f t="shared" si="30"/>
        <v>0</v>
      </c>
      <c r="CF121" s="61"/>
      <c r="CG121" s="61"/>
      <c r="CH121" s="41"/>
      <c r="CI121" s="63">
        <v>1</v>
      </c>
      <c r="CJ121" s="105">
        <f>(U121+AA121+AG121+AM121+AS121+AY121+BE121+BK121+BQ121)/9</f>
        <v>0.88888888888888884</v>
      </c>
      <c r="CK121" s="164">
        <f>CJ121/CI121</f>
        <v>0.88888888888888884</v>
      </c>
      <c r="CL121" s="96" t="s">
        <v>1160</v>
      </c>
    </row>
    <row r="122" spans="1:90" ht="324" customHeight="1">
      <c r="A122" s="310"/>
      <c r="B122" s="41" t="s">
        <v>811</v>
      </c>
      <c r="C122" s="45">
        <v>98</v>
      </c>
      <c r="D122" s="41" t="s">
        <v>812</v>
      </c>
      <c r="E122" s="46" t="s">
        <v>26</v>
      </c>
      <c r="F122" s="46" t="s">
        <v>26</v>
      </c>
      <c r="G122" s="46" t="s">
        <v>26</v>
      </c>
      <c r="H122" s="47" t="s">
        <v>491</v>
      </c>
      <c r="I122" s="48">
        <v>12</v>
      </c>
      <c r="J122" s="49">
        <v>12</v>
      </c>
      <c r="K122" s="49">
        <v>1</v>
      </c>
      <c r="L122" s="49">
        <v>1</v>
      </c>
      <c r="M122" s="49">
        <v>1</v>
      </c>
      <c r="N122" s="49">
        <v>1</v>
      </c>
      <c r="O122" s="49">
        <v>12</v>
      </c>
      <c r="P122" s="49">
        <v>1</v>
      </c>
      <c r="Q122" s="49">
        <v>1</v>
      </c>
      <c r="R122" s="49">
        <v>1</v>
      </c>
      <c r="S122" s="50">
        <v>1</v>
      </c>
      <c r="T122" s="51">
        <v>12</v>
      </c>
      <c r="U122" s="52">
        <v>10</v>
      </c>
      <c r="V122" s="56">
        <f t="shared" si="22"/>
        <v>83.333333333333343</v>
      </c>
      <c r="W122" s="58">
        <v>122659912.27</v>
      </c>
      <c r="X122" s="58">
        <v>122659912.27</v>
      </c>
      <c r="Y122" s="41" t="s">
        <v>813</v>
      </c>
      <c r="Z122" s="52">
        <v>12</v>
      </c>
      <c r="AA122" s="52">
        <v>9</v>
      </c>
      <c r="AB122" s="54">
        <f t="shared" si="23"/>
        <v>75</v>
      </c>
      <c r="AC122" s="58">
        <v>53789435.729999997</v>
      </c>
      <c r="AD122" s="58">
        <v>8910000</v>
      </c>
      <c r="AE122" s="41" t="s">
        <v>814</v>
      </c>
      <c r="AF122" s="52">
        <v>1</v>
      </c>
      <c r="AG122" s="99">
        <v>0.6</v>
      </c>
      <c r="AH122" s="54">
        <f t="shared" si="24"/>
        <v>60</v>
      </c>
      <c r="AI122" s="58">
        <v>7500000</v>
      </c>
      <c r="AJ122" s="58">
        <v>4499630</v>
      </c>
      <c r="AK122" s="41" t="s">
        <v>815</v>
      </c>
      <c r="AL122" s="52">
        <v>1</v>
      </c>
      <c r="AM122" s="52">
        <v>1</v>
      </c>
      <c r="AN122" s="54">
        <f t="shared" si="25"/>
        <v>100</v>
      </c>
      <c r="AO122" s="58">
        <v>22042000</v>
      </c>
      <c r="AP122" s="58">
        <v>21991350</v>
      </c>
      <c r="AQ122" s="41" t="s">
        <v>816</v>
      </c>
      <c r="AR122" s="52">
        <v>1</v>
      </c>
      <c r="AS122" s="52">
        <v>1</v>
      </c>
      <c r="AT122" s="54">
        <f t="shared" si="26"/>
        <v>100</v>
      </c>
      <c r="AU122" s="58">
        <v>31050000</v>
      </c>
      <c r="AV122" s="58">
        <v>28033659</v>
      </c>
      <c r="AW122" s="41" t="s">
        <v>817</v>
      </c>
      <c r="AX122" s="52">
        <v>1</v>
      </c>
      <c r="AY122" s="99">
        <v>0.92</v>
      </c>
      <c r="AZ122" s="54">
        <f t="shared" si="27"/>
        <v>92</v>
      </c>
      <c r="BA122" s="58">
        <v>10000000</v>
      </c>
      <c r="BB122" s="58">
        <v>9977333</v>
      </c>
      <c r="BC122" s="41" t="s">
        <v>818</v>
      </c>
      <c r="BD122" s="52">
        <v>12</v>
      </c>
      <c r="BE122" s="52">
        <v>12</v>
      </c>
      <c r="BF122" s="54">
        <f t="shared" si="28"/>
        <v>100</v>
      </c>
      <c r="BG122" s="57">
        <v>3500000</v>
      </c>
      <c r="BH122" s="57">
        <v>3500000</v>
      </c>
      <c r="BI122" s="59" t="s">
        <v>819</v>
      </c>
      <c r="BJ122" s="52">
        <v>1</v>
      </c>
      <c r="BK122" s="52">
        <v>1</v>
      </c>
      <c r="BL122" s="54">
        <f t="shared" si="32"/>
        <v>100</v>
      </c>
      <c r="BM122" s="57">
        <v>3000000</v>
      </c>
      <c r="BN122" s="57">
        <v>3000000</v>
      </c>
      <c r="BO122" s="59" t="s">
        <v>820</v>
      </c>
      <c r="BP122" s="52">
        <v>1</v>
      </c>
      <c r="BQ122" s="52">
        <v>1</v>
      </c>
      <c r="BR122" s="54">
        <f t="shared" si="33"/>
        <v>100</v>
      </c>
      <c r="BS122" s="197">
        <v>10000000</v>
      </c>
      <c r="BT122" s="197">
        <v>10000000</v>
      </c>
      <c r="BU122" s="171">
        <f t="shared" si="40"/>
        <v>100</v>
      </c>
      <c r="BV122" s="41" t="s">
        <v>1088</v>
      </c>
      <c r="BW122" s="60">
        <v>1</v>
      </c>
      <c r="BX122" s="60"/>
      <c r="BY122" s="54">
        <f t="shared" si="29"/>
        <v>0</v>
      </c>
      <c r="BZ122" s="61"/>
      <c r="CA122" s="61"/>
      <c r="CB122" s="41"/>
      <c r="CC122" s="60">
        <v>1</v>
      </c>
      <c r="CD122" s="60"/>
      <c r="CE122" s="62">
        <f t="shared" si="30"/>
        <v>0</v>
      </c>
      <c r="CF122" s="61"/>
      <c r="CG122" s="61"/>
      <c r="CH122" s="41"/>
      <c r="CI122" s="52">
        <v>1</v>
      </c>
      <c r="CJ122" s="178">
        <f>(U122+AG122+AM122+AS122+AY122+BE122+BK122+BQ122+BX122+CD122)/9</f>
        <v>3.0577777777777779</v>
      </c>
      <c r="CK122" s="164">
        <v>1</v>
      </c>
      <c r="CL122" s="70" t="s">
        <v>821</v>
      </c>
    </row>
    <row r="123" spans="1:90" ht="134.25" customHeight="1">
      <c r="A123" s="310"/>
      <c r="B123" s="41" t="s">
        <v>822</v>
      </c>
      <c r="C123" s="45">
        <v>99</v>
      </c>
      <c r="D123" s="41" t="s">
        <v>823</v>
      </c>
      <c r="E123" s="46"/>
      <c r="F123" s="46" t="s">
        <v>26</v>
      </c>
      <c r="G123" s="46" t="s">
        <v>26</v>
      </c>
      <c r="H123" s="47" t="s">
        <v>161</v>
      </c>
      <c r="I123" s="48">
        <v>3</v>
      </c>
      <c r="J123" s="49">
        <v>4</v>
      </c>
      <c r="K123" s="49">
        <v>1</v>
      </c>
      <c r="L123" s="49">
        <v>1</v>
      </c>
      <c r="M123" s="49">
        <v>1</v>
      </c>
      <c r="N123" s="49">
        <v>8</v>
      </c>
      <c r="O123" s="49">
        <v>13</v>
      </c>
      <c r="P123" s="49">
        <v>12</v>
      </c>
      <c r="Q123" s="49">
        <v>12</v>
      </c>
      <c r="R123" s="49">
        <v>12</v>
      </c>
      <c r="S123" s="50">
        <v>12</v>
      </c>
      <c r="T123" s="51">
        <v>3</v>
      </c>
      <c r="U123" s="52">
        <v>11</v>
      </c>
      <c r="V123" s="53">
        <f t="shared" si="22"/>
        <v>366.66666666666663</v>
      </c>
      <c r="W123" s="242">
        <v>44333333</v>
      </c>
      <c r="X123" s="242">
        <v>39833332</v>
      </c>
      <c r="Y123" s="100" t="s">
        <v>824</v>
      </c>
      <c r="Z123" s="52">
        <v>4</v>
      </c>
      <c r="AA123" s="52">
        <v>11</v>
      </c>
      <c r="AB123" s="54">
        <f>(AA123/Z123)*100</f>
        <v>275</v>
      </c>
      <c r="AC123" s="242">
        <v>27500000</v>
      </c>
      <c r="AD123" s="242">
        <v>11320747</v>
      </c>
      <c r="AE123" s="240" t="s">
        <v>825</v>
      </c>
      <c r="AF123" s="52">
        <v>1</v>
      </c>
      <c r="AG123" s="52">
        <v>1</v>
      </c>
      <c r="AH123" s="54">
        <f t="shared" si="24"/>
        <v>100</v>
      </c>
      <c r="AI123" s="242">
        <v>16500000</v>
      </c>
      <c r="AJ123" s="242">
        <v>16500000</v>
      </c>
      <c r="AK123" s="240" t="s">
        <v>826</v>
      </c>
      <c r="AL123" s="52">
        <v>1</v>
      </c>
      <c r="AM123" s="52">
        <v>1</v>
      </c>
      <c r="AN123" s="54">
        <f t="shared" si="25"/>
        <v>100</v>
      </c>
      <c r="AO123" s="242">
        <v>27751200</v>
      </c>
      <c r="AP123" s="242">
        <v>27751200</v>
      </c>
      <c r="AQ123" s="268" t="s">
        <v>827</v>
      </c>
      <c r="AR123" s="52">
        <v>1</v>
      </c>
      <c r="AS123" s="52">
        <v>1</v>
      </c>
      <c r="AT123" s="54">
        <f t="shared" si="26"/>
        <v>100</v>
      </c>
      <c r="AU123" s="242">
        <v>40000000</v>
      </c>
      <c r="AV123" s="242">
        <v>40000000</v>
      </c>
      <c r="AW123" s="268" t="s">
        <v>463</v>
      </c>
      <c r="AX123" s="52">
        <v>8</v>
      </c>
      <c r="AY123" s="52">
        <v>8</v>
      </c>
      <c r="AZ123" s="54">
        <f t="shared" si="27"/>
        <v>100</v>
      </c>
      <c r="BA123" s="242">
        <v>40000000</v>
      </c>
      <c r="BB123" s="242">
        <v>2160000</v>
      </c>
      <c r="BC123" s="268" t="s">
        <v>828</v>
      </c>
      <c r="BD123" s="52">
        <v>13</v>
      </c>
      <c r="BE123" s="52">
        <v>13</v>
      </c>
      <c r="BF123" s="54">
        <v>100</v>
      </c>
      <c r="BG123" s="57">
        <v>8600000</v>
      </c>
      <c r="BH123" s="57">
        <v>8600000</v>
      </c>
      <c r="BI123" s="59" t="s">
        <v>829</v>
      </c>
      <c r="BJ123" s="52">
        <v>12</v>
      </c>
      <c r="BK123" s="52">
        <v>12</v>
      </c>
      <c r="BL123" s="54">
        <f t="shared" si="32"/>
        <v>100</v>
      </c>
      <c r="BM123" s="173">
        <f>2250000*8/4</f>
        <v>4500000</v>
      </c>
      <c r="BN123" s="173">
        <f>14670000/4</f>
        <v>3667500</v>
      </c>
      <c r="BO123" s="174" t="s">
        <v>830</v>
      </c>
      <c r="BP123" s="52">
        <v>12</v>
      </c>
      <c r="BQ123" s="52">
        <v>12</v>
      </c>
      <c r="BR123" s="121">
        <f t="shared" si="33"/>
        <v>100</v>
      </c>
      <c r="BS123" s="205">
        <v>24000000</v>
      </c>
      <c r="BT123" s="205">
        <v>24000000</v>
      </c>
      <c r="BU123" s="171">
        <f t="shared" si="40"/>
        <v>100</v>
      </c>
      <c r="BV123" s="41" t="s">
        <v>831</v>
      </c>
      <c r="BW123" s="122">
        <v>12</v>
      </c>
      <c r="BX123" s="122"/>
      <c r="BY123" s="121">
        <f t="shared" si="29"/>
        <v>0</v>
      </c>
      <c r="BZ123" s="123"/>
      <c r="CA123" s="123"/>
      <c r="CB123" s="100"/>
      <c r="CC123" s="122">
        <v>12</v>
      </c>
      <c r="CD123" s="122"/>
      <c r="CE123" s="124">
        <f t="shared" si="30"/>
        <v>0</v>
      </c>
      <c r="CF123" s="123"/>
      <c r="CG123" s="123"/>
      <c r="CH123" s="100"/>
      <c r="CI123" s="166">
        <v>12</v>
      </c>
      <c r="CJ123" s="178">
        <f>U123+AG123+AM123+AS123+AY123+BE123+BK123+BQ123+BX123+CD123</f>
        <v>59</v>
      </c>
      <c r="CK123" s="164">
        <v>1</v>
      </c>
      <c r="CL123" s="70" t="s">
        <v>832</v>
      </c>
    </row>
    <row r="124" spans="1:90" ht="131.25" customHeight="1">
      <c r="A124" s="310"/>
      <c r="B124" s="41" t="s">
        <v>833</v>
      </c>
      <c r="C124" s="45">
        <v>100</v>
      </c>
      <c r="D124" s="41" t="s">
        <v>834</v>
      </c>
      <c r="E124" s="46"/>
      <c r="F124" s="46" t="s">
        <v>26</v>
      </c>
      <c r="G124" s="46" t="s">
        <v>26</v>
      </c>
      <c r="H124" s="47" t="s">
        <v>161</v>
      </c>
      <c r="I124" s="48">
        <v>1</v>
      </c>
      <c r="J124" s="49">
        <v>1</v>
      </c>
      <c r="K124" s="49">
        <v>1</v>
      </c>
      <c r="L124" s="116">
        <v>0.02</v>
      </c>
      <c r="M124" s="116">
        <v>0.02</v>
      </c>
      <c r="N124" s="49">
        <v>1</v>
      </c>
      <c r="O124" s="49">
        <v>1</v>
      </c>
      <c r="P124" s="49">
        <v>1</v>
      </c>
      <c r="Q124" s="116">
        <v>0.05</v>
      </c>
      <c r="R124" s="116">
        <v>0.05</v>
      </c>
      <c r="S124" s="125">
        <v>0.05</v>
      </c>
      <c r="T124" s="51">
        <v>1</v>
      </c>
      <c r="U124" s="52">
        <v>1</v>
      </c>
      <c r="V124" s="56">
        <f t="shared" si="22"/>
        <v>100</v>
      </c>
      <c r="W124" s="281"/>
      <c r="X124" s="281"/>
      <c r="Y124" s="41" t="s">
        <v>835</v>
      </c>
      <c r="Z124" s="52">
        <v>1</v>
      </c>
      <c r="AA124" s="52">
        <v>1</v>
      </c>
      <c r="AB124" s="54">
        <f t="shared" si="23"/>
        <v>100</v>
      </c>
      <c r="AC124" s="281"/>
      <c r="AD124" s="281"/>
      <c r="AE124" s="241"/>
      <c r="AF124" s="52">
        <v>1</v>
      </c>
      <c r="AG124" s="52">
        <v>0</v>
      </c>
      <c r="AH124" s="54">
        <f t="shared" si="24"/>
        <v>0</v>
      </c>
      <c r="AI124" s="243"/>
      <c r="AJ124" s="243"/>
      <c r="AK124" s="241"/>
      <c r="AL124" s="63">
        <v>0.02</v>
      </c>
      <c r="AM124" s="63">
        <v>0</v>
      </c>
      <c r="AN124" s="54">
        <f t="shared" si="25"/>
        <v>0</v>
      </c>
      <c r="AO124" s="281"/>
      <c r="AP124" s="281"/>
      <c r="AQ124" s="269"/>
      <c r="AR124" s="63">
        <v>0.02</v>
      </c>
      <c r="AS124" s="63">
        <v>0.01</v>
      </c>
      <c r="AT124" s="54">
        <f t="shared" si="26"/>
        <v>50</v>
      </c>
      <c r="AU124" s="281"/>
      <c r="AV124" s="281"/>
      <c r="AW124" s="269"/>
      <c r="AX124" s="52">
        <v>1</v>
      </c>
      <c r="AY124" s="99">
        <v>0.5</v>
      </c>
      <c r="AZ124" s="54">
        <f t="shared" si="27"/>
        <v>50</v>
      </c>
      <c r="BA124" s="281"/>
      <c r="BB124" s="281"/>
      <c r="BC124" s="269"/>
      <c r="BD124" s="52">
        <v>1</v>
      </c>
      <c r="BE124" s="52">
        <v>0</v>
      </c>
      <c r="BF124" s="54">
        <f t="shared" si="28"/>
        <v>0</v>
      </c>
      <c r="BG124" s="57">
        <v>0</v>
      </c>
      <c r="BH124" s="57">
        <v>0</v>
      </c>
      <c r="BI124" s="59" t="s">
        <v>836</v>
      </c>
      <c r="BJ124" s="52">
        <v>1</v>
      </c>
      <c r="BK124" s="52">
        <v>1</v>
      </c>
      <c r="BL124" s="54">
        <f t="shared" si="32"/>
        <v>100</v>
      </c>
      <c r="BM124" s="57">
        <f>2250000*8/4</f>
        <v>4500000</v>
      </c>
      <c r="BN124" s="57">
        <f>14670000/4</f>
        <v>3667500</v>
      </c>
      <c r="BO124" s="59" t="s">
        <v>837</v>
      </c>
      <c r="BP124" s="63">
        <v>0.05</v>
      </c>
      <c r="BQ124" s="52">
        <v>0</v>
      </c>
      <c r="BR124" s="121">
        <f t="shared" si="33"/>
        <v>0</v>
      </c>
      <c r="BS124" s="205">
        <v>0</v>
      </c>
      <c r="BT124" s="205">
        <v>0</v>
      </c>
      <c r="BU124" s="171">
        <v>0</v>
      </c>
      <c r="BV124" s="41" t="s">
        <v>977</v>
      </c>
      <c r="BW124" s="60"/>
      <c r="BX124" s="60"/>
      <c r="BY124" s="54" t="e">
        <f t="shared" si="29"/>
        <v>#DIV/0!</v>
      </c>
      <c r="BZ124" s="61"/>
      <c r="CA124" s="61"/>
      <c r="CB124" s="41"/>
      <c r="CC124" s="60"/>
      <c r="CD124" s="60"/>
      <c r="CE124" s="62" t="e">
        <f t="shared" si="30"/>
        <v>#DIV/0!</v>
      </c>
      <c r="CF124" s="61"/>
      <c r="CG124" s="61"/>
      <c r="CH124" s="41"/>
      <c r="CI124" s="126">
        <v>1</v>
      </c>
      <c r="CJ124" s="177">
        <f>((BQ124+BK124+BE124+AS124+AM124+AG124+AA124+U124)/9)</f>
        <v>0.33444444444444443</v>
      </c>
      <c r="CK124" s="164">
        <f t="shared" si="39"/>
        <v>0.33444444444444443</v>
      </c>
      <c r="CL124" s="41" t="s">
        <v>838</v>
      </c>
    </row>
    <row r="125" spans="1:90" ht="122.25" customHeight="1">
      <c r="A125" s="310"/>
      <c r="B125" s="240" t="s">
        <v>839</v>
      </c>
      <c r="C125" s="45">
        <v>101</v>
      </c>
      <c r="D125" s="41" t="s">
        <v>840</v>
      </c>
      <c r="E125" s="46"/>
      <c r="F125" s="46" t="s">
        <v>26</v>
      </c>
      <c r="G125" s="46" t="s">
        <v>26</v>
      </c>
      <c r="H125" s="47" t="s">
        <v>161</v>
      </c>
      <c r="I125" s="48">
        <v>1</v>
      </c>
      <c r="J125" s="49">
        <v>1</v>
      </c>
      <c r="K125" s="49">
        <v>1</v>
      </c>
      <c r="L125" s="49">
        <v>1</v>
      </c>
      <c r="M125" s="49">
        <v>1</v>
      </c>
      <c r="N125" s="49">
        <v>1</v>
      </c>
      <c r="O125" s="49">
        <v>1</v>
      </c>
      <c r="P125" s="49">
        <v>1</v>
      </c>
      <c r="Q125" s="49">
        <v>1</v>
      </c>
      <c r="R125" s="49">
        <v>1</v>
      </c>
      <c r="S125" s="50">
        <v>1</v>
      </c>
      <c r="T125" s="51">
        <v>1</v>
      </c>
      <c r="U125" s="52">
        <v>1</v>
      </c>
      <c r="V125" s="56">
        <f t="shared" si="22"/>
        <v>100</v>
      </c>
      <c r="W125" s="281"/>
      <c r="X125" s="281"/>
      <c r="Y125" s="41" t="s">
        <v>841</v>
      </c>
      <c r="Z125" s="52">
        <v>1</v>
      </c>
      <c r="AA125" s="52">
        <v>1</v>
      </c>
      <c r="AB125" s="54">
        <f t="shared" si="23"/>
        <v>100</v>
      </c>
      <c r="AC125" s="281"/>
      <c r="AD125" s="281"/>
      <c r="AE125" s="41" t="s">
        <v>842</v>
      </c>
      <c r="AF125" s="52">
        <v>1</v>
      </c>
      <c r="AG125" s="52">
        <v>1</v>
      </c>
      <c r="AH125" s="54">
        <f t="shared" si="24"/>
        <v>100</v>
      </c>
      <c r="AI125" s="242">
        <v>16500000</v>
      </c>
      <c r="AJ125" s="242">
        <v>16500000</v>
      </c>
      <c r="AK125" s="240" t="s">
        <v>843</v>
      </c>
      <c r="AL125" s="52">
        <v>1</v>
      </c>
      <c r="AM125" s="52">
        <v>1</v>
      </c>
      <c r="AN125" s="54">
        <f t="shared" si="25"/>
        <v>100</v>
      </c>
      <c r="AO125" s="281"/>
      <c r="AP125" s="281"/>
      <c r="AQ125" s="269"/>
      <c r="AR125" s="52">
        <v>1</v>
      </c>
      <c r="AS125" s="52">
        <v>1</v>
      </c>
      <c r="AT125" s="54">
        <f t="shared" si="26"/>
        <v>100</v>
      </c>
      <c r="AU125" s="281"/>
      <c r="AV125" s="281"/>
      <c r="AW125" s="269"/>
      <c r="AX125" s="52">
        <v>1</v>
      </c>
      <c r="AY125" s="52">
        <v>1</v>
      </c>
      <c r="AZ125" s="54">
        <f t="shared" si="27"/>
        <v>100</v>
      </c>
      <c r="BA125" s="281"/>
      <c r="BB125" s="281"/>
      <c r="BC125" s="269"/>
      <c r="BD125" s="52">
        <v>1</v>
      </c>
      <c r="BE125" s="52">
        <v>1</v>
      </c>
      <c r="BF125" s="54">
        <f t="shared" si="28"/>
        <v>100</v>
      </c>
      <c r="BG125" s="57" t="s">
        <v>451</v>
      </c>
      <c r="BH125" s="57" t="s">
        <v>451</v>
      </c>
      <c r="BI125" s="59" t="s">
        <v>844</v>
      </c>
      <c r="BJ125" s="52">
        <v>1</v>
      </c>
      <c r="BK125" s="52">
        <v>1</v>
      </c>
      <c r="BL125" s="54">
        <f t="shared" si="32"/>
        <v>100</v>
      </c>
      <c r="BM125" s="57">
        <v>0</v>
      </c>
      <c r="BN125" s="57">
        <v>0</v>
      </c>
      <c r="BO125" s="59" t="s">
        <v>845</v>
      </c>
      <c r="BP125" s="52">
        <v>1</v>
      </c>
      <c r="BQ125" s="52">
        <v>1</v>
      </c>
      <c r="BR125" s="54">
        <f t="shared" si="33"/>
        <v>100</v>
      </c>
      <c r="BS125" s="205">
        <v>0</v>
      </c>
      <c r="BT125" s="205">
        <v>0</v>
      </c>
      <c r="BU125" s="171">
        <v>0</v>
      </c>
      <c r="BV125" s="41" t="s">
        <v>978</v>
      </c>
      <c r="BW125" s="60">
        <v>1</v>
      </c>
      <c r="BX125" s="60"/>
      <c r="BY125" s="54">
        <f t="shared" si="29"/>
        <v>0</v>
      </c>
      <c r="BZ125" s="61"/>
      <c r="CA125" s="61"/>
      <c r="CB125" s="41"/>
      <c r="CC125" s="60">
        <v>1</v>
      </c>
      <c r="CD125" s="60"/>
      <c r="CE125" s="62">
        <f t="shared" si="30"/>
        <v>0</v>
      </c>
      <c r="CF125" s="61"/>
      <c r="CG125" s="61"/>
      <c r="CH125" s="41"/>
      <c r="CI125" s="52">
        <v>1</v>
      </c>
      <c r="CJ125" s="178">
        <f>(U125+AG125+AM125+AS125+AY125+BE125+BK125+BQ125+BX125+CD125)/9</f>
        <v>0.88888888888888884</v>
      </c>
      <c r="CK125" s="164">
        <f t="shared" si="39"/>
        <v>0.88888888888888884</v>
      </c>
      <c r="CL125" s="70" t="s">
        <v>846</v>
      </c>
    </row>
    <row r="126" spans="1:90" ht="173.25" customHeight="1">
      <c r="A126" s="310"/>
      <c r="B126" s="241"/>
      <c r="C126" s="45">
        <v>102</v>
      </c>
      <c r="D126" s="41" t="s">
        <v>847</v>
      </c>
      <c r="E126" s="46"/>
      <c r="F126" s="46" t="s">
        <v>26</v>
      </c>
      <c r="G126" s="46" t="s">
        <v>26</v>
      </c>
      <c r="H126" s="47" t="s">
        <v>161</v>
      </c>
      <c r="I126" s="48">
        <v>3</v>
      </c>
      <c r="J126" s="49">
        <v>4</v>
      </c>
      <c r="K126" s="49">
        <v>1</v>
      </c>
      <c r="L126" s="49">
        <v>1</v>
      </c>
      <c r="M126" s="49">
        <v>1</v>
      </c>
      <c r="N126" s="49">
        <v>8</v>
      </c>
      <c r="O126" s="49">
        <v>13</v>
      </c>
      <c r="P126" s="49">
        <v>1</v>
      </c>
      <c r="Q126" s="49">
        <v>1</v>
      </c>
      <c r="R126" s="49">
        <v>1</v>
      </c>
      <c r="S126" s="50">
        <v>1</v>
      </c>
      <c r="T126" s="51">
        <v>3</v>
      </c>
      <c r="U126" s="52">
        <v>11</v>
      </c>
      <c r="V126" s="56">
        <f t="shared" si="22"/>
        <v>366.66666666666663</v>
      </c>
      <c r="W126" s="281"/>
      <c r="X126" s="281"/>
      <c r="Y126" s="41" t="s">
        <v>848</v>
      </c>
      <c r="Z126" s="52">
        <v>4</v>
      </c>
      <c r="AA126" s="52">
        <v>11</v>
      </c>
      <c r="AB126" s="54">
        <f t="shared" si="23"/>
        <v>275</v>
      </c>
      <c r="AC126" s="281"/>
      <c r="AD126" s="281"/>
      <c r="AE126" s="41" t="s">
        <v>849</v>
      </c>
      <c r="AF126" s="52">
        <v>1</v>
      </c>
      <c r="AG126" s="52">
        <v>1</v>
      </c>
      <c r="AH126" s="54">
        <f t="shared" si="24"/>
        <v>100</v>
      </c>
      <c r="AI126" s="243"/>
      <c r="AJ126" s="243"/>
      <c r="AK126" s="241"/>
      <c r="AL126" s="52">
        <v>1</v>
      </c>
      <c r="AM126" s="52">
        <v>1</v>
      </c>
      <c r="AN126" s="54">
        <f t="shared" si="25"/>
        <v>100</v>
      </c>
      <c r="AO126" s="281"/>
      <c r="AP126" s="281"/>
      <c r="AQ126" s="269"/>
      <c r="AR126" s="52">
        <v>1</v>
      </c>
      <c r="AS126" s="52">
        <v>1</v>
      </c>
      <c r="AT126" s="54">
        <f t="shared" si="26"/>
        <v>100</v>
      </c>
      <c r="AU126" s="281"/>
      <c r="AV126" s="281"/>
      <c r="AW126" s="269"/>
      <c r="AX126" s="52">
        <v>8</v>
      </c>
      <c r="AY126" s="52">
        <v>8</v>
      </c>
      <c r="AZ126" s="54">
        <f t="shared" si="27"/>
        <v>100</v>
      </c>
      <c r="BA126" s="281"/>
      <c r="BB126" s="281"/>
      <c r="BC126" s="269"/>
      <c r="BD126" s="52">
        <v>13</v>
      </c>
      <c r="BE126" s="52">
        <v>13</v>
      </c>
      <c r="BF126" s="54">
        <f t="shared" si="28"/>
        <v>100</v>
      </c>
      <c r="BG126" s="57" t="s">
        <v>451</v>
      </c>
      <c r="BH126" s="57" t="s">
        <v>451</v>
      </c>
      <c r="BI126" s="59" t="s">
        <v>829</v>
      </c>
      <c r="BJ126" s="52">
        <v>1</v>
      </c>
      <c r="BK126" s="52">
        <v>1</v>
      </c>
      <c r="BL126" s="54">
        <f t="shared" si="32"/>
        <v>100</v>
      </c>
      <c r="BM126" s="57">
        <f>2250000*8/4</f>
        <v>4500000</v>
      </c>
      <c r="BN126" s="57">
        <f>14670000/4</f>
        <v>3667500</v>
      </c>
      <c r="BO126" s="59" t="s">
        <v>850</v>
      </c>
      <c r="BP126" s="52">
        <v>1</v>
      </c>
      <c r="BQ126" s="52">
        <v>1</v>
      </c>
      <c r="BR126" s="54">
        <v>100</v>
      </c>
      <c r="BS126" s="205">
        <v>0</v>
      </c>
      <c r="BT126" s="205">
        <v>0</v>
      </c>
      <c r="BU126" s="171">
        <v>0</v>
      </c>
      <c r="BV126" s="41" t="s">
        <v>977</v>
      </c>
      <c r="BW126" s="60">
        <v>1</v>
      </c>
      <c r="BX126" s="60"/>
      <c r="BY126" s="54">
        <f t="shared" si="29"/>
        <v>0</v>
      </c>
      <c r="BZ126" s="61"/>
      <c r="CA126" s="61"/>
      <c r="CB126" s="41"/>
      <c r="CC126" s="60">
        <v>1</v>
      </c>
      <c r="CD126" s="60"/>
      <c r="CE126" s="62">
        <f t="shared" si="30"/>
        <v>0</v>
      </c>
      <c r="CF126" s="61"/>
      <c r="CG126" s="61"/>
      <c r="CH126" s="41"/>
      <c r="CI126" s="52">
        <v>1</v>
      </c>
      <c r="CJ126" s="178">
        <f>U126+AG126+AM126+AS126+AY126+BE126+BK126+BQ126+BX126+CD126</f>
        <v>37</v>
      </c>
      <c r="CK126" s="164">
        <v>1</v>
      </c>
      <c r="CL126" s="70" t="s">
        <v>851</v>
      </c>
    </row>
    <row r="127" spans="1:90" ht="126.75" customHeight="1">
      <c r="A127" s="310"/>
      <c r="B127" s="240" t="s">
        <v>852</v>
      </c>
      <c r="C127" s="45">
        <v>103</v>
      </c>
      <c r="D127" s="41" t="s">
        <v>840</v>
      </c>
      <c r="E127" s="46"/>
      <c r="F127" s="46" t="s">
        <v>26</v>
      </c>
      <c r="G127" s="46" t="s">
        <v>26</v>
      </c>
      <c r="H127" s="47" t="s">
        <v>161</v>
      </c>
      <c r="I127" s="48">
        <v>1</v>
      </c>
      <c r="J127" s="49">
        <v>1</v>
      </c>
      <c r="K127" s="49">
        <v>1</v>
      </c>
      <c r="L127" s="49">
        <v>1</v>
      </c>
      <c r="M127" s="49">
        <v>1</v>
      </c>
      <c r="N127" s="49">
        <v>1</v>
      </c>
      <c r="O127" s="49">
        <v>1</v>
      </c>
      <c r="P127" s="49">
        <v>1</v>
      </c>
      <c r="Q127" s="49">
        <v>1</v>
      </c>
      <c r="R127" s="49">
        <v>1</v>
      </c>
      <c r="S127" s="50">
        <v>1</v>
      </c>
      <c r="T127" s="51">
        <v>1</v>
      </c>
      <c r="U127" s="52">
        <v>1</v>
      </c>
      <c r="V127" s="56">
        <f t="shared" si="22"/>
        <v>100</v>
      </c>
      <c r="W127" s="281"/>
      <c r="X127" s="281"/>
      <c r="Y127" s="41" t="s">
        <v>842</v>
      </c>
      <c r="Z127" s="52">
        <v>1</v>
      </c>
      <c r="AA127" s="52">
        <v>1</v>
      </c>
      <c r="AB127" s="54">
        <f t="shared" si="23"/>
        <v>100</v>
      </c>
      <c r="AC127" s="281"/>
      <c r="AD127" s="281"/>
      <c r="AE127" s="41" t="s">
        <v>842</v>
      </c>
      <c r="AF127" s="52">
        <v>1</v>
      </c>
      <c r="AG127" s="52">
        <v>1</v>
      </c>
      <c r="AH127" s="54">
        <f t="shared" si="24"/>
        <v>100</v>
      </c>
      <c r="AI127" s="242">
        <v>16500000</v>
      </c>
      <c r="AJ127" s="242">
        <v>16500000</v>
      </c>
      <c r="AK127" s="240" t="s">
        <v>853</v>
      </c>
      <c r="AL127" s="52">
        <v>1</v>
      </c>
      <c r="AM127" s="52">
        <v>1</v>
      </c>
      <c r="AN127" s="54">
        <f t="shared" si="25"/>
        <v>100</v>
      </c>
      <c r="AO127" s="281"/>
      <c r="AP127" s="281"/>
      <c r="AQ127" s="269"/>
      <c r="AR127" s="52">
        <v>1</v>
      </c>
      <c r="AS127" s="52">
        <v>1</v>
      </c>
      <c r="AT127" s="54">
        <f t="shared" si="26"/>
        <v>100</v>
      </c>
      <c r="AU127" s="281"/>
      <c r="AV127" s="281"/>
      <c r="AW127" s="269"/>
      <c r="AX127" s="52">
        <v>1</v>
      </c>
      <c r="AY127" s="52">
        <v>1</v>
      </c>
      <c r="AZ127" s="54">
        <f t="shared" si="27"/>
        <v>100</v>
      </c>
      <c r="BA127" s="281"/>
      <c r="BB127" s="281"/>
      <c r="BC127" s="269"/>
      <c r="BD127" s="52">
        <v>1</v>
      </c>
      <c r="BE127" s="52">
        <v>1</v>
      </c>
      <c r="BF127" s="54">
        <f t="shared" si="28"/>
        <v>100</v>
      </c>
      <c r="BG127" s="57" t="s">
        <v>451</v>
      </c>
      <c r="BH127" s="57" t="s">
        <v>451</v>
      </c>
      <c r="BI127" s="59" t="s">
        <v>844</v>
      </c>
      <c r="BJ127" s="52">
        <v>1</v>
      </c>
      <c r="BK127" s="52">
        <v>1</v>
      </c>
      <c r="BL127" s="54">
        <f t="shared" si="32"/>
        <v>100</v>
      </c>
      <c r="BM127" s="57">
        <v>0</v>
      </c>
      <c r="BN127" s="57">
        <v>0</v>
      </c>
      <c r="BO127" s="59" t="s">
        <v>845</v>
      </c>
      <c r="BP127" s="52">
        <v>1</v>
      </c>
      <c r="BQ127" s="52">
        <v>1</v>
      </c>
      <c r="BR127" s="54">
        <f t="shared" si="33"/>
        <v>100</v>
      </c>
      <c r="BS127" s="205">
        <v>0</v>
      </c>
      <c r="BT127" s="205">
        <v>0</v>
      </c>
      <c r="BU127" s="171">
        <v>0</v>
      </c>
      <c r="BV127" s="41" t="s">
        <v>978</v>
      </c>
      <c r="BW127" s="60">
        <v>1</v>
      </c>
      <c r="BX127" s="60"/>
      <c r="BY127" s="54">
        <f t="shared" si="29"/>
        <v>0</v>
      </c>
      <c r="BZ127" s="61"/>
      <c r="CA127" s="61"/>
      <c r="CB127" s="41"/>
      <c r="CC127" s="60">
        <v>1</v>
      </c>
      <c r="CD127" s="60"/>
      <c r="CE127" s="62">
        <f t="shared" si="30"/>
        <v>0</v>
      </c>
      <c r="CF127" s="61"/>
      <c r="CG127" s="61"/>
      <c r="CH127" s="41"/>
      <c r="CI127" s="52">
        <v>1</v>
      </c>
      <c r="CJ127" s="178">
        <f>(U127+AG127+AM127+AS127+AY127+BE127+BK127+BQ127+BX127+CD127)/9</f>
        <v>0.88888888888888884</v>
      </c>
      <c r="CK127" s="164">
        <f t="shared" si="39"/>
        <v>0.88888888888888884</v>
      </c>
      <c r="CL127" s="70" t="s">
        <v>1161</v>
      </c>
    </row>
    <row r="128" spans="1:90" ht="156.75" customHeight="1">
      <c r="A128" s="310"/>
      <c r="B128" s="241"/>
      <c r="C128" s="45">
        <v>104</v>
      </c>
      <c r="D128" s="41" t="s">
        <v>855</v>
      </c>
      <c r="E128" s="46"/>
      <c r="F128" s="46" t="s">
        <v>26</v>
      </c>
      <c r="G128" s="46" t="s">
        <v>26</v>
      </c>
      <c r="H128" s="47" t="s">
        <v>161</v>
      </c>
      <c r="I128" s="48">
        <v>3</v>
      </c>
      <c r="J128" s="49">
        <v>4</v>
      </c>
      <c r="K128" s="49">
        <v>1</v>
      </c>
      <c r="L128" s="49">
        <v>1</v>
      </c>
      <c r="M128" s="49">
        <v>1</v>
      </c>
      <c r="N128" s="49">
        <v>8</v>
      </c>
      <c r="O128" s="49">
        <v>13</v>
      </c>
      <c r="P128" s="49">
        <v>1</v>
      </c>
      <c r="Q128" s="49">
        <v>1</v>
      </c>
      <c r="R128" s="49">
        <v>1</v>
      </c>
      <c r="S128" s="50">
        <v>1</v>
      </c>
      <c r="T128" s="51">
        <v>3</v>
      </c>
      <c r="U128" s="52">
        <v>11</v>
      </c>
      <c r="V128" s="56">
        <f t="shared" si="22"/>
        <v>366.66666666666663</v>
      </c>
      <c r="W128" s="281"/>
      <c r="X128" s="281"/>
      <c r="Y128" s="41" t="s">
        <v>856</v>
      </c>
      <c r="Z128" s="52">
        <v>4</v>
      </c>
      <c r="AA128" s="52">
        <v>11</v>
      </c>
      <c r="AB128" s="54">
        <f t="shared" si="23"/>
        <v>275</v>
      </c>
      <c r="AC128" s="281"/>
      <c r="AD128" s="281"/>
      <c r="AE128" s="41" t="s">
        <v>857</v>
      </c>
      <c r="AF128" s="52">
        <v>1</v>
      </c>
      <c r="AG128" s="52">
        <v>1</v>
      </c>
      <c r="AH128" s="54">
        <f t="shared" si="24"/>
        <v>100</v>
      </c>
      <c r="AI128" s="243"/>
      <c r="AJ128" s="243"/>
      <c r="AK128" s="241"/>
      <c r="AL128" s="52">
        <v>1</v>
      </c>
      <c r="AM128" s="52">
        <v>1</v>
      </c>
      <c r="AN128" s="54">
        <f t="shared" si="25"/>
        <v>100</v>
      </c>
      <c r="AO128" s="281"/>
      <c r="AP128" s="281"/>
      <c r="AQ128" s="269"/>
      <c r="AR128" s="52">
        <v>1</v>
      </c>
      <c r="AS128" s="52">
        <v>1</v>
      </c>
      <c r="AT128" s="54">
        <f t="shared" si="26"/>
        <v>100</v>
      </c>
      <c r="AU128" s="281"/>
      <c r="AV128" s="281"/>
      <c r="AW128" s="269"/>
      <c r="AX128" s="52">
        <v>8</v>
      </c>
      <c r="AY128" s="52">
        <v>8</v>
      </c>
      <c r="AZ128" s="54">
        <f t="shared" si="27"/>
        <v>100</v>
      </c>
      <c r="BA128" s="281"/>
      <c r="BB128" s="281"/>
      <c r="BC128" s="269"/>
      <c r="BD128" s="52">
        <v>13</v>
      </c>
      <c r="BE128" s="52">
        <v>13</v>
      </c>
      <c r="BF128" s="54">
        <f t="shared" si="28"/>
        <v>100</v>
      </c>
      <c r="BG128" s="57" t="s">
        <v>451</v>
      </c>
      <c r="BH128" s="57" t="s">
        <v>451</v>
      </c>
      <c r="BI128" s="59" t="s">
        <v>829</v>
      </c>
      <c r="BJ128" s="52">
        <v>1</v>
      </c>
      <c r="BK128" s="52">
        <v>1</v>
      </c>
      <c r="BL128" s="56">
        <f t="shared" si="32"/>
        <v>100</v>
      </c>
      <c r="BM128" s="57">
        <f>2250000*8/4</f>
        <v>4500000</v>
      </c>
      <c r="BN128" s="57">
        <f>14670000/4</f>
        <v>3667500</v>
      </c>
      <c r="BO128" s="59" t="s">
        <v>850</v>
      </c>
      <c r="BP128" s="52">
        <v>1</v>
      </c>
      <c r="BQ128" s="52">
        <v>1</v>
      </c>
      <c r="BR128" s="54">
        <f t="shared" si="33"/>
        <v>100</v>
      </c>
      <c r="BS128" s="205">
        <v>0</v>
      </c>
      <c r="BT128" s="205">
        <v>0</v>
      </c>
      <c r="BU128" s="171">
        <v>0</v>
      </c>
      <c r="BV128" s="41" t="s">
        <v>978</v>
      </c>
      <c r="BW128" s="60">
        <v>12</v>
      </c>
      <c r="BX128" s="60"/>
      <c r="BY128" s="54">
        <f t="shared" si="29"/>
        <v>0</v>
      </c>
      <c r="BZ128" s="61"/>
      <c r="CA128" s="61"/>
      <c r="CB128" s="41"/>
      <c r="CC128" s="60">
        <v>12</v>
      </c>
      <c r="CD128" s="60"/>
      <c r="CE128" s="62">
        <f t="shared" si="30"/>
        <v>0</v>
      </c>
      <c r="CF128" s="61"/>
      <c r="CG128" s="61"/>
      <c r="CH128" s="41"/>
      <c r="CI128" s="52">
        <v>1</v>
      </c>
      <c r="CJ128" s="178">
        <f>(U128+AG128+AM128+AS128+AY128+BE128+BK128+BQ128+BX128+CD128)/9</f>
        <v>4.1111111111111107</v>
      </c>
      <c r="CK128" s="164">
        <v>1</v>
      </c>
      <c r="CL128" s="70" t="s">
        <v>854</v>
      </c>
    </row>
    <row r="129" spans="1:90" ht="156" customHeight="1">
      <c r="A129" s="310"/>
      <c r="B129" s="41" t="s">
        <v>858</v>
      </c>
      <c r="C129" s="106">
        <v>105</v>
      </c>
      <c r="D129" s="41" t="s">
        <v>859</v>
      </c>
      <c r="E129" s="107"/>
      <c r="F129" s="107" t="s">
        <v>26</v>
      </c>
      <c r="G129" s="107" t="s">
        <v>26</v>
      </c>
      <c r="H129" s="108" t="s">
        <v>161</v>
      </c>
      <c r="I129" s="48">
        <v>1</v>
      </c>
      <c r="J129" s="49">
        <v>1</v>
      </c>
      <c r="K129" s="49">
        <v>1</v>
      </c>
      <c r="L129" s="49">
        <v>1</v>
      </c>
      <c r="M129" s="49">
        <v>1</v>
      </c>
      <c r="N129" s="49">
        <v>1</v>
      </c>
      <c r="O129" s="49">
        <v>1</v>
      </c>
      <c r="P129" s="49">
        <v>1</v>
      </c>
      <c r="Q129" s="49">
        <v>1</v>
      </c>
      <c r="R129" s="49">
        <v>1</v>
      </c>
      <c r="S129" s="50">
        <v>1</v>
      </c>
      <c r="T129" s="51">
        <v>1</v>
      </c>
      <c r="U129" s="52">
        <v>1</v>
      </c>
      <c r="V129" s="56">
        <f t="shared" si="22"/>
        <v>100</v>
      </c>
      <c r="W129" s="296"/>
      <c r="X129" s="296"/>
      <c r="Y129" s="41" t="s">
        <v>860</v>
      </c>
      <c r="Z129" s="52">
        <v>1</v>
      </c>
      <c r="AA129" s="52">
        <v>1</v>
      </c>
      <c r="AB129" s="54">
        <f t="shared" si="23"/>
        <v>100</v>
      </c>
      <c r="AC129" s="296"/>
      <c r="AD129" s="296"/>
      <c r="AE129" s="41" t="s">
        <v>861</v>
      </c>
      <c r="AF129" s="52">
        <v>1</v>
      </c>
      <c r="AG129" s="52">
        <v>0</v>
      </c>
      <c r="AH129" s="54">
        <f t="shared" si="24"/>
        <v>0</v>
      </c>
      <c r="AI129" s="58"/>
      <c r="AJ129" s="58"/>
      <c r="AK129" s="41" t="s">
        <v>862</v>
      </c>
      <c r="AL129" s="52">
        <v>1</v>
      </c>
      <c r="AM129" s="52">
        <v>1</v>
      </c>
      <c r="AN129" s="54">
        <f t="shared" si="25"/>
        <v>100</v>
      </c>
      <c r="AO129" s="296"/>
      <c r="AP129" s="296"/>
      <c r="AQ129" s="297"/>
      <c r="AR129" s="52">
        <v>1</v>
      </c>
      <c r="AS129" s="52">
        <v>1</v>
      </c>
      <c r="AT129" s="54">
        <f t="shared" si="26"/>
        <v>100</v>
      </c>
      <c r="AU129" s="296"/>
      <c r="AV129" s="296"/>
      <c r="AW129" s="297"/>
      <c r="AX129" s="52">
        <v>1</v>
      </c>
      <c r="AY129" s="99">
        <v>0.55000000000000004</v>
      </c>
      <c r="AZ129" s="56">
        <f t="shared" si="27"/>
        <v>55.000000000000007</v>
      </c>
      <c r="BA129" s="296"/>
      <c r="BB129" s="296"/>
      <c r="BC129" s="297"/>
      <c r="BD129" s="52">
        <v>1</v>
      </c>
      <c r="BE129" s="52">
        <v>0</v>
      </c>
      <c r="BF129" s="54">
        <f t="shared" si="28"/>
        <v>0</v>
      </c>
      <c r="BG129" s="57">
        <v>0</v>
      </c>
      <c r="BH129" s="57">
        <v>0</v>
      </c>
      <c r="BI129" s="59" t="s">
        <v>836</v>
      </c>
      <c r="BJ129" s="52">
        <v>1</v>
      </c>
      <c r="BK129" s="101">
        <v>1</v>
      </c>
      <c r="BL129" s="54">
        <f t="shared" si="32"/>
        <v>100</v>
      </c>
      <c r="BM129" s="57">
        <f>2250000*8/4</f>
        <v>4500000</v>
      </c>
      <c r="BN129" s="57">
        <f>14670000/4</f>
        <v>3667500</v>
      </c>
      <c r="BO129" s="59" t="s">
        <v>837</v>
      </c>
      <c r="BP129" s="52">
        <v>1</v>
      </c>
      <c r="BQ129" s="52">
        <v>1</v>
      </c>
      <c r="BR129" s="54">
        <f t="shared" si="33"/>
        <v>100</v>
      </c>
      <c r="BS129" s="205">
        <v>0</v>
      </c>
      <c r="BT129" s="205">
        <v>0</v>
      </c>
      <c r="BU129" s="171">
        <v>0</v>
      </c>
      <c r="BV129" s="41" t="s">
        <v>979</v>
      </c>
      <c r="BW129" s="60">
        <v>1</v>
      </c>
      <c r="BX129" s="60"/>
      <c r="BY129" s="54">
        <f t="shared" si="29"/>
        <v>0</v>
      </c>
      <c r="BZ129" s="61"/>
      <c r="CA129" s="61"/>
      <c r="CB129" s="41"/>
      <c r="CC129" s="60">
        <v>1</v>
      </c>
      <c r="CD129" s="60"/>
      <c r="CE129" s="62">
        <f t="shared" si="30"/>
        <v>0</v>
      </c>
      <c r="CF129" s="61"/>
      <c r="CG129" s="61"/>
      <c r="CH129" s="41"/>
      <c r="CI129" s="52">
        <v>1</v>
      </c>
      <c r="CJ129" s="178">
        <f>U129+AG129+AM129+AS129+AY129+BE129+BK129+BQ129+BX129+CD129</f>
        <v>5.55</v>
      </c>
      <c r="CK129" s="164">
        <v>1</v>
      </c>
      <c r="CL129" s="70" t="s">
        <v>863</v>
      </c>
    </row>
    <row r="130" spans="1:90" ht="177.75" customHeight="1">
      <c r="A130" s="310"/>
      <c r="B130" s="41" t="s">
        <v>864</v>
      </c>
      <c r="C130" s="45">
        <v>106</v>
      </c>
      <c r="D130" s="41" t="s">
        <v>865</v>
      </c>
      <c r="E130" s="46" t="s">
        <v>26</v>
      </c>
      <c r="F130" s="46" t="s">
        <v>26</v>
      </c>
      <c r="G130" s="46" t="s">
        <v>26</v>
      </c>
      <c r="H130" s="47" t="s">
        <v>171</v>
      </c>
      <c r="I130" s="115">
        <v>1</v>
      </c>
      <c r="J130" s="116">
        <v>1</v>
      </c>
      <c r="K130" s="116">
        <v>1</v>
      </c>
      <c r="L130" s="116">
        <v>1</v>
      </c>
      <c r="M130" s="116">
        <v>1</v>
      </c>
      <c r="N130" s="116">
        <v>1</v>
      </c>
      <c r="O130" s="49">
        <v>1</v>
      </c>
      <c r="P130" s="116">
        <v>1</v>
      </c>
      <c r="Q130" s="116">
        <v>1</v>
      </c>
      <c r="R130" s="116">
        <v>1</v>
      </c>
      <c r="S130" s="125">
        <v>1</v>
      </c>
      <c r="T130" s="119">
        <v>1</v>
      </c>
      <c r="U130" s="63">
        <v>1</v>
      </c>
      <c r="V130" s="56">
        <f t="shared" si="22"/>
        <v>100</v>
      </c>
      <c r="W130" s="58"/>
      <c r="X130" s="58"/>
      <c r="Y130" s="41" t="s">
        <v>866</v>
      </c>
      <c r="Z130" s="63">
        <v>1</v>
      </c>
      <c r="AA130" s="63">
        <v>1</v>
      </c>
      <c r="AB130" s="54">
        <f t="shared" si="23"/>
        <v>100</v>
      </c>
      <c r="AC130" s="58">
        <v>159537600</v>
      </c>
      <c r="AD130" s="58">
        <v>159537600</v>
      </c>
      <c r="AE130" s="41" t="s">
        <v>867</v>
      </c>
      <c r="AF130" s="63">
        <v>1</v>
      </c>
      <c r="AG130" s="63">
        <v>1</v>
      </c>
      <c r="AH130" s="54">
        <f t="shared" si="24"/>
        <v>100</v>
      </c>
      <c r="AI130" s="58"/>
      <c r="AJ130" s="58"/>
      <c r="AK130" s="41" t="s">
        <v>868</v>
      </c>
      <c r="AL130" s="63">
        <v>1</v>
      </c>
      <c r="AM130" s="63">
        <v>0</v>
      </c>
      <c r="AN130" s="54">
        <f t="shared" si="25"/>
        <v>0</v>
      </c>
      <c r="AO130" s="58">
        <v>0</v>
      </c>
      <c r="AP130" s="58">
        <v>0</v>
      </c>
      <c r="AQ130" s="41" t="s">
        <v>174</v>
      </c>
      <c r="AR130" s="63">
        <v>1</v>
      </c>
      <c r="AS130" s="63">
        <v>1</v>
      </c>
      <c r="AT130" s="54">
        <f t="shared" si="26"/>
        <v>100</v>
      </c>
      <c r="AU130" s="58">
        <v>130200000</v>
      </c>
      <c r="AV130" s="58">
        <v>111600000</v>
      </c>
      <c r="AW130" s="41" t="s">
        <v>869</v>
      </c>
      <c r="AX130" s="63">
        <v>1</v>
      </c>
      <c r="AY130" s="63">
        <v>1</v>
      </c>
      <c r="AZ130" s="54">
        <f t="shared" si="27"/>
        <v>100</v>
      </c>
      <c r="BA130" s="58">
        <v>115272000</v>
      </c>
      <c r="BB130" s="58">
        <v>57636000</v>
      </c>
      <c r="BC130" s="41" t="s">
        <v>870</v>
      </c>
      <c r="BD130" s="52">
        <v>1</v>
      </c>
      <c r="BE130" s="52">
        <v>1</v>
      </c>
      <c r="BF130" s="54">
        <f t="shared" si="28"/>
        <v>100</v>
      </c>
      <c r="BG130" s="57">
        <v>0</v>
      </c>
      <c r="BH130" s="57">
        <v>0</v>
      </c>
      <c r="BI130" s="59" t="s">
        <v>871</v>
      </c>
      <c r="BJ130" s="63">
        <v>1</v>
      </c>
      <c r="BK130" s="63">
        <v>1</v>
      </c>
      <c r="BL130" s="54">
        <f t="shared" si="32"/>
        <v>100</v>
      </c>
      <c r="BM130" s="57">
        <v>0</v>
      </c>
      <c r="BN130" s="57">
        <v>0</v>
      </c>
      <c r="BO130" s="59" t="s">
        <v>178</v>
      </c>
      <c r="BP130" s="63">
        <v>1</v>
      </c>
      <c r="BQ130" s="52">
        <v>0</v>
      </c>
      <c r="BR130" s="54">
        <f t="shared" si="33"/>
        <v>0</v>
      </c>
      <c r="BS130" s="188">
        <v>0</v>
      </c>
      <c r="BT130" s="188">
        <v>0</v>
      </c>
      <c r="BU130" s="171">
        <v>0</v>
      </c>
      <c r="BV130" s="41" t="s">
        <v>1089</v>
      </c>
      <c r="BW130" s="60">
        <v>1</v>
      </c>
      <c r="BX130" s="60"/>
      <c r="BY130" s="54">
        <f t="shared" si="29"/>
        <v>0</v>
      </c>
      <c r="BZ130" s="61"/>
      <c r="CA130" s="61"/>
      <c r="CB130" s="41"/>
      <c r="CC130" s="60">
        <v>1</v>
      </c>
      <c r="CD130" s="60"/>
      <c r="CE130" s="62">
        <f t="shared" si="30"/>
        <v>0</v>
      </c>
      <c r="CF130" s="61"/>
      <c r="CG130" s="61"/>
      <c r="CH130" s="41"/>
      <c r="CI130" s="63">
        <v>1</v>
      </c>
      <c r="CJ130" s="105">
        <f>(U130+AG130+AM130+AS130+AY130+BE130+BK130+BQ130+BX130+CD130)/9</f>
        <v>0.66666666666666663</v>
      </c>
      <c r="CK130" s="164">
        <f t="shared" ref="CK130" si="41">CJ130/CI130*100/100</f>
        <v>0.66666666666666652</v>
      </c>
      <c r="CL130" s="96" t="s">
        <v>1162</v>
      </c>
    </row>
    <row r="131" spans="1:90" ht="234.75" customHeight="1">
      <c r="A131" s="310"/>
      <c r="B131" s="240" t="s">
        <v>872</v>
      </c>
      <c r="C131" s="45">
        <v>107</v>
      </c>
      <c r="D131" s="41" t="s">
        <v>873</v>
      </c>
      <c r="E131" s="46"/>
      <c r="F131" s="46" t="s">
        <v>26</v>
      </c>
      <c r="G131" s="46" t="s">
        <v>26</v>
      </c>
      <c r="H131" s="47" t="s">
        <v>171</v>
      </c>
      <c r="I131" s="48">
        <v>1</v>
      </c>
      <c r="J131" s="49">
        <v>1</v>
      </c>
      <c r="K131" s="49">
        <v>1</v>
      </c>
      <c r="L131" s="49">
        <v>1</v>
      </c>
      <c r="M131" s="49">
        <v>1</v>
      </c>
      <c r="N131" s="116">
        <v>1</v>
      </c>
      <c r="O131" s="49">
        <v>1</v>
      </c>
      <c r="P131" s="49">
        <v>1</v>
      </c>
      <c r="Q131" s="49">
        <v>1</v>
      </c>
      <c r="R131" s="49">
        <v>1</v>
      </c>
      <c r="S131" s="50">
        <v>1</v>
      </c>
      <c r="T131" s="51">
        <v>1</v>
      </c>
      <c r="U131" s="52">
        <v>1</v>
      </c>
      <c r="V131" s="56">
        <f t="shared" si="22"/>
        <v>100</v>
      </c>
      <c r="W131" s="58"/>
      <c r="X131" s="58"/>
      <c r="Y131" s="41" t="s">
        <v>874</v>
      </c>
      <c r="Z131" s="52">
        <v>1</v>
      </c>
      <c r="AA131" s="52">
        <v>1</v>
      </c>
      <c r="AB131" s="54">
        <f t="shared" si="23"/>
        <v>100</v>
      </c>
      <c r="AC131" s="58">
        <v>98495010</v>
      </c>
      <c r="AD131" s="58">
        <v>98495010</v>
      </c>
      <c r="AE131" s="41" t="s">
        <v>874</v>
      </c>
      <c r="AF131" s="52">
        <v>1</v>
      </c>
      <c r="AG131" s="52">
        <v>1</v>
      </c>
      <c r="AH131" s="54">
        <f t="shared" si="24"/>
        <v>100</v>
      </c>
      <c r="AI131" s="58"/>
      <c r="AJ131" s="58"/>
      <c r="AK131" s="41" t="s">
        <v>875</v>
      </c>
      <c r="AL131" s="52">
        <v>1</v>
      </c>
      <c r="AM131" s="52">
        <v>0</v>
      </c>
      <c r="AN131" s="54">
        <f t="shared" si="25"/>
        <v>0</v>
      </c>
      <c r="AO131" s="58">
        <v>0</v>
      </c>
      <c r="AP131" s="58">
        <v>0</v>
      </c>
      <c r="AQ131" s="41" t="s">
        <v>174</v>
      </c>
      <c r="AR131" s="52">
        <v>1</v>
      </c>
      <c r="AS131" s="52">
        <v>1</v>
      </c>
      <c r="AT131" s="54">
        <f t="shared" si="26"/>
        <v>100</v>
      </c>
      <c r="AU131" s="58">
        <v>0</v>
      </c>
      <c r="AV131" s="58">
        <v>0</v>
      </c>
      <c r="AW131" s="41" t="s">
        <v>876</v>
      </c>
      <c r="AX131" s="63">
        <v>1</v>
      </c>
      <c r="AY131" s="52">
        <v>1</v>
      </c>
      <c r="AZ131" s="54">
        <f t="shared" si="27"/>
        <v>100</v>
      </c>
      <c r="BA131" s="58">
        <v>0</v>
      </c>
      <c r="BB131" s="58">
        <v>0</v>
      </c>
      <c r="BC131" s="41" t="s">
        <v>877</v>
      </c>
      <c r="BD131" s="52">
        <v>1</v>
      </c>
      <c r="BE131" s="52">
        <v>1</v>
      </c>
      <c r="BF131" s="54">
        <f t="shared" si="28"/>
        <v>100</v>
      </c>
      <c r="BG131" s="57">
        <v>0</v>
      </c>
      <c r="BH131" s="57">
        <v>0</v>
      </c>
      <c r="BI131" s="59" t="s">
        <v>878</v>
      </c>
      <c r="BJ131" s="52">
        <v>1</v>
      </c>
      <c r="BK131" s="52">
        <v>1</v>
      </c>
      <c r="BL131" s="54">
        <f t="shared" si="32"/>
        <v>100</v>
      </c>
      <c r="BM131" s="57">
        <v>0</v>
      </c>
      <c r="BN131" s="57">
        <v>0</v>
      </c>
      <c r="BO131" s="59" t="s">
        <v>178</v>
      </c>
      <c r="BP131" s="52">
        <v>1</v>
      </c>
      <c r="BQ131" s="52">
        <v>0</v>
      </c>
      <c r="BR131" s="54">
        <f t="shared" si="33"/>
        <v>0</v>
      </c>
      <c r="BS131" s="188">
        <v>0</v>
      </c>
      <c r="BT131" s="188">
        <v>0</v>
      </c>
      <c r="BU131" s="171">
        <v>0</v>
      </c>
      <c r="BV131" s="41" t="s">
        <v>1090</v>
      </c>
      <c r="BW131" s="60">
        <v>1</v>
      </c>
      <c r="BX131" s="60"/>
      <c r="BY131" s="54">
        <f t="shared" si="29"/>
        <v>0</v>
      </c>
      <c r="BZ131" s="61"/>
      <c r="CA131" s="61"/>
      <c r="CB131" s="41"/>
      <c r="CC131" s="60">
        <v>1</v>
      </c>
      <c r="CD131" s="60"/>
      <c r="CE131" s="62">
        <f t="shared" si="30"/>
        <v>0</v>
      </c>
      <c r="CF131" s="61"/>
      <c r="CG131" s="61"/>
      <c r="CH131" s="41"/>
      <c r="CI131" s="52">
        <v>1</v>
      </c>
      <c r="CJ131" s="178">
        <f>(U131+AG131+AM131+AS131+AY131+BE131+BK131+BQ131+BX131+CD131)/9</f>
        <v>0.66666666666666663</v>
      </c>
      <c r="CK131" s="164">
        <f>CJ131/CI131</f>
        <v>0.66666666666666663</v>
      </c>
      <c r="CL131" s="41" t="s">
        <v>1163</v>
      </c>
    </row>
    <row r="132" spans="1:90" ht="83.25" customHeight="1">
      <c r="A132" s="310"/>
      <c r="B132" s="282"/>
      <c r="C132" s="260">
        <v>108</v>
      </c>
      <c r="D132" s="240" t="s">
        <v>879</v>
      </c>
      <c r="E132" s="262"/>
      <c r="F132" s="262" t="s">
        <v>26</v>
      </c>
      <c r="G132" s="262" t="s">
        <v>26</v>
      </c>
      <c r="H132" s="47" t="s">
        <v>880</v>
      </c>
      <c r="I132" s="279">
        <v>1</v>
      </c>
      <c r="J132" s="252">
        <v>1</v>
      </c>
      <c r="K132" s="252">
        <v>8</v>
      </c>
      <c r="L132" s="252">
        <v>1</v>
      </c>
      <c r="M132" s="252">
        <v>1</v>
      </c>
      <c r="N132" s="252">
        <v>1</v>
      </c>
      <c r="O132" s="252">
        <v>1</v>
      </c>
      <c r="P132" s="252">
        <v>1</v>
      </c>
      <c r="Q132" s="252">
        <v>1</v>
      </c>
      <c r="R132" s="252">
        <v>1</v>
      </c>
      <c r="S132" s="254">
        <v>1</v>
      </c>
      <c r="T132" s="277">
        <v>1</v>
      </c>
      <c r="U132" s="246">
        <v>1</v>
      </c>
      <c r="V132" s="250">
        <f t="shared" si="22"/>
        <v>100</v>
      </c>
      <c r="W132" s="58">
        <v>44333333</v>
      </c>
      <c r="X132" s="58">
        <v>39833332</v>
      </c>
      <c r="Y132" s="41" t="s">
        <v>881</v>
      </c>
      <c r="Z132" s="246">
        <v>1</v>
      </c>
      <c r="AA132" s="246">
        <v>1</v>
      </c>
      <c r="AB132" s="244">
        <f t="shared" si="23"/>
        <v>100</v>
      </c>
      <c r="AC132" s="58">
        <v>27500000</v>
      </c>
      <c r="AD132" s="58">
        <v>11320747</v>
      </c>
      <c r="AE132" s="41" t="s">
        <v>882</v>
      </c>
      <c r="AF132" s="246">
        <v>8</v>
      </c>
      <c r="AG132" s="246">
        <v>10</v>
      </c>
      <c r="AH132" s="244">
        <f t="shared" si="24"/>
        <v>125</v>
      </c>
      <c r="AI132" s="58">
        <v>23300000</v>
      </c>
      <c r="AJ132" s="58">
        <v>23300000</v>
      </c>
      <c r="AK132" s="41" t="s">
        <v>883</v>
      </c>
      <c r="AL132" s="246">
        <v>1</v>
      </c>
      <c r="AM132" s="266">
        <v>0.75</v>
      </c>
      <c r="AN132" s="244">
        <f t="shared" si="25"/>
        <v>75</v>
      </c>
      <c r="AO132" s="242">
        <v>27751200</v>
      </c>
      <c r="AP132" s="242">
        <v>27751200</v>
      </c>
      <c r="AQ132" s="240" t="s">
        <v>884</v>
      </c>
      <c r="AR132" s="246">
        <v>1</v>
      </c>
      <c r="AS132" s="246">
        <v>1</v>
      </c>
      <c r="AT132" s="244">
        <f t="shared" si="26"/>
        <v>100</v>
      </c>
      <c r="AU132" s="58">
        <v>139896000</v>
      </c>
      <c r="AV132" s="58">
        <v>139896000</v>
      </c>
      <c r="AW132" s="41" t="s">
        <v>885</v>
      </c>
      <c r="AX132" s="246">
        <v>1</v>
      </c>
      <c r="AY132" s="246">
        <v>1</v>
      </c>
      <c r="AZ132" s="244">
        <f t="shared" si="27"/>
        <v>100</v>
      </c>
      <c r="BA132" s="58">
        <v>62500000</v>
      </c>
      <c r="BB132" s="58">
        <v>20075000</v>
      </c>
      <c r="BC132" s="41" t="s">
        <v>886</v>
      </c>
      <c r="BD132" s="246">
        <v>1</v>
      </c>
      <c r="BE132" s="246">
        <v>1</v>
      </c>
      <c r="BF132" s="244">
        <f t="shared" si="28"/>
        <v>100</v>
      </c>
      <c r="BG132" s="58"/>
      <c r="BH132" s="58"/>
      <c r="BI132" s="41"/>
      <c r="BJ132" s="246">
        <v>1</v>
      </c>
      <c r="BK132" s="246">
        <v>1</v>
      </c>
      <c r="BL132" s="244">
        <f t="shared" si="32"/>
        <v>100</v>
      </c>
      <c r="BM132" s="58">
        <v>0</v>
      </c>
      <c r="BN132" s="58">
        <v>0</v>
      </c>
      <c r="BO132" s="41" t="s">
        <v>887</v>
      </c>
      <c r="BP132" s="246">
        <v>1</v>
      </c>
      <c r="BQ132" s="246">
        <v>1</v>
      </c>
      <c r="BR132" s="244">
        <f t="shared" si="33"/>
        <v>100</v>
      </c>
      <c r="BS132" s="206"/>
      <c r="BT132" s="206"/>
      <c r="BU132" s="171" t="e">
        <f t="shared" si="40"/>
        <v>#DIV/0!</v>
      </c>
      <c r="BV132" s="41" t="s">
        <v>1132</v>
      </c>
      <c r="BW132" s="246">
        <v>1</v>
      </c>
      <c r="BX132" s="246"/>
      <c r="BY132" s="244">
        <f t="shared" si="29"/>
        <v>0</v>
      </c>
      <c r="BZ132" s="61"/>
      <c r="CA132" s="61"/>
      <c r="CB132" s="41"/>
      <c r="CC132" s="246">
        <v>1</v>
      </c>
      <c r="CD132" s="246"/>
      <c r="CE132" s="248">
        <f t="shared" si="30"/>
        <v>0</v>
      </c>
      <c r="CF132" s="61"/>
      <c r="CG132" s="61"/>
      <c r="CH132" s="41"/>
      <c r="CI132" s="246">
        <v>1</v>
      </c>
      <c r="CJ132" s="246">
        <f>(+BQ132+BK132+BE132+AY132+AS132+AM132+AG132+AA132+U132)/9</f>
        <v>1.9722222222222223</v>
      </c>
      <c r="CK132" s="238">
        <v>1</v>
      </c>
      <c r="CL132" s="292" t="s">
        <v>888</v>
      </c>
    </row>
    <row r="133" spans="1:90" ht="409.6" customHeight="1">
      <c r="A133" s="310"/>
      <c r="B133" s="241"/>
      <c r="C133" s="261"/>
      <c r="D133" s="241"/>
      <c r="E133" s="263"/>
      <c r="F133" s="263"/>
      <c r="G133" s="263"/>
      <c r="H133" s="47" t="s">
        <v>889</v>
      </c>
      <c r="I133" s="280"/>
      <c r="J133" s="253"/>
      <c r="K133" s="253"/>
      <c r="L133" s="253"/>
      <c r="M133" s="253"/>
      <c r="N133" s="253"/>
      <c r="O133" s="253"/>
      <c r="P133" s="253"/>
      <c r="Q133" s="253"/>
      <c r="R133" s="253"/>
      <c r="S133" s="255"/>
      <c r="T133" s="278"/>
      <c r="U133" s="247"/>
      <c r="V133" s="251"/>
      <c r="W133" s="58"/>
      <c r="X133" s="58"/>
      <c r="Y133" s="41"/>
      <c r="Z133" s="247"/>
      <c r="AA133" s="247"/>
      <c r="AB133" s="245"/>
      <c r="AC133" s="58"/>
      <c r="AD133" s="58"/>
      <c r="AE133" s="41"/>
      <c r="AF133" s="247"/>
      <c r="AG133" s="247"/>
      <c r="AH133" s="245"/>
      <c r="AI133" s="58"/>
      <c r="AJ133" s="58"/>
      <c r="AK133" s="41"/>
      <c r="AL133" s="247"/>
      <c r="AM133" s="267"/>
      <c r="AN133" s="245"/>
      <c r="AO133" s="243"/>
      <c r="AP133" s="243"/>
      <c r="AQ133" s="241"/>
      <c r="AR133" s="247"/>
      <c r="AS133" s="247"/>
      <c r="AT133" s="245"/>
      <c r="AU133" s="58"/>
      <c r="AV133" s="58"/>
      <c r="AW133" s="41"/>
      <c r="AX133" s="247"/>
      <c r="AY133" s="247"/>
      <c r="AZ133" s="245"/>
      <c r="BA133" s="58"/>
      <c r="BB133" s="58"/>
      <c r="BC133" s="41"/>
      <c r="BD133" s="247"/>
      <c r="BE133" s="247"/>
      <c r="BF133" s="245"/>
      <c r="BG133" s="57">
        <v>6879999</v>
      </c>
      <c r="BH133" s="57">
        <v>6879999</v>
      </c>
      <c r="BI133" s="59" t="s">
        <v>890</v>
      </c>
      <c r="BJ133" s="247"/>
      <c r="BK133" s="247"/>
      <c r="BL133" s="245"/>
      <c r="BM133" s="57">
        <v>6600000</v>
      </c>
      <c r="BN133" s="57">
        <v>3300000</v>
      </c>
      <c r="BO133" s="59" t="s">
        <v>891</v>
      </c>
      <c r="BP133" s="247"/>
      <c r="BQ133" s="247"/>
      <c r="BR133" s="245"/>
      <c r="BS133" s="194">
        <v>15000000</v>
      </c>
      <c r="BT133" s="194">
        <v>15000000</v>
      </c>
      <c r="BU133" s="171">
        <f t="shared" si="40"/>
        <v>100</v>
      </c>
      <c r="BV133" s="41" t="s">
        <v>1050</v>
      </c>
      <c r="BW133" s="247"/>
      <c r="BX133" s="247"/>
      <c r="BY133" s="245"/>
      <c r="BZ133" s="61"/>
      <c r="CA133" s="61"/>
      <c r="CB133" s="41"/>
      <c r="CC133" s="247"/>
      <c r="CD133" s="247"/>
      <c r="CE133" s="249"/>
      <c r="CF133" s="61"/>
      <c r="CG133" s="61"/>
      <c r="CH133" s="41"/>
      <c r="CI133" s="247"/>
      <c r="CJ133" s="247"/>
      <c r="CK133" s="239"/>
      <c r="CL133" s="293"/>
    </row>
    <row r="134" spans="1:90" ht="125.25" customHeight="1">
      <c r="A134" s="310"/>
      <c r="B134" s="240" t="s">
        <v>892</v>
      </c>
      <c r="C134" s="260">
        <v>109</v>
      </c>
      <c r="D134" s="240" t="s">
        <v>788</v>
      </c>
      <c r="E134" s="262"/>
      <c r="F134" s="262" t="s">
        <v>26</v>
      </c>
      <c r="G134" s="262" t="s">
        <v>26</v>
      </c>
      <c r="H134" s="47" t="s">
        <v>789</v>
      </c>
      <c r="I134" s="279">
        <v>1</v>
      </c>
      <c r="J134" s="252">
        <v>1</v>
      </c>
      <c r="K134" s="252">
        <v>1</v>
      </c>
      <c r="L134" s="252">
        <v>1</v>
      </c>
      <c r="M134" s="252">
        <v>1</v>
      </c>
      <c r="N134" s="252">
        <v>1</v>
      </c>
      <c r="O134" s="252">
        <v>1</v>
      </c>
      <c r="P134" s="252">
        <v>1</v>
      </c>
      <c r="Q134" s="252">
        <v>1</v>
      </c>
      <c r="R134" s="252">
        <v>1</v>
      </c>
      <c r="S134" s="254">
        <v>1</v>
      </c>
      <c r="T134" s="277">
        <v>1</v>
      </c>
      <c r="U134" s="246">
        <v>1</v>
      </c>
      <c r="V134" s="250">
        <f t="shared" ref="V134" si="42">(U134/T134)*100</f>
        <v>100</v>
      </c>
      <c r="W134" s="58">
        <v>44333333</v>
      </c>
      <c r="X134" s="58">
        <v>39833332</v>
      </c>
      <c r="Y134" s="41" t="s">
        <v>790</v>
      </c>
      <c r="Z134" s="246">
        <v>1</v>
      </c>
      <c r="AA134" s="246">
        <v>1</v>
      </c>
      <c r="AB134" s="244">
        <f t="shared" si="23"/>
        <v>100</v>
      </c>
      <c r="AC134" s="242">
        <v>27500000</v>
      </c>
      <c r="AD134" s="242">
        <v>11320747</v>
      </c>
      <c r="AE134" s="41" t="s">
        <v>791</v>
      </c>
      <c r="AF134" s="246">
        <v>1</v>
      </c>
      <c r="AG134" s="246">
        <v>1</v>
      </c>
      <c r="AH134" s="244">
        <f t="shared" si="24"/>
        <v>100</v>
      </c>
      <c r="AI134" s="58">
        <v>16500000</v>
      </c>
      <c r="AJ134" s="58">
        <v>16500000</v>
      </c>
      <c r="AK134" s="41" t="s">
        <v>893</v>
      </c>
      <c r="AL134" s="246">
        <v>1</v>
      </c>
      <c r="AM134" s="246">
        <v>1</v>
      </c>
      <c r="AN134" s="244">
        <f t="shared" si="25"/>
        <v>100</v>
      </c>
      <c r="AO134" s="58">
        <v>27751200</v>
      </c>
      <c r="AP134" s="58">
        <v>27751200</v>
      </c>
      <c r="AQ134" s="41" t="s">
        <v>894</v>
      </c>
      <c r="AR134" s="246">
        <v>1</v>
      </c>
      <c r="AS134" s="246">
        <v>1</v>
      </c>
      <c r="AT134" s="244">
        <f t="shared" si="26"/>
        <v>100</v>
      </c>
      <c r="AU134" s="58">
        <v>40000000</v>
      </c>
      <c r="AV134" s="58">
        <v>40000000</v>
      </c>
      <c r="AW134" s="41" t="s">
        <v>895</v>
      </c>
      <c r="AX134" s="246">
        <v>1</v>
      </c>
      <c r="AY134" s="246">
        <v>1</v>
      </c>
      <c r="AZ134" s="244">
        <f t="shared" si="27"/>
        <v>100</v>
      </c>
      <c r="BA134" s="58">
        <v>40000000</v>
      </c>
      <c r="BB134" s="58">
        <v>2160000</v>
      </c>
      <c r="BC134" s="41" t="s">
        <v>896</v>
      </c>
      <c r="BD134" s="246">
        <v>1</v>
      </c>
      <c r="BE134" s="246">
        <v>1</v>
      </c>
      <c r="BF134" s="244">
        <f t="shared" si="28"/>
        <v>100</v>
      </c>
      <c r="BG134" s="57">
        <f>4480000*2</f>
        <v>8960000</v>
      </c>
      <c r="BH134" s="57">
        <f>4480000*2</f>
        <v>8960000</v>
      </c>
      <c r="BI134" s="75" t="s">
        <v>897</v>
      </c>
      <c r="BJ134" s="246">
        <v>1</v>
      </c>
      <c r="BK134" s="246">
        <v>1</v>
      </c>
      <c r="BL134" s="244">
        <f t="shared" si="32"/>
        <v>100</v>
      </c>
      <c r="BM134" s="57">
        <v>4000000</v>
      </c>
      <c r="BN134" s="57">
        <v>4000000</v>
      </c>
      <c r="BO134" s="75" t="s">
        <v>898</v>
      </c>
      <c r="BP134" s="246">
        <v>1</v>
      </c>
      <c r="BQ134" s="246">
        <v>1</v>
      </c>
      <c r="BR134" s="244">
        <f t="shared" si="33"/>
        <v>100</v>
      </c>
      <c r="BS134" s="205">
        <v>5000000</v>
      </c>
      <c r="BT134" s="205">
        <v>5000000</v>
      </c>
      <c r="BU134" s="171">
        <f t="shared" si="40"/>
        <v>100</v>
      </c>
      <c r="BV134" s="41" t="s">
        <v>1133</v>
      </c>
      <c r="BW134" s="246">
        <v>1</v>
      </c>
      <c r="BX134" s="246"/>
      <c r="BY134" s="244">
        <f t="shared" si="29"/>
        <v>0</v>
      </c>
      <c r="BZ134" s="61"/>
      <c r="CA134" s="61"/>
      <c r="CB134" s="41"/>
      <c r="CC134" s="246">
        <v>1</v>
      </c>
      <c r="CD134" s="246"/>
      <c r="CE134" s="248">
        <f t="shared" si="30"/>
        <v>0</v>
      </c>
      <c r="CF134" s="61"/>
      <c r="CG134" s="61"/>
      <c r="CH134" s="41"/>
      <c r="CI134" s="246">
        <v>1</v>
      </c>
      <c r="CJ134" s="246">
        <f>(+BQ134+BK134+BE134+AY134+AS134+AM134+AG134+AA134+U134)/9</f>
        <v>1</v>
      </c>
      <c r="CK134" s="238">
        <v>1</v>
      </c>
      <c r="CL134" s="292" t="s">
        <v>899</v>
      </c>
    </row>
    <row r="135" spans="1:90" ht="75.75" customHeight="1">
      <c r="A135" s="310"/>
      <c r="B135" s="282"/>
      <c r="C135" s="261"/>
      <c r="D135" s="241"/>
      <c r="E135" s="263"/>
      <c r="F135" s="263"/>
      <c r="G135" s="263"/>
      <c r="H135" s="47" t="s">
        <v>171</v>
      </c>
      <c r="I135" s="280"/>
      <c r="J135" s="253"/>
      <c r="K135" s="253"/>
      <c r="L135" s="253"/>
      <c r="M135" s="253"/>
      <c r="N135" s="253"/>
      <c r="O135" s="253"/>
      <c r="P135" s="253"/>
      <c r="Q135" s="253"/>
      <c r="R135" s="253"/>
      <c r="S135" s="255"/>
      <c r="T135" s="278"/>
      <c r="U135" s="247"/>
      <c r="V135" s="251"/>
      <c r="W135" s="58"/>
      <c r="X135" s="58"/>
      <c r="Y135" s="41"/>
      <c r="Z135" s="247"/>
      <c r="AA135" s="247"/>
      <c r="AB135" s="245"/>
      <c r="AC135" s="281"/>
      <c r="AD135" s="281"/>
      <c r="AE135" s="41"/>
      <c r="AF135" s="247"/>
      <c r="AG135" s="247"/>
      <c r="AH135" s="245"/>
      <c r="AI135" s="58"/>
      <c r="AJ135" s="58"/>
      <c r="AK135" s="41"/>
      <c r="AL135" s="247"/>
      <c r="AM135" s="247"/>
      <c r="AN135" s="245"/>
      <c r="AO135" s="58"/>
      <c r="AP135" s="58"/>
      <c r="AQ135" s="41"/>
      <c r="AR135" s="247"/>
      <c r="AS135" s="247"/>
      <c r="AT135" s="245"/>
      <c r="AU135" s="58"/>
      <c r="AV135" s="58"/>
      <c r="AW135" s="41"/>
      <c r="AX135" s="247"/>
      <c r="AY135" s="247"/>
      <c r="AZ135" s="245"/>
      <c r="BA135" s="58"/>
      <c r="BB135" s="58"/>
      <c r="BC135" s="41"/>
      <c r="BD135" s="247"/>
      <c r="BE135" s="247"/>
      <c r="BF135" s="245"/>
      <c r="BG135" s="57">
        <v>0</v>
      </c>
      <c r="BH135" s="57">
        <v>0</v>
      </c>
      <c r="BI135" s="75" t="s">
        <v>900</v>
      </c>
      <c r="BJ135" s="247"/>
      <c r="BK135" s="247"/>
      <c r="BL135" s="245"/>
      <c r="BM135" s="57">
        <v>0</v>
      </c>
      <c r="BN135" s="57">
        <v>0</v>
      </c>
      <c r="BO135" s="59" t="s">
        <v>178</v>
      </c>
      <c r="BP135" s="247"/>
      <c r="BQ135" s="247"/>
      <c r="BR135" s="245"/>
      <c r="BS135" s="188">
        <v>0</v>
      </c>
      <c r="BT135" s="188">
        <v>0</v>
      </c>
      <c r="BU135" s="171">
        <v>0</v>
      </c>
      <c r="BV135" s="41" t="s">
        <v>1134</v>
      </c>
      <c r="BW135" s="247"/>
      <c r="BX135" s="247"/>
      <c r="BY135" s="245"/>
      <c r="BZ135" s="61"/>
      <c r="CA135" s="61"/>
      <c r="CB135" s="41"/>
      <c r="CC135" s="247"/>
      <c r="CD135" s="247"/>
      <c r="CE135" s="249"/>
      <c r="CF135" s="61"/>
      <c r="CG135" s="61"/>
      <c r="CH135" s="41"/>
      <c r="CI135" s="247"/>
      <c r="CJ135" s="247"/>
      <c r="CK135" s="239"/>
      <c r="CL135" s="293"/>
    </row>
    <row r="136" spans="1:90" ht="221.25" customHeight="1">
      <c r="A136" s="310"/>
      <c r="B136" s="282"/>
      <c r="C136" s="260">
        <v>110</v>
      </c>
      <c r="D136" s="240" t="s">
        <v>901</v>
      </c>
      <c r="E136" s="262" t="s">
        <v>26</v>
      </c>
      <c r="F136" s="262" t="s">
        <v>26</v>
      </c>
      <c r="G136" s="262" t="s">
        <v>26</v>
      </c>
      <c r="H136" s="47" t="s">
        <v>880</v>
      </c>
      <c r="I136" s="48">
        <v>2</v>
      </c>
      <c r="J136" s="49">
        <v>1</v>
      </c>
      <c r="K136" s="49">
        <v>1</v>
      </c>
      <c r="L136" s="49">
        <v>1</v>
      </c>
      <c r="M136" s="252">
        <v>1</v>
      </c>
      <c r="N136" s="252">
        <v>4</v>
      </c>
      <c r="O136" s="294">
        <v>1</v>
      </c>
      <c r="P136" s="288">
        <v>1</v>
      </c>
      <c r="Q136" s="288">
        <v>1</v>
      </c>
      <c r="R136" s="288">
        <v>1</v>
      </c>
      <c r="S136" s="290">
        <v>1</v>
      </c>
      <c r="T136" s="51">
        <v>2</v>
      </c>
      <c r="U136" s="52">
        <v>2</v>
      </c>
      <c r="V136" s="56">
        <f t="shared" si="22"/>
        <v>100</v>
      </c>
      <c r="W136" s="58">
        <v>48683333</v>
      </c>
      <c r="X136" s="58">
        <v>48683333</v>
      </c>
      <c r="Y136" s="41" t="s">
        <v>902</v>
      </c>
      <c r="Z136" s="52">
        <v>1</v>
      </c>
      <c r="AA136" s="52">
        <v>1</v>
      </c>
      <c r="AB136" s="54">
        <f t="shared" si="23"/>
        <v>100</v>
      </c>
      <c r="AC136" s="281"/>
      <c r="AD136" s="281"/>
      <c r="AE136" s="41" t="s">
        <v>903</v>
      </c>
      <c r="AF136" s="52">
        <v>1</v>
      </c>
      <c r="AG136" s="52">
        <v>0</v>
      </c>
      <c r="AH136" s="54">
        <f t="shared" si="24"/>
        <v>0</v>
      </c>
      <c r="AI136" s="58"/>
      <c r="AJ136" s="58"/>
      <c r="AK136" s="41" t="s">
        <v>904</v>
      </c>
      <c r="AL136" s="52">
        <v>1</v>
      </c>
      <c r="AM136" s="52">
        <v>0</v>
      </c>
      <c r="AN136" s="54">
        <f t="shared" si="25"/>
        <v>0</v>
      </c>
      <c r="AO136" s="58">
        <v>0</v>
      </c>
      <c r="AP136" s="58">
        <v>0</v>
      </c>
      <c r="AQ136" s="41" t="s">
        <v>905</v>
      </c>
      <c r="AR136" s="246">
        <v>1</v>
      </c>
      <c r="AS136" s="246">
        <v>1</v>
      </c>
      <c r="AT136" s="244">
        <f t="shared" si="26"/>
        <v>100</v>
      </c>
      <c r="AU136" s="58"/>
      <c r="AV136" s="58"/>
      <c r="AW136" s="41"/>
      <c r="AX136" s="246">
        <v>4</v>
      </c>
      <c r="AY136" s="266">
        <v>1.5</v>
      </c>
      <c r="AZ136" s="244">
        <f t="shared" si="27"/>
        <v>37.5</v>
      </c>
      <c r="BA136" s="58"/>
      <c r="BB136" s="58"/>
      <c r="BC136" s="41"/>
      <c r="BD136" s="285">
        <v>1</v>
      </c>
      <c r="BE136" s="286">
        <v>8.3299999999999999E-2</v>
      </c>
      <c r="BF136" s="244">
        <f t="shared" si="28"/>
        <v>8.33</v>
      </c>
      <c r="BG136" s="57">
        <v>0</v>
      </c>
      <c r="BH136" s="57">
        <v>0</v>
      </c>
      <c r="BI136" s="75" t="s">
        <v>906</v>
      </c>
      <c r="BJ136" s="283">
        <v>1</v>
      </c>
      <c r="BK136" s="283">
        <v>1</v>
      </c>
      <c r="BL136" s="244">
        <f t="shared" si="32"/>
        <v>100</v>
      </c>
      <c r="BM136" s="57">
        <v>80000000</v>
      </c>
      <c r="BN136" s="57">
        <v>0</v>
      </c>
      <c r="BO136" s="59" t="s">
        <v>907</v>
      </c>
      <c r="BP136" s="283">
        <v>1</v>
      </c>
      <c r="BQ136" s="283">
        <v>1</v>
      </c>
      <c r="BR136" s="244">
        <v>100</v>
      </c>
      <c r="BS136" s="205">
        <v>0</v>
      </c>
      <c r="BT136" s="205">
        <v>0</v>
      </c>
      <c r="BU136" s="171">
        <v>0</v>
      </c>
      <c r="BV136" s="41" t="s">
        <v>1019</v>
      </c>
      <c r="BW136" s="283">
        <v>1</v>
      </c>
      <c r="BX136" s="246"/>
      <c r="BY136" s="244">
        <f t="shared" si="29"/>
        <v>0</v>
      </c>
      <c r="BZ136" s="61"/>
      <c r="CA136" s="61"/>
      <c r="CB136" s="41"/>
      <c r="CC136" s="283">
        <v>1</v>
      </c>
      <c r="CD136" s="246"/>
      <c r="CE136" s="248">
        <f t="shared" si="30"/>
        <v>0</v>
      </c>
      <c r="CF136" s="61"/>
      <c r="CG136" s="61"/>
      <c r="CH136" s="41"/>
      <c r="CI136" s="283">
        <v>1</v>
      </c>
      <c r="CJ136" s="283">
        <v>1</v>
      </c>
      <c r="CK136" s="238">
        <f>CJ136/CI136</f>
        <v>1</v>
      </c>
      <c r="CL136" s="240" t="s">
        <v>908</v>
      </c>
    </row>
    <row r="137" spans="1:90" ht="130.5" customHeight="1">
      <c r="A137" s="310"/>
      <c r="B137" s="241"/>
      <c r="C137" s="261"/>
      <c r="D137" s="241"/>
      <c r="E137" s="263"/>
      <c r="F137" s="263"/>
      <c r="G137" s="263"/>
      <c r="H137" s="47" t="s">
        <v>171</v>
      </c>
      <c r="I137" s="48"/>
      <c r="J137" s="49"/>
      <c r="K137" s="49"/>
      <c r="L137" s="49"/>
      <c r="M137" s="253"/>
      <c r="N137" s="253"/>
      <c r="O137" s="276"/>
      <c r="P137" s="289"/>
      <c r="Q137" s="289"/>
      <c r="R137" s="289"/>
      <c r="S137" s="291"/>
      <c r="T137" s="51"/>
      <c r="U137" s="52"/>
      <c r="V137" s="56"/>
      <c r="W137" s="67"/>
      <c r="X137" s="67"/>
      <c r="Y137" s="65"/>
      <c r="Z137" s="52"/>
      <c r="AA137" s="52"/>
      <c r="AB137" s="54"/>
      <c r="AC137" s="281"/>
      <c r="AD137" s="281"/>
      <c r="AE137" s="65"/>
      <c r="AF137" s="52"/>
      <c r="AG137" s="52"/>
      <c r="AH137" s="54"/>
      <c r="AI137" s="67"/>
      <c r="AJ137" s="67"/>
      <c r="AK137" s="65"/>
      <c r="AL137" s="52"/>
      <c r="AM137" s="52"/>
      <c r="AN137" s="54"/>
      <c r="AO137" s="67"/>
      <c r="AP137" s="67"/>
      <c r="AQ137" s="65"/>
      <c r="AR137" s="247"/>
      <c r="AS137" s="247"/>
      <c r="AT137" s="245"/>
      <c r="AU137" s="58">
        <v>440000000</v>
      </c>
      <c r="AV137" s="58">
        <v>438921995</v>
      </c>
      <c r="AW137" s="41" t="s">
        <v>909</v>
      </c>
      <c r="AX137" s="247"/>
      <c r="AY137" s="267"/>
      <c r="AZ137" s="245"/>
      <c r="BA137" s="58">
        <v>89400000</v>
      </c>
      <c r="BB137" s="58">
        <v>38285000</v>
      </c>
      <c r="BC137" s="41" t="s">
        <v>910</v>
      </c>
      <c r="BD137" s="272"/>
      <c r="BE137" s="287"/>
      <c r="BF137" s="245"/>
      <c r="BG137" s="57">
        <v>0</v>
      </c>
      <c r="BH137" s="57">
        <v>0</v>
      </c>
      <c r="BI137" s="75" t="s">
        <v>911</v>
      </c>
      <c r="BJ137" s="284"/>
      <c r="BK137" s="284"/>
      <c r="BL137" s="245"/>
      <c r="BM137" s="57">
        <v>0</v>
      </c>
      <c r="BN137" s="57">
        <v>0</v>
      </c>
      <c r="BO137" s="59" t="s">
        <v>178</v>
      </c>
      <c r="BP137" s="284"/>
      <c r="BQ137" s="284"/>
      <c r="BR137" s="245"/>
      <c r="BS137" s="188">
        <v>0</v>
      </c>
      <c r="BT137" s="188">
        <v>0</v>
      </c>
      <c r="BU137" s="171">
        <v>0</v>
      </c>
      <c r="BV137" s="41" t="s">
        <v>1091</v>
      </c>
      <c r="BW137" s="284"/>
      <c r="BX137" s="247"/>
      <c r="BY137" s="245"/>
      <c r="BZ137" s="61"/>
      <c r="CA137" s="61"/>
      <c r="CB137" s="41"/>
      <c r="CC137" s="284"/>
      <c r="CD137" s="247"/>
      <c r="CE137" s="249"/>
      <c r="CF137" s="61"/>
      <c r="CG137" s="61"/>
      <c r="CH137" s="41"/>
      <c r="CI137" s="295"/>
      <c r="CJ137" s="284"/>
      <c r="CK137" s="239"/>
      <c r="CL137" s="241"/>
    </row>
    <row r="138" spans="1:90" ht="105" customHeight="1">
      <c r="A138" s="310"/>
      <c r="B138" s="240" t="s">
        <v>912</v>
      </c>
      <c r="C138" s="260">
        <v>111</v>
      </c>
      <c r="D138" s="240" t="s">
        <v>913</v>
      </c>
      <c r="E138" s="262"/>
      <c r="F138" s="262" t="s">
        <v>26</v>
      </c>
      <c r="G138" s="262" t="s">
        <v>26</v>
      </c>
      <c r="H138" s="47" t="s">
        <v>789</v>
      </c>
      <c r="I138" s="279">
        <v>1</v>
      </c>
      <c r="J138" s="252">
        <v>1</v>
      </c>
      <c r="K138" s="252">
        <v>1</v>
      </c>
      <c r="L138" s="252">
        <v>1</v>
      </c>
      <c r="M138" s="252">
        <v>1</v>
      </c>
      <c r="N138" s="252">
        <v>1</v>
      </c>
      <c r="O138" s="275">
        <v>1</v>
      </c>
      <c r="P138" s="252">
        <v>1</v>
      </c>
      <c r="Q138" s="252">
        <v>1</v>
      </c>
      <c r="R138" s="252">
        <v>1</v>
      </c>
      <c r="S138" s="254">
        <v>1</v>
      </c>
      <c r="T138" s="277">
        <v>1</v>
      </c>
      <c r="U138" s="246">
        <v>1</v>
      </c>
      <c r="V138" s="250">
        <f t="shared" si="22"/>
        <v>100</v>
      </c>
      <c r="W138" s="242">
        <v>44333333</v>
      </c>
      <c r="X138" s="242">
        <v>44333334</v>
      </c>
      <c r="Y138" s="240" t="s">
        <v>790</v>
      </c>
      <c r="Z138" s="246">
        <v>1</v>
      </c>
      <c r="AA138" s="246">
        <v>1</v>
      </c>
      <c r="AB138" s="244">
        <f t="shared" si="23"/>
        <v>100</v>
      </c>
      <c r="AC138" s="281"/>
      <c r="AD138" s="281"/>
      <c r="AE138" s="240" t="s">
        <v>914</v>
      </c>
      <c r="AF138" s="246">
        <v>1</v>
      </c>
      <c r="AG138" s="246">
        <v>1</v>
      </c>
      <c r="AH138" s="244">
        <f t="shared" si="24"/>
        <v>100</v>
      </c>
      <c r="AI138" s="242">
        <v>245942593</v>
      </c>
      <c r="AJ138" s="242">
        <v>245942593</v>
      </c>
      <c r="AK138" s="240" t="s">
        <v>915</v>
      </c>
      <c r="AL138" s="246">
        <v>1</v>
      </c>
      <c r="AM138" s="246">
        <v>1</v>
      </c>
      <c r="AN138" s="244">
        <f t="shared" si="25"/>
        <v>100</v>
      </c>
      <c r="AO138" s="242">
        <v>123000000</v>
      </c>
      <c r="AP138" s="242">
        <v>119734663</v>
      </c>
      <c r="AQ138" s="268" t="s">
        <v>916</v>
      </c>
      <c r="AR138" s="246">
        <v>1</v>
      </c>
      <c r="AS138" s="246">
        <v>1</v>
      </c>
      <c r="AT138" s="244">
        <f t="shared" si="26"/>
        <v>100</v>
      </c>
      <c r="AU138" s="242">
        <v>440000000</v>
      </c>
      <c r="AV138" s="242">
        <v>438921995</v>
      </c>
      <c r="AW138" s="268" t="s">
        <v>917</v>
      </c>
      <c r="AX138" s="246">
        <v>1</v>
      </c>
      <c r="AY138" s="246">
        <v>1</v>
      </c>
      <c r="AZ138" s="244">
        <f t="shared" si="27"/>
        <v>100</v>
      </c>
      <c r="BA138" s="242">
        <v>89400000</v>
      </c>
      <c r="BB138" s="242">
        <v>38285000</v>
      </c>
      <c r="BC138" s="268" t="s">
        <v>918</v>
      </c>
      <c r="BD138" s="271">
        <v>1</v>
      </c>
      <c r="BE138" s="271">
        <v>1</v>
      </c>
      <c r="BF138" s="244">
        <f t="shared" si="28"/>
        <v>100</v>
      </c>
      <c r="BG138" s="57" t="s">
        <v>451</v>
      </c>
      <c r="BH138" s="57" t="s">
        <v>451</v>
      </c>
      <c r="BI138" s="75" t="s">
        <v>897</v>
      </c>
      <c r="BJ138" s="246">
        <v>1</v>
      </c>
      <c r="BK138" s="273">
        <v>0.6</v>
      </c>
      <c r="BL138" s="244">
        <f t="shared" si="32"/>
        <v>60</v>
      </c>
      <c r="BM138" s="57">
        <v>4000000</v>
      </c>
      <c r="BN138" s="57">
        <v>4000000</v>
      </c>
      <c r="BO138" s="75" t="s">
        <v>898</v>
      </c>
      <c r="BP138" s="246">
        <v>1</v>
      </c>
      <c r="BQ138" s="246">
        <v>1</v>
      </c>
      <c r="BR138" s="244">
        <f t="shared" si="33"/>
        <v>100</v>
      </c>
      <c r="BS138" s="188">
        <v>0</v>
      </c>
      <c r="BT138" s="188">
        <v>0</v>
      </c>
      <c r="BU138" s="171">
        <v>0</v>
      </c>
      <c r="BV138" s="41" t="s">
        <v>1010</v>
      </c>
      <c r="BW138" s="246">
        <v>1</v>
      </c>
      <c r="BX138" s="246"/>
      <c r="BY138" s="244">
        <f t="shared" si="29"/>
        <v>0</v>
      </c>
      <c r="BZ138" s="61"/>
      <c r="CA138" s="61"/>
      <c r="CB138" s="41"/>
      <c r="CC138" s="246">
        <v>1</v>
      </c>
      <c r="CD138" s="246"/>
      <c r="CE138" s="248">
        <f t="shared" si="30"/>
        <v>0</v>
      </c>
      <c r="CF138" s="61"/>
      <c r="CG138" s="61"/>
      <c r="CH138" s="41"/>
      <c r="CI138" s="246">
        <v>1</v>
      </c>
      <c r="CJ138" s="266">
        <f>(+BQ138+BK138+BE138+AY138+AS138+AM138+AG138+AA138+U138)/9</f>
        <v>0.95555555555555549</v>
      </c>
      <c r="CK138" s="238">
        <f>CJ138/CI138*100/100</f>
        <v>0.95555555555555538</v>
      </c>
      <c r="CL138" s="258" t="s">
        <v>919</v>
      </c>
    </row>
    <row r="139" spans="1:90" ht="89.25" customHeight="1">
      <c r="A139" s="310"/>
      <c r="B139" s="241"/>
      <c r="C139" s="261"/>
      <c r="D139" s="241"/>
      <c r="E139" s="263"/>
      <c r="F139" s="263"/>
      <c r="G139" s="263"/>
      <c r="H139" s="47" t="s">
        <v>171</v>
      </c>
      <c r="I139" s="280"/>
      <c r="J139" s="253"/>
      <c r="K139" s="253"/>
      <c r="L139" s="253"/>
      <c r="M139" s="253"/>
      <c r="N139" s="253"/>
      <c r="O139" s="276"/>
      <c r="P139" s="253"/>
      <c r="Q139" s="253"/>
      <c r="R139" s="253"/>
      <c r="S139" s="255"/>
      <c r="T139" s="278"/>
      <c r="U139" s="247"/>
      <c r="V139" s="251"/>
      <c r="W139" s="281"/>
      <c r="X139" s="281"/>
      <c r="Y139" s="282"/>
      <c r="Z139" s="247"/>
      <c r="AA139" s="247"/>
      <c r="AB139" s="245"/>
      <c r="AC139" s="281"/>
      <c r="AD139" s="281"/>
      <c r="AE139" s="282"/>
      <c r="AF139" s="247"/>
      <c r="AG139" s="247"/>
      <c r="AH139" s="245"/>
      <c r="AI139" s="281"/>
      <c r="AJ139" s="281"/>
      <c r="AK139" s="282"/>
      <c r="AL139" s="247"/>
      <c r="AM139" s="247"/>
      <c r="AN139" s="245"/>
      <c r="AO139" s="281"/>
      <c r="AP139" s="281"/>
      <c r="AQ139" s="269"/>
      <c r="AR139" s="247"/>
      <c r="AS139" s="247"/>
      <c r="AT139" s="245"/>
      <c r="AU139" s="281"/>
      <c r="AV139" s="281"/>
      <c r="AW139" s="269"/>
      <c r="AX139" s="247"/>
      <c r="AY139" s="247"/>
      <c r="AZ139" s="245"/>
      <c r="BA139" s="281"/>
      <c r="BB139" s="281"/>
      <c r="BC139" s="269"/>
      <c r="BD139" s="272"/>
      <c r="BE139" s="272"/>
      <c r="BF139" s="245"/>
      <c r="BG139" s="57">
        <v>0</v>
      </c>
      <c r="BH139" s="57">
        <v>0</v>
      </c>
      <c r="BI139" s="59" t="s">
        <v>920</v>
      </c>
      <c r="BJ139" s="247"/>
      <c r="BK139" s="274"/>
      <c r="BL139" s="245"/>
      <c r="BM139" s="57">
        <v>0</v>
      </c>
      <c r="BN139" s="57">
        <v>0</v>
      </c>
      <c r="BO139" s="59" t="s">
        <v>178</v>
      </c>
      <c r="BP139" s="247"/>
      <c r="BQ139" s="247"/>
      <c r="BR139" s="245"/>
      <c r="BS139" s="188">
        <v>0</v>
      </c>
      <c r="BT139" s="188">
        <v>0</v>
      </c>
      <c r="BU139" s="171">
        <v>0</v>
      </c>
      <c r="BV139" s="41" t="s">
        <v>1134</v>
      </c>
      <c r="BW139" s="247"/>
      <c r="BX139" s="247"/>
      <c r="BY139" s="245"/>
      <c r="BZ139" s="61"/>
      <c r="CA139" s="61"/>
      <c r="CB139" s="41"/>
      <c r="CC139" s="247"/>
      <c r="CD139" s="247"/>
      <c r="CE139" s="249"/>
      <c r="CF139" s="61"/>
      <c r="CG139" s="61"/>
      <c r="CH139" s="41"/>
      <c r="CI139" s="247"/>
      <c r="CJ139" s="267"/>
      <c r="CK139" s="239"/>
      <c r="CL139" s="259"/>
    </row>
    <row r="140" spans="1:90" ht="172.5" customHeight="1">
      <c r="A140" s="310"/>
      <c r="B140" s="41" t="s">
        <v>921</v>
      </c>
      <c r="C140" s="45">
        <v>112</v>
      </c>
      <c r="D140" s="41" t="s">
        <v>922</v>
      </c>
      <c r="E140" s="46"/>
      <c r="F140" s="46" t="s">
        <v>26</v>
      </c>
      <c r="G140" s="46" t="s">
        <v>26</v>
      </c>
      <c r="H140" s="47" t="s">
        <v>789</v>
      </c>
      <c r="I140" s="48">
        <v>1</v>
      </c>
      <c r="J140" s="49">
        <v>1</v>
      </c>
      <c r="K140" s="49">
        <v>1</v>
      </c>
      <c r="L140" s="49">
        <v>1</v>
      </c>
      <c r="M140" s="116">
        <v>1</v>
      </c>
      <c r="N140" s="49">
        <v>1</v>
      </c>
      <c r="O140" s="112">
        <v>1</v>
      </c>
      <c r="P140" s="49">
        <v>1</v>
      </c>
      <c r="Q140" s="49">
        <v>1</v>
      </c>
      <c r="R140" s="49">
        <v>1</v>
      </c>
      <c r="S140" s="50">
        <v>1</v>
      </c>
      <c r="T140" s="51">
        <v>1</v>
      </c>
      <c r="U140" s="52">
        <v>1</v>
      </c>
      <c r="V140" s="56">
        <f t="shared" si="22"/>
        <v>100</v>
      </c>
      <c r="W140" s="243"/>
      <c r="X140" s="243"/>
      <c r="Y140" s="241"/>
      <c r="Z140" s="52">
        <v>1</v>
      </c>
      <c r="AA140" s="52">
        <v>1</v>
      </c>
      <c r="AB140" s="54">
        <f t="shared" si="23"/>
        <v>100</v>
      </c>
      <c r="AC140" s="243"/>
      <c r="AD140" s="243"/>
      <c r="AE140" s="241"/>
      <c r="AF140" s="52">
        <v>1</v>
      </c>
      <c r="AG140" s="52">
        <v>1</v>
      </c>
      <c r="AH140" s="54">
        <f t="shared" si="24"/>
        <v>100</v>
      </c>
      <c r="AI140" s="243"/>
      <c r="AJ140" s="243"/>
      <c r="AK140" s="241"/>
      <c r="AL140" s="52">
        <v>1</v>
      </c>
      <c r="AM140" s="52">
        <v>1</v>
      </c>
      <c r="AN140" s="54">
        <f t="shared" si="25"/>
        <v>100</v>
      </c>
      <c r="AO140" s="243">
        <v>123000000</v>
      </c>
      <c r="AP140" s="243">
        <v>11920000</v>
      </c>
      <c r="AQ140" s="270"/>
      <c r="AR140" s="63">
        <v>1</v>
      </c>
      <c r="AS140" s="63">
        <v>1</v>
      </c>
      <c r="AT140" s="54">
        <f t="shared" si="26"/>
        <v>100</v>
      </c>
      <c r="AU140" s="243"/>
      <c r="AV140" s="243"/>
      <c r="AW140" s="270"/>
      <c r="AX140" s="52">
        <v>1</v>
      </c>
      <c r="AY140" s="52">
        <v>1</v>
      </c>
      <c r="AZ140" s="54">
        <f t="shared" si="27"/>
        <v>100</v>
      </c>
      <c r="BA140" s="243"/>
      <c r="BB140" s="243"/>
      <c r="BC140" s="270"/>
      <c r="BD140" s="88">
        <v>1</v>
      </c>
      <c r="BE140" s="88">
        <v>1</v>
      </c>
      <c r="BF140" s="54">
        <f t="shared" si="28"/>
        <v>100</v>
      </c>
      <c r="BG140" s="57" t="s">
        <v>451</v>
      </c>
      <c r="BH140" s="57" t="s">
        <v>451</v>
      </c>
      <c r="BI140" s="75" t="s">
        <v>897</v>
      </c>
      <c r="BJ140" s="52">
        <v>1</v>
      </c>
      <c r="BK140" s="101">
        <v>0.6</v>
      </c>
      <c r="BL140" s="54">
        <f t="shared" si="32"/>
        <v>60</v>
      </c>
      <c r="BM140" s="57" t="s">
        <v>451</v>
      </c>
      <c r="BN140" s="57" t="s">
        <v>794</v>
      </c>
      <c r="BO140" s="75" t="s">
        <v>923</v>
      </c>
      <c r="BP140" s="52">
        <v>1</v>
      </c>
      <c r="BQ140" s="52">
        <v>1</v>
      </c>
      <c r="BR140" s="54">
        <f t="shared" si="33"/>
        <v>100</v>
      </c>
      <c r="BS140" s="188">
        <v>0</v>
      </c>
      <c r="BT140" s="188">
        <v>0</v>
      </c>
      <c r="BU140" s="171">
        <v>0</v>
      </c>
      <c r="BV140" s="75" t="s">
        <v>1020</v>
      </c>
      <c r="BW140" s="60">
        <v>1</v>
      </c>
      <c r="BX140" s="60"/>
      <c r="BY140" s="54">
        <f t="shared" si="29"/>
        <v>0</v>
      </c>
      <c r="BZ140" s="61"/>
      <c r="CA140" s="61"/>
      <c r="CB140" s="41"/>
      <c r="CC140" s="60">
        <v>1</v>
      </c>
      <c r="CD140" s="60"/>
      <c r="CE140" s="62">
        <f t="shared" si="30"/>
        <v>0</v>
      </c>
      <c r="CF140" s="61"/>
      <c r="CG140" s="61"/>
      <c r="CH140" s="41"/>
      <c r="CI140" s="52">
        <v>1</v>
      </c>
      <c r="CJ140" s="178">
        <f>(U140+AG140+AM140+AS140+AY140+BE140+BK140+BQ140+BX140+CD140)/9</f>
        <v>0.84444444444444444</v>
      </c>
      <c r="CK140" s="164">
        <f>CJ140/CI140*100/100</f>
        <v>0.84444444444444444</v>
      </c>
      <c r="CL140" s="96" t="s">
        <v>1021</v>
      </c>
    </row>
    <row r="141" spans="1:90" ht="185.25">
      <c r="A141" s="310"/>
      <c r="B141" s="240" t="s">
        <v>924</v>
      </c>
      <c r="C141" s="260">
        <v>113</v>
      </c>
      <c r="D141" s="240" t="s">
        <v>925</v>
      </c>
      <c r="E141" s="262" t="s">
        <v>26</v>
      </c>
      <c r="F141" s="262" t="s">
        <v>26</v>
      </c>
      <c r="G141" s="262" t="s">
        <v>26</v>
      </c>
      <c r="H141" s="47" t="s">
        <v>171</v>
      </c>
      <c r="I141" s="264">
        <v>1</v>
      </c>
      <c r="J141" s="252">
        <v>1</v>
      </c>
      <c r="K141" s="49">
        <v>1</v>
      </c>
      <c r="L141" s="252">
        <v>1</v>
      </c>
      <c r="M141" s="252">
        <v>1</v>
      </c>
      <c r="N141" s="252">
        <v>1</v>
      </c>
      <c r="O141" s="252">
        <v>4</v>
      </c>
      <c r="P141" s="252">
        <v>4</v>
      </c>
      <c r="Q141" s="252">
        <v>1</v>
      </c>
      <c r="R141" s="252">
        <v>1</v>
      </c>
      <c r="S141" s="254">
        <v>1</v>
      </c>
      <c r="T141" s="256">
        <v>1</v>
      </c>
      <c r="U141" s="246">
        <v>1</v>
      </c>
      <c r="V141" s="250">
        <v>100</v>
      </c>
      <c r="W141" s="58">
        <v>21930000</v>
      </c>
      <c r="X141" s="58">
        <v>21930000</v>
      </c>
      <c r="Y141" s="41" t="s">
        <v>926</v>
      </c>
      <c r="Z141" s="246">
        <v>1</v>
      </c>
      <c r="AA141" s="246">
        <v>1</v>
      </c>
      <c r="AB141" s="244">
        <f t="shared" si="23"/>
        <v>100</v>
      </c>
      <c r="AC141" s="58">
        <v>850891659</v>
      </c>
      <c r="AD141" s="58">
        <v>565597585</v>
      </c>
      <c r="AE141" s="41" t="s">
        <v>927</v>
      </c>
      <c r="AF141" s="246">
        <v>1</v>
      </c>
      <c r="AG141" s="246">
        <v>1</v>
      </c>
      <c r="AH141" s="54">
        <f t="shared" si="24"/>
        <v>100</v>
      </c>
      <c r="AI141" s="58"/>
      <c r="AJ141" s="58"/>
      <c r="AK141" s="41" t="s">
        <v>928</v>
      </c>
      <c r="AL141" s="246">
        <v>1</v>
      </c>
      <c r="AM141" s="246">
        <v>0</v>
      </c>
      <c r="AN141" s="244">
        <f t="shared" si="25"/>
        <v>0</v>
      </c>
      <c r="AO141" s="58">
        <v>0</v>
      </c>
      <c r="AP141" s="58">
        <v>0</v>
      </c>
      <c r="AQ141" s="41" t="s">
        <v>174</v>
      </c>
      <c r="AR141" s="246">
        <v>1</v>
      </c>
      <c r="AS141" s="246">
        <v>1</v>
      </c>
      <c r="AT141" s="244">
        <f t="shared" si="26"/>
        <v>100</v>
      </c>
      <c r="AU141" s="58">
        <v>0</v>
      </c>
      <c r="AV141" s="58">
        <v>0</v>
      </c>
      <c r="AW141" s="41" t="s">
        <v>929</v>
      </c>
      <c r="AX141" s="246">
        <v>1</v>
      </c>
      <c r="AY141" s="246">
        <v>1</v>
      </c>
      <c r="AZ141" s="244">
        <f t="shared" si="27"/>
        <v>100</v>
      </c>
      <c r="BA141" s="58">
        <v>0</v>
      </c>
      <c r="BB141" s="58">
        <v>0</v>
      </c>
      <c r="BC141" s="41" t="s">
        <v>930</v>
      </c>
      <c r="BD141" s="246">
        <v>4</v>
      </c>
      <c r="BE141" s="246">
        <v>4</v>
      </c>
      <c r="BF141" s="244">
        <f t="shared" si="28"/>
        <v>100</v>
      </c>
      <c r="BG141" s="57">
        <v>0</v>
      </c>
      <c r="BH141" s="57">
        <v>0</v>
      </c>
      <c r="BI141" s="59" t="s">
        <v>931</v>
      </c>
      <c r="BJ141" s="246">
        <v>4</v>
      </c>
      <c r="BK141" s="246">
        <v>4</v>
      </c>
      <c r="BL141" s="244">
        <f t="shared" si="32"/>
        <v>100</v>
      </c>
      <c r="BM141" s="57">
        <v>0</v>
      </c>
      <c r="BN141" s="57">
        <v>0</v>
      </c>
      <c r="BO141" s="59" t="s">
        <v>178</v>
      </c>
      <c r="BP141" s="246">
        <v>1</v>
      </c>
      <c r="BQ141" s="246">
        <v>0</v>
      </c>
      <c r="BR141" s="244">
        <f t="shared" si="33"/>
        <v>0</v>
      </c>
      <c r="BS141" s="188">
        <v>0</v>
      </c>
      <c r="BT141" s="188">
        <v>0</v>
      </c>
      <c r="BU141" s="171">
        <v>0</v>
      </c>
      <c r="BV141" s="41" t="s">
        <v>1135</v>
      </c>
      <c r="BW141" s="246">
        <v>1</v>
      </c>
      <c r="BX141" s="246"/>
      <c r="BY141" s="244">
        <f t="shared" si="29"/>
        <v>0</v>
      </c>
      <c r="BZ141" s="61"/>
      <c r="CA141" s="61"/>
      <c r="CB141" s="41"/>
      <c r="CC141" s="246">
        <v>1</v>
      </c>
      <c r="CD141" s="246"/>
      <c r="CE141" s="248">
        <f t="shared" si="30"/>
        <v>0</v>
      </c>
      <c r="CF141" s="61"/>
      <c r="CG141" s="61"/>
      <c r="CH141" s="41"/>
      <c r="CI141" s="250">
        <v>1</v>
      </c>
      <c r="CJ141" s="250">
        <v>6.3</v>
      </c>
      <c r="CK141" s="238">
        <v>1</v>
      </c>
      <c r="CL141" s="240" t="s">
        <v>932</v>
      </c>
    </row>
    <row r="142" spans="1:90" ht="60" customHeight="1">
      <c r="A142" s="310"/>
      <c r="B142" s="241"/>
      <c r="C142" s="261"/>
      <c r="D142" s="241"/>
      <c r="E142" s="263"/>
      <c r="F142" s="263"/>
      <c r="G142" s="263"/>
      <c r="H142" s="47" t="s">
        <v>161</v>
      </c>
      <c r="I142" s="265"/>
      <c r="J142" s="253"/>
      <c r="K142" s="49">
        <v>1</v>
      </c>
      <c r="L142" s="253"/>
      <c r="M142" s="253"/>
      <c r="N142" s="253"/>
      <c r="O142" s="253"/>
      <c r="P142" s="253"/>
      <c r="Q142" s="253"/>
      <c r="R142" s="253"/>
      <c r="S142" s="255"/>
      <c r="T142" s="257"/>
      <c r="U142" s="247"/>
      <c r="V142" s="251"/>
      <c r="W142" s="58">
        <v>26163333</v>
      </c>
      <c r="X142" s="58">
        <v>26163333</v>
      </c>
      <c r="Y142" s="41" t="s">
        <v>933</v>
      </c>
      <c r="Z142" s="247"/>
      <c r="AA142" s="247"/>
      <c r="AB142" s="245"/>
      <c r="AC142" s="242">
        <v>27500000</v>
      </c>
      <c r="AD142" s="242">
        <v>11320747</v>
      </c>
      <c r="AE142" s="41" t="s">
        <v>934</v>
      </c>
      <c r="AF142" s="247"/>
      <c r="AG142" s="247"/>
      <c r="AH142" s="54" t="e">
        <f t="shared" si="24"/>
        <v>#DIV/0!</v>
      </c>
      <c r="AI142" s="58">
        <v>245942593</v>
      </c>
      <c r="AJ142" s="58">
        <v>245942593</v>
      </c>
      <c r="AK142" s="41" t="s">
        <v>935</v>
      </c>
      <c r="AL142" s="247"/>
      <c r="AM142" s="247"/>
      <c r="AN142" s="245"/>
      <c r="AO142" s="58">
        <v>0</v>
      </c>
      <c r="AP142" s="58">
        <v>0</v>
      </c>
      <c r="AQ142" s="41" t="s">
        <v>174</v>
      </c>
      <c r="AR142" s="247"/>
      <c r="AS142" s="247"/>
      <c r="AT142" s="245"/>
      <c r="AU142" s="58"/>
      <c r="AV142" s="58"/>
      <c r="AW142" s="41"/>
      <c r="AX142" s="247"/>
      <c r="AY142" s="247"/>
      <c r="AZ142" s="245"/>
      <c r="BA142" s="58"/>
      <c r="BB142" s="58"/>
      <c r="BC142" s="41"/>
      <c r="BD142" s="247"/>
      <c r="BE142" s="247"/>
      <c r="BF142" s="245"/>
      <c r="BG142" s="58"/>
      <c r="BH142" s="58"/>
      <c r="BI142" s="41"/>
      <c r="BJ142" s="247"/>
      <c r="BK142" s="247"/>
      <c r="BL142" s="245"/>
      <c r="BM142" s="57">
        <v>0</v>
      </c>
      <c r="BN142" s="57">
        <v>0</v>
      </c>
      <c r="BO142" s="41" t="s">
        <v>936</v>
      </c>
      <c r="BP142" s="247"/>
      <c r="BQ142" s="247"/>
      <c r="BR142" s="245"/>
      <c r="BS142" s="188">
        <v>0</v>
      </c>
      <c r="BT142" s="188">
        <v>0</v>
      </c>
      <c r="BU142" s="171">
        <v>0</v>
      </c>
      <c r="BV142" s="41" t="s">
        <v>1092</v>
      </c>
      <c r="BW142" s="247"/>
      <c r="BX142" s="247"/>
      <c r="BY142" s="245"/>
      <c r="BZ142" s="61"/>
      <c r="CA142" s="61"/>
      <c r="CB142" s="41"/>
      <c r="CC142" s="247"/>
      <c r="CD142" s="247"/>
      <c r="CE142" s="249"/>
      <c r="CF142" s="61"/>
      <c r="CG142" s="61"/>
      <c r="CH142" s="41"/>
      <c r="CI142" s="251"/>
      <c r="CJ142" s="251"/>
      <c r="CK142" s="239"/>
      <c r="CL142" s="241"/>
    </row>
    <row r="143" spans="1:90" ht="142.5" customHeight="1">
      <c r="A143" s="310"/>
      <c r="B143" s="41" t="s">
        <v>937</v>
      </c>
      <c r="C143" s="45">
        <v>114</v>
      </c>
      <c r="D143" s="41" t="s">
        <v>938</v>
      </c>
      <c r="E143" s="46" t="s">
        <v>26</v>
      </c>
      <c r="F143" s="46" t="s">
        <v>26</v>
      </c>
      <c r="G143" s="46" t="s">
        <v>26</v>
      </c>
      <c r="H143" s="47" t="s">
        <v>161</v>
      </c>
      <c r="I143" s="115">
        <v>1</v>
      </c>
      <c r="J143" s="116">
        <v>1</v>
      </c>
      <c r="K143" s="116">
        <v>1</v>
      </c>
      <c r="L143" s="49">
        <v>1</v>
      </c>
      <c r="M143" s="116">
        <v>1</v>
      </c>
      <c r="N143" s="116">
        <v>1</v>
      </c>
      <c r="O143" s="117">
        <v>1</v>
      </c>
      <c r="P143" s="116">
        <v>1</v>
      </c>
      <c r="Q143" s="116">
        <v>1</v>
      </c>
      <c r="R143" s="116">
        <v>1</v>
      </c>
      <c r="S143" s="125">
        <v>1</v>
      </c>
      <c r="T143" s="119">
        <v>1</v>
      </c>
      <c r="U143" s="63">
        <v>1</v>
      </c>
      <c r="V143" s="56">
        <f t="shared" si="22"/>
        <v>100</v>
      </c>
      <c r="W143" s="58">
        <v>26163333</v>
      </c>
      <c r="X143" s="58">
        <v>26163333</v>
      </c>
      <c r="Y143" s="41" t="s">
        <v>939</v>
      </c>
      <c r="Z143" s="63">
        <v>1</v>
      </c>
      <c r="AA143" s="63">
        <v>1</v>
      </c>
      <c r="AB143" s="54">
        <f t="shared" si="23"/>
        <v>100</v>
      </c>
      <c r="AC143" s="243"/>
      <c r="AD143" s="243"/>
      <c r="AE143" s="41" t="s">
        <v>940</v>
      </c>
      <c r="AF143" s="63">
        <v>1</v>
      </c>
      <c r="AG143" s="63">
        <v>1</v>
      </c>
      <c r="AH143" s="54">
        <f t="shared" si="24"/>
        <v>100</v>
      </c>
      <c r="AI143" s="58">
        <v>245942593</v>
      </c>
      <c r="AJ143" s="58">
        <v>245942593</v>
      </c>
      <c r="AK143" s="41" t="s">
        <v>935</v>
      </c>
      <c r="AL143" s="52">
        <v>1</v>
      </c>
      <c r="AM143" s="63">
        <v>1</v>
      </c>
      <c r="AN143" s="54">
        <f t="shared" si="25"/>
        <v>100</v>
      </c>
      <c r="AO143" s="58">
        <v>123000000</v>
      </c>
      <c r="AP143" s="58">
        <v>11920000</v>
      </c>
      <c r="AQ143" s="41" t="s">
        <v>941</v>
      </c>
      <c r="AR143" s="63">
        <v>1</v>
      </c>
      <c r="AS143" s="63">
        <v>1</v>
      </c>
      <c r="AT143" s="54">
        <f t="shared" si="26"/>
        <v>100</v>
      </c>
      <c r="AU143" s="58">
        <v>440000000</v>
      </c>
      <c r="AV143" s="58">
        <v>438921995</v>
      </c>
      <c r="AW143" s="41" t="s">
        <v>697</v>
      </c>
      <c r="AX143" s="63">
        <v>1</v>
      </c>
      <c r="AY143" s="63">
        <v>1</v>
      </c>
      <c r="AZ143" s="54">
        <f t="shared" si="27"/>
        <v>100</v>
      </c>
      <c r="BA143" s="58">
        <v>89400000</v>
      </c>
      <c r="BB143" s="58">
        <v>38285000</v>
      </c>
      <c r="BC143" s="41" t="s">
        <v>698</v>
      </c>
      <c r="BD143" s="120">
        <v>1</v>
      </c>
      <c r="BE143" s="120">
        <v>1</v>
      </c>
      <c r="BF143" s="54">
        <f t="shared" si="28"/>
        <v>100</v>
      </c>
      <c r="BG143" s="57">
        <v>25333334</v>
      </c>
      <c r="BH143" s="57">
        <v>25333334</v>
      </c>
      <c r="BI143" s="59" t="s">
        <v>942</v>
      </c>
      <c r="BJ143" s="63">
        <v>1</v>
      </c>
      <c r="BK143" s="63">
        <v>0.01</v>
      </c>
      <c r="BL143" s="54">
        <v>100</v>
      </c>
      <c r="BM143" s="57">
        <v>2250000</v>
      </c>
      <c r="BN143" s="57">
        <v>2250000</v>
      </c>
      <c r="BO143" s="59" t="s">
        <v>943</v>
      </c>
      <c r="BP143" s="63">
        <v>1</v>
      </c>
      <c r="BQ143" s="63">
        <v>1</v>
      </c>
      <c r="BR143" s="54">
        <f t="shared" si="33"/>
        <v>100</v>
      </c>
      <c r="BS143" s="205">
        <v>0</v>
      </c>
      <c r="BT143" s="205">
        <v>0</v>
      </c>
      <c r="BU143" s="171">
        <v>0</v>
      </c>
      <c r="BV143" s="41" t="s">
        <v>1011</v>
      </c>
      <c r="BW143" s="63">
        <v>1</v>
      </c>
      <c r="BX143" s="60"/>
      <c r="BY143" s="54">
        <f t="shared" si="29"/>
        <v>0</v>
      </c>
      <c r="BZ143" s="61"/>
      <c r="CA143" s="61"/>
      <c r="CB143" s="41"/>
      <c r="CC143" s="63">
        <v>1</v>
      </c>
      <c r="CD143" s="60"/>
      <c r="CE143" s="62">
        <f t="shared" si="30"/>
        <v>0</v>
      </c>
      <c r="CF143" s="61"/>
      <c r="CG143" s="61"/>
      <c r="CH143" s="41"/>
      <c r="CI143" s="63">
        <v>1</v>
      </c>
      <c r="CJ143" s="63">
        <f>(AA143+AG143+AM143+AS143+AY143+BE143+BK143+BQ143)/9</f>
        <v>0.77888888888888885</v>
      </c>
      <c r="CK143" s="164">
        <f>CJ143/CI143*100/100</f>
        <v>0.77888888888888885</v>
      </c>
      <c r="CL143" s="41" t="s">
        <v>944</v>
      </c>
    </row>
    <row r="144" spans="1:90" ht="228.75" thickBot="1">
      <c r="A144" s="311"/>
      <c r="B144" s="41" t="s">
        <v>945</v>
      </c>
      <c r="C144" s="45">
        <v>115</v>
      </c>
      <c r="D144" s="41" t="s">
        <v>927</v>
      </c>
      <c r="E144" s="46" t="s">
        <v>26</v>
      </c>
      <c r="F144" s="46" t="s">
        <v>26</v>
      </c>
      <c r="G144" s="46" t="s">
        <v>26</v>
      </c>
      <c r="H144" s="47" t="s">
        <v>171</v>
      </c>
      <c r="I144" s="127">
        <v>1</v>
      </c>
      <c r="J144" s="128">
        <v>1</v>
      </c>
      <c r="K144" s="129">
        <v>1</v>
      </c>
      <c r="L144" s="129">
        <v>1</v>
      </c>
      <c r="M144" s="129">
        <v>1</v>
      </c>
      <c r="N144" s="130">
        <v>1</v>
      </c>
      <c r="O144" s="131">
        <v>1</v>
      </c>
      <c r="P144" s="128">
        <v>1</v>
      </c>
      <c r="Q144" s="129">
        <v>1</v>
      </c>
      <c r="R144" s="129">
        <v>1</v>
      </c>
      <c r="S144" s="132">
        <v>1</v>
      </c>
      <c r="T144" s="119">
        <v>1</v>
      </c>
      <c r="U144" s="133">
        <v>1</v>
      </c>
      <c r="V144" s="56">
        <f t="shared" si="22"/>
        <v>100</v>
      </c>
      <c r="W144" s="58">
        <v>470829921834</v>
      </c>
      <c r="X144" s="58">
        <v>470829921834</v>
      </c>
      <c r="Y144" s="41" t="s">
        <v>946</v>
      </c>
      <c r="Z144" s="63">
        <v>1</v>
      </c>
      <c r="AA144" s="133">
        <v>1</v>
      </c>
      <c r="AB144" s="54">
        <f t="shared" si="23"/>
        <v>100</v>
      </c>
      <c r="AC144" s="58"/>
      <c r="AD144" s="58"/>
      <c r="AE144" s="41" t="s">
        <v>946</v>
      </c>
      <c r="AF144" s="52">
        <v>1</v>
      </c>
      <c r="AG144" s="52">
        <v>1</v>
      </c>
      <c r="AH144" s="54">
        <f t="shared" si="24"/>
        <v>100</v>
      </c>
      <c r="AI144" s="58">
        <v>0</v>
      </c>
      <c r="AJ144" s="58">
        <v>0</v>
      </c>
      <c r="AK144" s="41" t="s">
        <v>947</v>
      </c>
      <c r="AL144" s="52">
        <v>1</v>
      </c>
      <c r="AM144" s="52">
        <v>0</v>
      </c>
      <c r="AN144" s="54">
        <f t="shared" si="25"/>
        <v>0</v>
      </c>
      <c r="AO144" s="58">
        <v>0</v>
      </c>
      <c r="AP144" s="58">
        <v>0</v>
      </c>
      <c r="AQ144" s="41" t="s">
        <v>174</v>
      </c>
      <c r="AR144" s="52">
        <v>1</v>
      </c>
      <c r="AS144" s="52">
        <v>1</v>
      </c>
      <c r="AT144" s="54">
        <f t="shared" si="26"/>
        <v>100</v>
      </c>
      <c r="AU144" s="58">
        <v>0</v>
      </c>
      <c r="AV144" s="58">
        <v>0</v>
      </c>
      <c r="AW144" s="41" t="s">
        <v>948</v>
      </c>
      <c r="AX144" s="133">
        <v>1</v>
      </c>
      <c r="AY144" s="133">
        <v>1</v>
      </c>
      <c r="AZ144" s="54">
        <f t="shared" si="27"/>
        <v>100</v>
      </c>
      <c r="BA144" s="58">
        <v>0</v>
      </c>
      <c r="BB144" s="58">
        <v>0</v>
      </c>
      <c r="BC144" s="41" t="s">
        <v>949</v>
      </c>
      <c r="BD144" s="88">
        <v>1</v>
      </c>
      <c r="BE144" s="88">
        <v>1</v>
      </c>
      <c r="BF144" s="54">
        <f t="shared" si="28"/>
        <v>100</v>
      </c>
      <c r="BG144" s="57">
        <v>0</v>
      </c>
      <c r="BH144" s="57">
        <v>0</v>
      </c>
      <c r="BI144" s="59" t="s">
        <v>950</v>
      </c>
      <c r="BJ144" s="63">
        <v>1</v>
      </c>
      <c r="BK144" s="52">
        <v>0</v>
      </c>
      <c r="BL144" s="54">
        <v>0</v>
      </c>
      <c r="BM144" s="57">
        <v>0</v>
      </c>
      <c r="BN144" s="57">
        <v>0</v>
      </c>
      <c r="BO144" s="59" t="s">
        <v>178</v>
      </c>
      <c r="BP144" s="52">
        <v>1</v>
      </c>
      <c r="BQ144" s="52">
        <v>0</v>
      </c>
      <c r="BR144" s="54">
        <f t="shared" si="33"/>
        <v>0</v>
      </c>
      <c r="BS144" s="188">
        <v>0</v>
      </c>
      <c r="BT144" s="188">
        <v>0</v>
      </c>
      <c r="BU144" s="171">
        <v>0</v>
      </c>
      <c r="BV144" s="41" t="s">
        <v>1093</v>
      </c>
      <c r="BW144" s="60">
        <v>1</v>
      </c>
      <c r="BX144" s="60"/>
      <c r="BY144" s="54">
        <f t="shared" si="29"/>
        <v>0</v>
      </c>
      <c r="BZ144" s="61"/>
      <c r="CA144" s="61"/>
      <c r="CB144" s="41"/>
      <c r="CC144" s="60">
        <v>1</v>
      </c>
      <c r="CD144" s="60"/>
      <c r="CE144" s="62">
        <f t="shared" si="30"/>
        <v>0</v>
      </c>
      <c r="CF144" s="61"/>
      <c r="CG144" s="61"/>
      <c r="CH144" s="41"/>
      <c r="CI144" s="52">
        <v>1</v>
      </c>
      <c r="CJ144" s="52">
        <f>(U144+AG144+AM144+AS144+AY144+BE144+BK144+BQ144+BX144+CD144)/9</f>
        <v>0.55555555555555558</v>
      </c>
      <c r="CK144" s="163">
        <v>1</v>
      </c>
      <c r="CL144" s="41" t="s">
        <v>951</v>
      </c>
    </row>
    <row r="145" spans="74:74" ht="31.5" customHeight="1"/>
    <row r="146" spans="74:74">
      <c r="BV146" s="134"/>
    </row>
  </sheetData>
  <autoFilter ref="A7:CO144"/>
  <mergeCells count="1375">
    <mergeCell ref="BU17:BU18"/>
    <mergeCell ref="BU22:BU23"/>
    <mergeCell ref="BU26:BU27"/>
    <mergeCell ref="BU37:BU39"/>
    <mergeCell ref="BS40:BS41"/>
    <mergeCell ref="BT40:BT41"/>
    <mergeCell ref="BU40:BU41"/>
    <mergeCell ref="B3:H3"/>
    <mergeCell ref="I5:Q5"/>
    <mergeCell ref="T5:BR5"/>
    <mergeCell ref="B13:B16"/>
    <mergeCell ref="AC14:AC16"/>
    <mergeCell ref="AD14:AD16"/>
    <mergeCell ref="W15:W16"/>
    <mergeCell ref="X15:X16"/>
    <mergeCell ref="AW8:AW9"/>
    <mergeCell ref="BA8:BA9"/>
    <mergeCell ref="BB8:BB9"/>
    <mergeCell ref="BC8:BC9"/>
    <mergeCell ref="B11:B12"/>
    <mergeCell ref="Y11:Y12"/>
    <mergeCell ref="AC11:AC12"/>
    <mergeCell ref="AD11:AD12"/>
    <mergeCell ref="AE11:AE12"/>
    <mergeCell ref="AK11:AK12"/>
    <mergeCell ref="AK8:AK9"/>
    <mergeCell ref="AO8:AO9"/>
    <mergeCell ref="AP8:AP9"/>
    <mergeCell ref="AQ8:AQ9"/>
    <mergeCell ref="AU8:AU9"/>
    <mergeCell ref="AV8:AV9"/>
    <mergeCell ref="BB15:BB16"/>
    <mergeCell ref="CI5:CK5"/>
    <mergeCell ref="A6:A7"/>
    <mergeCell ref="B6:B7"/>
    <mergeCell ref="C6:C7"/>
    <mergeCell ref="D6:D7"/>
    <mergeCell ref="E6:G6"/>
    <mergeCell ref="H6:H7"/>
    <mergeCell ref="CI6:CL6"/>
    <mergeCell ref="A8:A39"/>
    <mergeCell ref="W8:W12"/>
    <mergeCell ref="X8:X12"/>
    <mergeCell ref="Y8:Y9"/>
    <mergeCell ref="AC8:AC9"/>
    <mergeCell ref="AD8:AD9"/>
    <mergeCell ref="AE8:AE9"/>
    <mergeCell ref="AI8:AI9"/>
    <mergeCell ref="AJ8:AJ9"/>
    <mergeCell ref="AX6:BC6"/>
    <mergeCell ref="BD6:BI6"/>
    <mergeCell ref="BJ6:BO6"/>
    <mergeCell ref="BP6:BV6"/>
    <mergeCell ref="BW6:CB6"/>
    <mergeCell ref="CC6:CH6"/>
    <mergeCell ref="I6:S6"/>
    <mergeCell ref="T6:Y6"/>
    <mergeCell ref="Z6:AE6"/>
    <mergeCell ref="AF6:AK6"/>
    <mergeCell ref="AL6:AQ6"/>
    <mergeCell ref="AR6:AW6"/>
    <mergeCell ref="AU11:AU12"/>
    <mergeCell ref="AV11:AV12"/>
    <mergeCell ref="AW11:AW12"/>
    <mergeCell ref="BC15:BC16"/>
    <mergeCell ref="B17:B18"/>
    <mergeCell ref="C17:C18"/>
    <mergeCell ref="D17:D18"/>
    <mergeCell ref="E17:E18"/>
    <mergeCell ref="F17:F18"/>
    <mergeCell ref="G17:G18"/>
    <mergeCell ref="H17:H18"/>
    <mergeCell ref="I17:I18"/>
    <mergeCell ref="AP15:AP16"/>
    <mergeCell ref="AQ15:AQ16"/>
    <mergeCell ref="AU15:AU16"/>
    <mergeCell ref="AV15:AV16"/>
    <mergeCell ref="AW15:AW16"/>
    <mergeCell ref="BA15:BA16"/>
    <mergeCell ref="Y15:Y16"/>
    <mergeCell ref="AE15:AE16"/>
    <mergeCell ref="AI15:AI16"/>
    <mergeCell ref="AJ15:AJ16"/>
    <mergeCell ref="AK15:AK16"/>
    <mergeCell ref="AO15:AO16"/>
    <mergeCell ref="V17:V18"/>
    <mergeCell ref="W17:W18"/>
    <mergeCell ref="X17:X18"/>
    <mergeCell ref="Y17:Y18"/>
    <mergeCell ref="Z17:Z18"/>
    <mergeCell ref="AA17:AA18"/>
    <mergeCell ref="P17:P18"/>
    <mergeCell ref="Q17:Q18"/>
    <mergeCell ref="R17:R18"/>
    <mergeCell ref="S17:S18"/>
    <mergeCell ref="T17:T18"/>
    <mergeCell ref="BP17:BP18"/>
    <mergeCell ref="BQ17:BQ18"/>
    <mergeCell ref="BF17:BF18"/>
    <mergeCell ref="BG17:BG18"/>
    <mergeCell ref="BH17:BH18"/>
    <mergeCell ref="BI17:BI18"/>
    <mergeCell ref="BJ17:BJ18"/>
    <mergeCell ref="BK17:BK18"/>
    <mergeCell ref="AZ17:AZ18"/>
    <mergeCell ref="BA17:BA18"/>
    <mergeCell ref="BB17:BB18"/>
    <mergeCell ref="BC17:BC18"/>
    <mergeCell ref="BD17:BD18"/>
    <mergeCell ref="BE17:BE18"/>
    <mergeCell ref="AT17:AT18"/>
    <mergeCell ref="AU17:AU18"/>
    <mergeCell ref="AV17:AV18"/>
    <mergeCell ref="BM17:BM18"/>
    <mergeCell ref="BN17:BN18"/>
    <mergeCell ref="BO17:BO18"/>
    <mergeCell ref="CK17:CK18"/>
    <mergeCell ref="CL17:CL18"/>
    <mergeCell ref="B19:B20"/>
    <mergeCell ref="W19:W20"/>
    <mergeCell ref="X19:X20"/>
    <mergeCell ref="Y19:Y20"/>
    <mergeCell ref="AC19:AC20"/>
    <mergeCell ref="AD19:AD20"/>
    <mergeCell ref="AE19:AE20"/>
    <mergeCell ref="AI19:AI20"/>
    <mergeCell ref="CE17:CE18"/>
    <mergeCell ref="CF17:CF18"/>
    <mergeCell ref="CG17:CG18"/>
    <mergeCell ref="CH17:CH18"/>
    <mergeCell ref="CI17:CI18"/>
    <mergeCell ref="CJ17:CJ18"/>
    <mergeCell ref="BY17:BY18"/>
    <mergeCell ref="BZ17:BZ18"/>
    <mergeCell ref="CA17:CA18"/>
    <mergeCell ref="CB17:CB18"/>
    <mergeCell ref="CC17:CC18"/>
    <mergeCell ref="CD17:CD18"/>
    <mergeCell ref="BR17:BR18"/>
    <mergeCell ref="BS17:BS18"/>
    <mergeCell ref="BT17:BT18"/>
    <mergeCell ref="BV17:BV18"/>
    <mergeCell ref="BW17:BW18"/>
    <mergeCell ref="BX17:BX18"/>
    <mergeCell ref="BL17:BL18"/>
    <mergeCell ref="J17:J18"/>
    <mergeCell ref="K17:K18"/>
    <mergeCell ref="AC17:AC18"/>
    <mergeCell ref="B22:B23"/>
    <mergeCell ref="C22:C23"/>
    <mergeCell ref="D22:D23"/>
    <mergeCell ref="E22:E23"/>
    <mergeCell ref="F22:F23"/>
    <mergeCell ref="G22:G23"/>
    <mergeCell ref="AJ19:AJ20"/>
    <mergeCell ref="AO19:AO20"/>
    <mergeCell ref="AP19:AP20"/>
    <mergeCell ref="AQ19:AQ20"/>
    <mergeCell ref="AU19:AU20"/>
    <mergeCell ref="AV19:AV20"/>
    <mergeCell ref="Z22:Z23"/>
    <mergeCell ref="AA22:AA23"/>
    <mergeCell ref="AB22:AB23"/>
    <mergeCell ref="AC22:AC30"/>
    <mergeCell ref="AA26:AA27"/>
    <mergeCell ref="AB26:AB27"/>
    <mergeCell ref="AE26:AE27"/>
    <mergeCell ref="V26:V27"/>
    <mergeCell ref="Y26:Y27"/>
    <mergeCell ref="AR22:AR23"/>
    <mergeCell ref="N22:N23"/>
    <mergeCell ref="O22:O23"/>
    <mergeCell ref="P22:P23"/>
    <mergeCell ref="Q22:Q23"/>
    <mergeCell ref="R22:R23"/>
    <mergeCell ref="S22:S23"/>
    <mergeCell ref="H22:H23"/>
    <mergeCell ref="I22:I23"/>
    <mergeCell ref="J22:J23"/>
    <mergeCell ref="K22:K23"/>
    <mergeCell ref="L22:L23"/>
    <mergeCell ref="M22:M23"/>
    <mergeCell ref="AW19:AW20"/>
    <mergeCell ref="BA19:BA20"/>
    <mergeCell ref="BB19:BB20"/>
    <mergeCell ref="BC19:BC20"/>
    <mergeCell ref="AW17:AW18"/>
    <mergeCell ref="AX17:AX18"/>
    <mergeCell ref="AY17:AY18"/>
    <mergeCell ref="AH17:AH18"/>
    <mergeCell ref="AI17:AI18"/>
    <mergeCell ref="AJ17:AJ18"/>
    <mergeCell ref="AK17:AK18"/>
    <mergeCell ref="AL17:AL18"/>
    <mergeCell ref="AM17:AM18"/>
    <mergeCell ref="AB17:AB18"/>
    <mergeCell ref="AQ17:AQ18"/>
    <mergeCell ref="AR17:AR18"/>
    <mergeCell ref="AS17:AS18"/>
    <mergeCell ref="U17:U18"/>
    <mergeCell ref="L17:L18"/>
    <mergeCell ref="M17:M18"/>
    <mergeCell ref="N17:N18"/>
    <mergeCell ref="O17:O18"/>
    <mergeCell ref="AN17:AN18"/>
    <mergeCell ref="AO17:AO18"/>
    <mergeCell ref="AP17:AP18"/>
    <mergeCell ref="AD17:AD18"/>
    <mergeCell ref="AE17:AE18"/>
    <mergeCell ref="AF17:AF18"/>
    <mergeCell ref="AG17:AG18"/>
    <mergeCell ref="N26:N27"/>
    <mergeCell ref="O26:O27"/>
    <mergeCell ref="P26:P27"/>
    <mergeCell ref="Q26:Q27"/>
    <mergeCell ref="R26:R27"/>
    <mergeCell ref="S26:S27"/>
    <mergeCell ref="AL22:AL23"/>
    <mergeCell ref="AM22:AM23"/>
    <mergeCell ref="AN22:AN23"/>
    <mergeCell ref="AO22:AO25"/>
    <mergeCell ref="AP22:AP25"/>
    <mergeCell ref="AQ22:AQ23"/>
    <mergeCell ref="AF22:AF23"/>
    <mergeCell ref="AG22:AG23"/>
    <mergeCell ref="AH22:AH23"/>
    <mergeCell ref="AI22:AI25"/>
    <mergeCell ref="AJ22:AJ25"/>
    <mergeCell ref="AK22:AK25"/>
    <mergeCell ref="AF26:AF27"/>
    <mergeCell ref="AG26:AG27"/>
    <mergeCell ref="AH26:AH27"/>
    <mergeCell ref="AI26:AI30"/>
    <mergeCell ref="AJ26:AJ30"/>
    <mergeCell ref="AK26:AK30"/>
    <mergeCell ref="T22:T23"/>
    <mergeCell ref="U22:U23"/>
    <mergeCell ref="V22:V23"/>
    <mergeCell ref="W22:W30"/>
    <mergeCell ref="X22:X30"/>
    <mergeCell ref="Y22:Y25"/>
    <mergeCell ref="T26:T27"/>
    <mergeCell ref="U26:U27"/>
    <mergeCell ref="BH22:BH23"/>
    <mergeCell ref="BI22:BI23"/>
    <mergeCell ref="AX22:AX23"/>
    <mergeCell ref="AY22:AY23"/>
    <mergeCell ref="AZ22:AZ23"/>
    <mergeCell ref="BA22:BA30"/>
    <mergeCell ref="BB22:BB30"/>
    <mergeCell ref="BC22:BC25"/>
    <mergeCell ref="AX26:AX27"/>
    <mergeCell ref="AY26:AY27"/>
    <mergeCell ref="AZ26:AZ27"/>
    <mergeCell ref="BC26:BC30"/>
    <mergeCell ref="AV22:AV30"/>
    <mergeCell ref="AW22:AW30"/>
    <mergeCell ref="AR26:AR27"/>
    <mergeCell ref="AS26:AS27"/>
    <mergeCell ref="AT26:AT27"/>
    <mergeCell ref="AS22:AS23"/>
    <mergeCell ref="AT22:AT23"/>
    <mergeCell ref="AU22:AU30"/>
    <mergeCell ref="CI22:CI23"/>
    <mergeCell ref="CJ22:CJ23"/>
    <mergeCell ref="CK22:CK23"/>
    <mergeCell ref="CL22:CL23"/>
    <mergeCell ref="B26:B27"/>
    <mergeCell ref="C26:C27"/>
    <mergeCell ref="D26:D27"/>
    <mergeCell ref="E26:E27"/>
    <mergeCell ref="F26:F27"/>
    <mergeCell ref="G26:G27"/>
    <mergeCell ref="CC22:CC23"/>
    <mergeCell ref="CD22:CD23"/>
    <mergeCell ref="CE22:CE23"/>
    <mergeCell ref="CF22:CF23"/>
    <mergeCell ref="CG22:CG23"/>
    <mergeCell ref="CH22:CH23"/>
    <mergeCell ref="BW22:BW23"/>
    <mergeCell ref="BX22:BX23"/>
    <mergeCell ref="BY22:BY23"/>
    <mergeCell ref="BZ22:BZ23"/>
    <mergeCell ref="CA22:CA23"/>
    <mergeCell ref="CB22:CB23"/>
    <mergeCell ref="BP22:BP23"/>
    <mergeCell ref="BQ22:BQ23"/>
    <mergeCell ref="BR22:BR23"/>
    <mergeCell ref="BS22:BS23"/>
    <mergeCell ref="BT22:BT23"/>
    <mergeCell ref="BV22:BV23"/>
    <mergeCell ref="BJ22:BJ23"/>
    <mergeCell ref="BK22:BK23"/>
    <mergeCell ref="BL22:BL23"/>
    <mergeCell ref="BM22:BM23"/>
    <mergeCell ref="H26:H27"/>
    <mergeCell ref="I26:I27"/>
    <mergeCell ref="J26:J27"/>
    <mergeCell ref="K26:K27"/>
    <mergeCell ref="L26:L27"/>
    <mergeCell ref="M26:M27"/>
    <mergeCell ref="BK26:BK27"/>
    <mergeCell ref="BL26:BL27"/>
    <mergeCell ref="BM26:BM27"/>
    <mergeCell ref="BN26:BN27"/>
    <mergeCell ref="BO26:BO27"/>
    <mergeCell ref="BD26:BD27"/>
    <mergeCell ref="BE26:BE27"/>
    <mergeCell ref="BF26:BF27"/>
    <mergeCell ref="BG26:BG27"/>
    <mergeCell ref="BH26:BH27"/>
    <mergeCell ref="BI26:BI27"/>
    <mergeCell ref="AL26:AL27"/>
    <mergeCell ref="AM26:AM27"/>
    <mergeCell ref="AN26:AN27"/>
    <mergeCell ref="AO26:AO30"/>
    <mergeCell ref="AP26:AP30"/>
    <mergeCell ref="AQ26:AQ30"/>
    <mergeCell ref="AD22:AD30"/>
    <mergeCell ref="AE22:AE23"/>
    <mergeCell ref="Z26:Z27"/>
    <mergeCell ref="BN22:BN23"/>
    <mergeCell ref="BO22:BO23"/>
    <mergeCell ref="BD22:BD23"/>
    <mergeCell ref="BE22:BE23"/>
    <mergeCell ref="BF22:BF23"/>
    <mergeCell ref="BG22:BG23"/>
    <mergeCell ref="B31:B33"/>
    <mergeCell ref="C31:C33"/>
    <mergeCell ref="D31:D33"/>
    <mergeCell ref="I31:I33"/>
    <mergeCell ref="J31:J33"/>
    <mergeCell ref="K31:K33"/>
    <mergeCell ref="CI26:CI27"/>
    <mergeCell ref="CJ26:CJ27"/>
    <mergeCell ref="CK26:CK27"/>
    <mergeCell ref="CL26:CL27"/>
    <mergeCell ref="B29:B30"/>
    <mergeCell ref="Y29:Y30"/>
    <mergeCell ref="AE29:AE30"/>
    <mergeCell ref="CC26:CC27"/>
    <mergeCell ref="CD26:CD27"/>
    <mergeCell ref="CE26:CE27"/>
    <mergeCell ref="CF26:CF27"/>
    <mergeCell ref="CG26:CG27"/>
    <mergeCell ref="CH26:CH27"/>
    <mergeCell ref="BW26:BW27"/>
    <mergeCell ref="BX26:BX27"/>
    <mergeCell ref="BY26:BY27"/>
    <mergeCell ref="BZ26:BZ27"/>
    <mergeCell ref="CA26:CA27"/>
    <mergeCell ref="CB26:CB27"/>
    <mergeCell ref="BP26:BP27"/>
    <mergeCell ref="BQ26:BQ27"/>
    <mergeCell ref="BR26:BR27"/>
    <mergeCell ref="BS26:BS27"/>
    <mergeCell ref="BT26:BT27"/>
    <mergeCell ref="BV26:BV27"/>
    <mergeCell ref="BJ26:BJ27"/>
    <mergeCell ref="AT31:AT33"/>
    <mergeCell ref="AX31:AX33"/>
    <mergeCell ref="AA31:AA33"/>
    <mergeCell ref="AB31:AB33"/>
    <mergeCell ref="AF31:AF33"/>
    <mergeCell ref="AG31:AG33"/>
    <mergeCell ref="AH31:AH33"/>
    <mergeCell ref="AL31:AL33"/>
    <mergeCell ref="R31:R33"/>
    <mergeCell ref="S31:S33"/>
    <mergeCell ref="T31:T33"/>
    <mergeCell ref="U31:U33"/>
    <mergeCell ref="V31:V33"/>
    <mergeCell ref="Z31:Z33"/>
    <mergeCell ref="L31:L33"/>
    <mergeCell ref="M31:M33"/>
    <mergeCell ref="N31:N33"/>
    <mergeCell ref="O31:O33"/>
    <mergeCell ref="P31:P33"/>
    <mergeCell ref="Q31:Q33"/>
    <mergeCell ref="CJ31:CJ33"/>
    <mergeCell ref="CK31:CK33"/>
    <mergeCell ref="CL31:CL33"/>
    <mergeCell ref="B34:B39"/>
    <mergeCell ref="C34:C36"/>
    <mergeCell ref="D34:D36"/>
    <mergeCell ref="E34:E36"/>
    <mergeCell ref="F34:F36"/>
    <mergeCell ref="G34:G36"/>
    <mergeCell ref="I34:I36"/>
    <mergeCell ref="BX31:BX33"/>
    <mergeCell ref="BY31:BY33"/>
    <mergeCell ref="CC31:CC33"/>
    <mergeCell ref="CD31:CD33"/>
    <mergeCell ref="CE31:CE33"/>
    <mergeCell ref="CI31:CI33"/>
    <mergeCell ref="BK31:BK33"/>
    <mergeCell ref="BL31:BL33"/>
    <mergeCell ref="BP31:BP33"/>
    <mergeCell ref="BQ31:BQ33"/>
    <mergeCell ref="BR31:BR33"/>
    <mergeCell ref="BW31:BW33"/>
    <mergeCell ref="AY31:AY33"/>
    <mergeCell ref="AZ31:AZ33"/>
    <mergeCell ref="BD31:BD33"/>
    <mergeCell ref="BE31:BE33"/>
    <mergeCell ref="BF31:BF33"/>
    <mergeCell ref="BJ31:BJ33"/>
    <mergeCell ref="AM31:AM33"/>
    <mergeCell ref="AN31:AN33"/>
    <mergeCell ref="AR31:AR33"/>
    <mergeCell ref="AS31:AS33"/>
    <mergeCell ref="V34:V36"/>
    <mergeCell ref="Z34:Z36"/>
    <mergeCell ref="AA34:AA36"/>
    <mergeCell ref="AB34:AB36"/>
    <mergeCell ref="AC34:AC37"/>
    <mergeCell ref="AD34:AD37"/>
    <mergeCell ref="AB37:AB39"/>
    <mergeCell ref="P34:P36"/>
    <mergeCell ref="Q34:Q36"/>
    <mergeCell ref="R34:R36"/>
    <mergeCell ref="S34:S36"/>
    <mergeCell ref="T34:T36"/>
    <mergeCell ref="U34:U36"/>
    <mergeCell ref="J34:J36"/>
    <mergeCell ref="K34:K36"/>
    <mergeCell ref="L34:L36"/>
    <mergeCell ref="M34:M36"/>
    <mergeCell ref="N34:N36"/>
    <mergeCell ref="O34:O36"/>
    <mergeCell ref="S37:S39"/>
    <mergeCell ref="T37:T39"/>
    <mergeCell ref="U37:U39"/>
    <mergeCell ref="V37:V39"/>
    <mergeCell ref="Z37:Z39"/>
    <mergeCell ref="AA37:AA39"/>
    <mergeCell ref="M37:M39"/>
    <mergeCell ref="N37:N39"/>
    <mergeCell ref="O37:O39"/>
    <mergeCell ref="P37:P39"/>
    <mergeCell ref="Q37:Q39"/>
    <mergeCell ref="R37:R39"/>
    <mergeCell ref="BX34:BX36"/>
    <mergeCell ref="BY34:BY36"/>
    <mergeCell ref="BD34:BD36"/>
    <mergeCell ref="BE34:BE36"/>
    <mergeCell ref="BF34:BF36"/>
    <mergeCell ref="BJ34:BJ36"/>
    <mergeCell ref="BK34:BK36"/>
    <mergeCell ref="BL34:BL36"/>
    <mergeCell ref="AR34:AR36"/>
    <mergeCell ref="AS34:AS36"/>
    <mergeCell ref="AT34:AT36"/>
    <mergeCell ref="AX34:AX36"/>
    <mergeCell ref="AY34:AY36"/>
    <mergeCell ref="AZ34:AZ36"/>
    <mergeCell ref="AF34:AF36"/>
    <mergeCell ref="AG34:AG36"/>
    <mergeCell ref="AH34:AH36"/>
    <mergeCell ref="AL34:AL36"/>
    <mergeCell ref="AM34:AM36"/>
    <mergeCell ref="AN34:AN36"/>
    <mergeCell ref="CL34:CL36"/>
    <mergeCell ref="C37:C39"/>
    <mergeCell ref="D37:D39"/>
    <mergeCell ref="E37:E39"/>
    <mergeCell ref="F37:F39"/>
    <mergeCell ref="G37:G39"/>
    <mergeCell ref="I37:I39"/>
    <mergeCell ref="J37:J39"/>
    <mergeCell ref="K37:K39"/>
    <mergeCell ref="L37:L39"/>
    <mergeCell ref="CC34:CC36"/>
    <mergeCell ref="CD34:CD36"/>
    <mergeCell ref="CE34:CE36"/>
    <mergeCell ref="CI34:CI36"/>
    <mergeCell ref="CJ34:CJ36"/>
    <mergeCell ref="CK34:CK36"/>
    <mergeCell ref="BP34:BP36"/>
    <mergeCell ref="BQ34:BQ36"/>
    <mergeCell ref="BR34:BR36"/>
    <mergeCell ref="BW34:BW36"/>
    <mergeCell ref="BX37:BX39"/>
    <mergeCell ref="BY37:BY39"/>
    <mergeCell ref="BD37:BD39"/>
    <mergeCell ref="BE37:BE39"/>
    <mergeCell ref="BF37:BF39"/>
    <mergeCell ref="BJ37:BJ39"/>
    <mergeCell ref="BK37:BK39"/>
    <mergeCell ref="BL37:BL39"/>
    <mergeCell ref="AR37:AR39"/>
    <mergeCell ref="AS37:AS39"/>
    <mergeCell ref="AT37:AT39"/>
    <mergeCell ref="AX37:AX39"/>
    <mergeCell ref="AY37:AY39"/>
    <mergeCell ref="AZ37:AZ39"/>
    <mergeCell ref="AF37:AF39"/>
    <mergeCell ref="AG37:AG39"/>
    <mergeCell ref="AH37:AH39"/>
    <mergeCell ref="AL37:AL39"/>
    <mergeCell ref="AM37:AM39"/>
    <mergeCell ref="AN37:AN39"/>
    <mergeCell ref="Q40:Q41"/>
    <mergeCell ref="R40:R41"/>
    <mergeCell ref="S40:S41"/>
    <mergeCell ref="T40:T41"/>
    <mergeCell ref="U40:U41"/>
    <mergeCell ref="V40:V41"/>
    <mergeCell ref="K40:K41"/>
    <mergeCell ref="L40:L41"/>
    <mergeCell ref="M40:M41"/>
    <mergeCell ref="N40:N41"/>
    <mergeCell ref="O40:O41"/>
    <mergeCell ref="P40:P41"/>
    <mergeCell ref="Z40:Z41"/>
    <mergeCell ref="AA40:AA41"/>
    <mergeCell ref="AB40:AB41"/>
    <mergeCell ref="AF40:AF41"/>
    <mergeCell ref="AG40:AG41"/>
    <mergeCell ref="AH40:AH41"/>
    <mergeCell ref="CL37:CL39"/>
    <mergeCell ref="A40:A99"/>
    <mergeCell ref="B40:B42"/>
    <mergeCell ref="C40:C41"/>
    <mergeCell ref="D40:D41"/>
    <mergeCell ref="E40:E41"/>
    <mergeCell ref="F40:F41"/>
    <mergeCell ref="G40:G41"/>
    <mergeCell ref="I40:I41"/>
    <mergeCell ref="J40:J41"/>
    <mergeCell ref="CC37:CC39"/>
    <mergeCell ref="CD37:CD39"/>
    <mergeCell ref="CE37:CE39"/>
    <mergeCell ref="CI37:CI39"/>
    <mergeCell ref="CJ37:CJ39"/>
    <mergeCell ref="CK37:CK39"/>
    <mergeCell ref="BP37:BP39"/>
    <mergeCell ref="BQ37:BQ39"/>
    <mergeCell ref="BR37:BR39"/>
    <mergeCell ref="BW37:BW39"/>
    <mergeCell ref="AX40:AX41"/>
    <mergeCell ref="AY40:AY41"/>
    <mergeCell ref="AZ40:AZ41"/>
    <mergeCell ref="BD40:BD41"/>
    <mergeCell ref="BE40:BE41"/>
    <mergeCell ref="BF40:BF41"/>
    <mergeCell ref="AL40:AL41"/>
    <mergeCell ref="AM40:AM41"/>
    <mergeCell ref="AN40:AN41"/>
    <mergeCell ref="AR40:AR41"/>
    <mergeCell ref="AS40:AS41"/>
    <mergeCell ref="AT40:AT41"/>
    <mergeCell ref="BI46:BI47"/>
    <mergeCell ref="B52:B53"/>
    <mergeCell ref="AI52:AI53"/>
    <mergeCell ref="AJ52:AJ53"/>
    <mergeCell ref="AK52:AK53"/>
    <mergeCell ref="AQ52:AQ53"/>
    <mergeCell ref="AU52:AU53"/>
    <mergeCell ref="AV52:AV53"/>
    <mergeCell ref="AW52:AW53"/>
    <mergeCell ref="BA52:BA53"/>
    <mergeCell ref="CI40:CI41"/>
    <mergeCell ref="CJ40:CJ41"/>
    <mergeCell ref="CK40:CK41"/>
    <mergeCell ref="CL40:CL41"/>
    <mergeCell ref="B43:B51"/>
    <mergeCell ref="BI43:BI44"/>
    <mergeCell ref="AC44:AC45"/>
    <mergeCell ref="AD44:AD45"/>
    <mergeCell ref="AC46:AC50"/>
    <mergeCell ref="AD46:AD50"/>
    <mergeCell ref="BW40:BW41"/>
    <mergeCell ref="BX40:BX41"/>
    <mergeCell ref="BY40:BY41"/>
    <mergeCell ref="CC40:CC41"/>
    <mergeCell ref="CD40:CD41"/>
    <mergeCell ref="CE40:CE41"/>
    <mergeCell ref="BJ40:BJ41"/>
    <mergeCell ref="BK40:BK41"/>
    <mergeCell ref="BL40:BL41"/>
    <mergeCell ref="BP40:BP41"/>
    <mergeCell ref="BQ40:BQ41"/>
    <mergeCell ref="BR40:BR41"/>
    <mergeCell ref="B66:B67"/>
    <mergeCell ref="AI66:AI67"/>
    <mergeCell ref="AJ66:AJ67"/>
    <mergeCell ref="AO66:AO67"/>
    <mergeCell ref="AP66:AP67"/>
    <mergeCell ref="AQ66:AQ67"/>
    <mergeCell ref="AW62:AW65"/>
    <mergeCell ref="BA62:BA65"/>
    <mergeCell ref="BB62:BB65"/>
    <mergeCell ref="BC62:BC65"/>
    <mergeCell ref="B63:B65"/>
    <mergeCell ref="AO63:AO64"/>
    <mergeCell ref="AP63:AP64"/>
    <mergeCell ref="BB52:BB53"/>
    <mergeCell ref="BC52:BC53"/>
    <mergeCell ref="B54:B57"/>
    <mergeCell ref="B59:B60"/>
    <mergeCell ref="B61:B62"/>
    <mergeCell ref="AC62:AC64"/>
    <mergeCell ref="AD62:AD64"/>
    <mergeCell ref="AE62:AE64"/>
    <mergeCell ref="AU62:AU65"/>
    <mergeCell ref="AV62:AV65"/>
    <mergeCell ref="BC68:BC70"/>
    <mergeCell ref="AI68:AI70"/>
    <mergeCell ref="AJ68:AJ70"/>
    <mergeCell ref="AK68:AK70"/>
    <mergeCell ref="AO68:AO70"/>
    <mergeCell ref="AP68:AP70"/>
    <mergeCell ref="AQ68:AQ70"/>
    <mergeCell ref="AW66:AW67"/>
    <mergeCell ref="BA66:BA67"/>
    <mergeCell ref="BB66:BB67"/>
    <mergeCell ref="BC66:BC67"/>
    <mergeCell ref="W68:W70"/>
    <mergeCell ref="X68:X70"/>
    <mergeCell ref="Y68:Y70"/>
    <mergeCell ref="AC68:AC70"/>
    <mergeCell ref="AD68:AD70"/>
    <mergeCell ref="AE68:AE70"/>
    <mergeCell ref="AE71:AE72"/>
    <mergeCell ref="AI71:AI72"/>
    <mergeCell ref="AJ71:AJ72"/>
    <mergeCell ref="AK71:AK72"/>
    <mergeCell ref="AO71:AO72"/>
    <mergeCell ref="AP71:AP72"/>
    <mergeCell ref="B71:B72"/>
    <mergeCell ref="W71:W72"/>
    <mergeCell ref="X71:X72"/>
    <mergeCell ref="Y71:Y72"/>
    <mergeCell ref="AC71:AC72"/>
    <mergeCell ref="AD71:AD72"/>
    <mergeCell ref="AU68:AU70"/>
    <mergeCell ref="AV68:AV70"/>
    <mergeCell ref="AW68:AW70"/>
    <mergeCell ref="BA68:BA70"/>
    <mergeCell ref="BB68:BB70"/>
    <mergeCell ref="AV76:AV77"/>
    <mergeCell ref="AW76:AW77"/>
    <mergeCell ref="BA76:BA77"/>
    <mergeCell ref="BB76:BB77"/>
    <mergeCell ref="BC76:BC77"/>
    <mergeCell ref="B78:B79"/>
    <mergeCell ref="BB74:BB75"/>
    <mergeCell ref="BC74:BC75"/>
    <mergeCell ref="B76:B77"/>
    <mergeCell ref="AI76:AI77"/>
    <mergeCell ref="AJ76:AJ77"/>
    <mergeCell ref="AK76:AK77"/>
    <mergeCell ref="AO76:AO77"/>
    <mergeCell ref="AP76:AP77"/>
    <mergeCell ref="AQ76:AQ77"/>
    <mergeCell ref="AU76:AU77"/>
    <mergeCell ref="BC71:BC72"/>
    <mergeCell ref="B74:B75"/>
    <mergeCell ref="AI74:AI75"/>
    <mergeCell ref="AJ74:AJ75"/>
    <mergeCell ref="AK74:AK75"/>
    <mergeCell ref="AQ74:AQ75"/>
    <mergeCell ref="AU74:AU75"/>
    <mergeCell ref="AV74:AV75"/>
    <mergeCell ref="AW74:AW75"/>
    <mergeCell ref="BA74:BA75"/>
    <mergeCell ref="AQ71:AQ72"/>
    <mergeCell ref="AU71:AU72"/>
    <mergeCell ref="AV71:AV72"/>
    <mergeCell ref="AW71:AW72"/>
    <mergeCell ref="BA71:BA72"/>
    <mergeCell ref="BB71:BB72"/>
    <mergeCell ref="BC82:BC83"/>
    <mergeCell ref="AI85:AI86"/>
    <mergeCell ref="AJ85:AJ86"/>
    <mergeCell ref="B87:B90"/>
    <mergeCell ref="C87:C88"/>
    <mergeCell ref="D87:D88"/>
    <mergeCell ref="E87:E88"/>
    <mergeCell ref="F87:F88"/>
    <mergeCell ref="G87:G88"/>
    <mergeCell ref="I87:I88"/>
    <mergeCell ref="AQ82:AQ83"/>
    <mergeCell ref="AU82:AU83"/>
    <mergeCell ref="AV82:AV83"/>
    <mergeCell ref="AW82:AW83"/>
    <mergeCell ref="BA82:BA83"/>
    <mergeCell ref="BB82:BB83"/>
    <mergeCell ref="B80:B86"/>
    <mergeCell ref="AI82:AI83"/>
    <mergeCell ref="AJ82:AJ83"/>
    <mergeCell ref="AK82:AK83"/>
    <mergeCell ref="AO82:AO83"/>
    <mergeCell ref="AP82:AP83"/>
    <mergeCell ref="AR87:AR88"/>
    <mergeCell ref="AS87:AS88"/>
    <mergeCell ref="V87:V88"/>
    <mergeCell ref="Z87:Z88"/>
    <mergeCell ref="AA87:AA88"/>
    <mergeCell ref="AB87:AB88"/>
    <mergeCell ref="AF87:AF88"/>
    <mergeCell ref="AG87:AG88"/>
    <mergeCell ref="P87:P88"/>
    <mergeCell ref="Q87:Q88"/>
    <mergeCell ref="R87:R88"/>
    <mergeCell ref="S87:S88"/>
    <mergeCell ref="T87:T88"/>
    <mergeCell ref="U87:U88"/>
    <mergeCell ref="J87:J88"/>
    <mergeCell ref="K87:K88"/>
    <mergeCell ref="L87:L88"/>
    <mergeCell ref="M87:M88"/>
    <mergeCell ref="N87:N88"/>
    <mergeCell ref="O87:O88"/>
    <mergeCell ref="CE87:CE88"/>
    <mergeCell ref="CI87:CI88"/>
    <mergeCell ref="CJ87:CJ88"/>
    <mergeCell ref="CK87:CK88"/>
    <mergeCell ref="CL87:CL88"/>
    <mergeCell ref="C89:C90"/>
    <mergeCell ref="D89:D90"/>
    <mergeCell ref="E89:E90"/>
    <mergeCell ref="F89:F90"/>
    <mergeCell ref="G89:G90"/>
    <mergeCell ref="BR87:BR88"/>
    <mergeCell ref="BW87:BW88"/>
    <mergeCell ref="BX87:BX88"/>
    <mergeCell ref="BY87:BY88"/>
    <mergeCell ref="CC87:CC88"/>
    <mergeCell ref="CD87:CD88"/>
    <mergeCell ref="BF87:BF88"/>
    <mergeCell ref="BJ87:BJ88"/>
    <mergeCell ref="BK87:BK88"/>
    <mergeCell ref="BL87:BL88"/>
    <mergeCell ref="BP87:BP88"/>
    <mergeCell ref="BQ87:BQ88"/>
    <mergeCell ref="AT87:AT88"/>
    <mergeCell ref="AX87:AX88"/>
    <mergeCell ref="AY87:AY88"/>
    <mergeCell ref="AZ87:AZ88"/>
    <mergeCell ref="BD87:BD88"/>
    <mergeCell ref="BE87:BE88"/>
    <mergeCell ref="AH87:AH88"/>
    <mergeCell ref="AL87:AL88"/>
    <mergeCell ref="AM87:AM88"/>
    <mergeCell ref="AN87:AN88"/>
    <mergeCell ref="AL89:AL90"/>
    <mergeCell ref="AM89:AM90"/>
    <mergeCell ref="AN89:AN90"/>
    <mergeCell ref="AR89:AR90"/>
    <mergeCell ref="U89:U90"/>
    <mergeCell ref="V89:V90"/>
    <mergeCell ref="Z89:Z90"/>
    <mergeCell ref="AA89:AA90"/>
    <mergeCell ref="AB89:AB90"/>
    <mergeCell ref="AF89:AF90"/>
    <mergeCell ref="AS89:AS90"/>
    <mergeCell ref="AT89:AT90"/>
    <mergeCell ref="AX89:AX90"/>
    <mergeCell ref="AY89:AY90"/>
    <mergeCell ref="AZ89:AZ90"/>
    <mergeCell ref="BD89:BD90"/>
    <mergeCell ref="AG89:AG90"/>
    <mergeCell ref="AH89:AH90"/>
    <mergeCell ref="O89:O90"/>
    <mergeCell ref="P89:P90"/>
    <mergeCell ref="Q89:Q90"/>
    <mergeCell ref="R89:R90"/>
    <mergeCell ref="S89:S90"/>
    <mergeCell ref="T89:T90"/>
    <mergeCell ref="I89:I90"/>
    <mergeCell ref="J89:J90"/>
    <mergeCell ref="K89:K90"/>
    <mergeCell ref="L89:L90"/>
    <mergeCell ref="M89:M90"/>
    <mergeCell ref="N89:N90"/>
    <mergeCell ref="W91:W94"/>
    <mergeCell ref="X91:X94"/>
    <mergeCell ref="B93:B94"/>
    <mergeCell ref="B95:B96"/>
    <mergeCell ref="W95:W99"/>
    <mergeCell ref="X95:X99"/>
    <mergeCell ref="CD89:CD90"/>
    <mergeCell ref="CE89:CE90"/>
    <mergeCell ref="CI89:CI90"/>
    <mergeCell ref="CJ89:CJ90"/>
    <mergeCell ref="CK89:CK90"/>
    <mergeCell ref="CL89:CL90"/>
    <mergeCell ref="BQ89:BQ90"/>
    <mergeCell ref="BR89:BR90"/>
    <mergeCell ref="BW89:BW90"/>
    <mergeCell ref="BX89:BX90"/>
    <mergeCell ref="BY89:BY90"/>
    <mergeCell ref="CC89:CC90"/>
    <mergeCell ref="BE89:BE90"/>
    <mergeCell ref="BF89:BF90"/>
    <mergeCell ref="BJ89:BJ90"/>
    <mergeCell ref="BK89:BK90"/>
    <mergeCell ref="BL89:BL90"/>
    <mergeCell ref="BP89:BP90"/>
    <mergeCell ref="F101:F102"/>
    <mergeCell ref="G101:G102"/>
    <mergeCell ref="I101:I102"/>
    <mergeCell ref="J101:J102"/>
    <mergeCell ref="K101:K102"/>
    <mergeCell ref="L101:L102"/>
    <mergeCell ref="AW95:AW99"/>
    <mergeCell ref="BA95:BA99"/>
    <mergeCell ref="BB95:BB99"/>
    <mergeCell ref="BC95:BC99"/>
    <mergeCell ref="B98:B99"/>
    <mergeCell ref="A100:A114"/>
    <mergeCell ref="B101:B105"/>
    <mergeCell ref="C101:C102"/>
    <mergeCell ref="D101:D102"/>
    <mergeCell ref="E101:E102"/>
    <mergeCell ref="AK95:AK99"/>
    <mergeCell ref="AO95:AO99"/>
    <mergeCell ref="AP95:AP99"/>
    <mergeCell ref="AQ95:AQ99"/>
    <mergeCell ref="AU95:AU99"/>
    <mergeCell ref="AV95:AV99"/>
    <mergeCell ref="Y95:Y99"/>
    <mergeCell ref="AC95:AC99"/>
    <mergeCell ref="AD95:AD99"/>
    <mergeCell ref="AE95:AE99"/>
    <mergeCell ref="AI95:AI99"/>
    <mergeCell ref="AJ95:AJ99"/>
    <mergeCell ref="AR101:AR102"/>
    <mergeCell ref="AS101:AS102"/>
    <mergeCell ref="Y101:Y104"/>
    <mergeCell ref="Z101:Z102"/>
    <mergeCell ref="AA101:AA102"/>
    <mergeCell ref="AB101:AB102"/>
    <mergeCell ref="AF101:AF102"/>
    <mergeCell ref="AG101:AG102"/>
    <mergeCell ref="S101:S102"/>
    <mergeCell ref="T101:T102"/>
    <mergeCell ref="U101:U102"/>
    <mergeCell ref="V101:V102"/>
    <mergeCell ref="W101:W104"/>
    <mergeCell ref="X101:X104"/>
    <mergeCell ref="M101:M102"/>
    <mergeCell ref="N101:N102"/>
    <mergeCell ref="O101:O102"/>
    <mergeCell ref="P101:P102"/>
    <mergeCell ref="Q101:Q102"/>
    <mergeCell ref="R101:R102"/>
    <mergeCell ref="CE101:CE102"/>
    <mergeCell ref="CI101:CI102"/>
    <mergeCell ref="CJ101:CJ102"/>
    <mergeCell ref="CK101:CK102"/>
    <mergeCell ref="CL101:CL102"/>
    <mergeCell ref="B106:B109"/>
    <mergeCell ref="C107:C108"/>
    <mergeCell ref="D107:D108"/>
    <mergeCell ref="E107:E108"/>
    <mergeCell ref="F107:F108"/>
    <mergeCell ref="BR101:BR102"/>
    <mergeCell ref="BW101:BW102"/>
    <mergeCell ref="BX101:BX102"/>
    <mergeCell ref="BY101:BY102"/>
    <mergeCell ref="CC101:CC102"/>
    <mergeCell ref="CD101:CD102"/>
    <mergeCell ref="BF101:BF102"/>
    <mergeCell ref="BJ101:BJ102"/>
    <mergeCell ref="BK101:BK102"/>
    <mergeCell ref="BL101:BL102"/>
    <mergeCell ref="BP101:BP102"/>
    <mergeCell ref="BQ101:BQ102"/>
    <mergeCell ref="AT101:AT102"/>
    <mergeCell ref="AX101:AX102"/>
    <mergeCell ref="AY101:AY102"/>
    <mergeCell ref="AZ101:AZ102"/>
    <mergeCell ref="BD101:BD102"/>
    <mergeCell ref="BE101:BE102"/>
    <mergeCell ref="AH101:AH102"/>
    <mergeCell ref="AL101:AL102"/>
    <mergeCell ref="AM101:AM102"/>
    <mergeCell ref="AN101:AN102"/>
    <mergeCell ref="T107:T108"/>
    <mergeCell ref="U107:U108"/>
    <mergeCell ref="V107:V108"/>
    <mergeCell ref="Z107:Z108"/>
    <mergeCell ref="AA107:AA108"/>
    <mergeCell ref="AB107:AB108"/>
    <mergeCell ref="N107:N108"/>
    <mergeCell ref="O107:O108"/>
    <mergeCell ref="P107:P108"/>
    <mergeCell ref="Q107:Q108"/>
    <mergeCell ref="R107:R108"/>
    <mergeCell ref="S107:S108"/>
    <mergeCell ref="G107:G108"/>
    <mergeCell ref="I107:I108"/>
    <mergeCell ref="J107:J108"/>
    <mergeCell ref="K107:K108"/>
    <mergeCell ref="L107:L108"/>
    <mergeCell ref="M107:M108"/>
    <mergeCell ref="AY107:AY108"/>
    <mergeCell ref="AZ107:AZ108"/>
    <mergeCell ref="BD107:BD108"/>
    <mergeCell ref="BE107:BE108"/>
    <mergeCell ref="BF107:BF108"/>
    <mergeCell ref="BJ107:BJ108"/>
    <mergeCell ref="AO107:AO108"/>
    <mergeCell ref="AP107:AP108"/>
    <mergeCell ref="AR107:AR108"/>
    <mergeCell ref="AS107:AS108"/>
    <mergeCell ref="AT107:AT108"/>
    <mergeCell ref="AX107:AX108"/>
    <mergeCell ref="AF107:AF108"/>
    <mergeCell ref="AG107:AG108"/>
    <mergeCell ref="AH107:AH108"/>
    <mergeCell ref="AL107:AL108"/>
    <mergeCell ref="AM107:AM108"/>
    <mergeCell ref="AN107:AN108"/>
    <mergeCell ref="AW111:AW112"/>
    <mergeCell ref="BA111:BA112"/>
    <mergeCell ref="BB111:BB112"/>
    <mergeCell ref="BC111:BC112"/>
    <mergeCell ref="B113:B114"/>
    <mergeCell ref="W113:W114"/>
    <mergeCell ref="X113:X114"/>
    <mergeCell ref="AC113:AC114"/>
    <mergeCell ref="AD113:AD114"/>
    <mergeCell ref="AI113:AI114"/>
    <mergeCell ref="CJ107:CJ108"/>
    <mergeCell ref="CK107:CK108"/>
    <mergeCell ref="CL107:CL108"/>
    <mergeCell ref="B110:B112"/>
    <mergeCell ref="AQ110:AQ112"/>
    <mergeCell ref="AI111:AI112"/>
    <mergeCell ref="AJ111:AJ112"/>
    <mergeCell ref="AK111:AK112"/>
    <mergeCell ref="AU111:AU112"/>
    <mergeCell ref="AV111:AV112"/>
    <mergeCell ref="BX107:BX108"/>
    <mergeCell ref="BY107:BY108"/>
    <mergeCell ref="CC107:CC108"/>
    <mergeCell ref="CD107:CD108"/>
    <mergeCell ref="CE107:CE108"/>
    <mergeCell ref="CI107:CI108"/>
    <mergeCell ref="BK107:BK108"/>
    <mergeCell ref="BL107:BL108"/>
    <mergeCell ref="BP107:BP108"/>
    <mergeCell ref="BQ107:BQ108"/>
    <mergeCell ref="BR107:BR108"/>
    <mergeCell ref="BW107:BW108"/>
    <mergeCell ref="BH113:BH114"/>
    <mergeCell ref="BI113:BI114"/>
    <mergeCell ref="A115:A144"/>
    <mergeCell ref="B115:B116"/>
    <mergeCell ref="C115:C116"/>
    <mergeCell ref="D115:D116"/>
    <mergeCell ref="E115:E116"/>
    <mergeCell ref="F115:F116"/>
    <mergeCell ref="G115:G116"/>
    <mergeCell ref="I115:I116"/>
    <mergeCell ref="AV113:AV114"/>
    <mergeCell ref="AW113:AW114"/>
    <mergeCell ref="BA113:BA114"/>
    <mergeCell ref="BB113:BB114"/>
    <mergeCell ref="BC113:BC114"/>
    <mergeCell ref="BG113:BG114"/>
    <mergeCell ref="AJ113:AJ114"/>
    <mergeCell ref="AK113:AK114"/>
    <mergeCell ref="AO113:AO114"/>
    <mergeCell ref="AP113:AP114"/>
    <mergeCell ref="AQ113:AQ114"/>
    <mergeCell ref="AU113:AU114"/>
    <mergeCell ref="AR115:AR116"/>
    <mergeCell ref="AS115:AS116"/>
    <mergeCell ref="V115:V116"/>
    <mergeCell ref="Z115:Z116"/>
    <mergeCell ref="AA115:AA116"/>
    <mergeCell ref="AB115:AB116"/>
    <mergeCell ref="AF115:AF116"/>
    <mergeCell ref="AG115:AG116"/>
    <mergeCell ref="P115:P116"/>
    <mergeCell ref="Q115:Q116"/>
    <mergeCell ref="J115:J116"/>
    <mergeCell ref="K115:K116"/>
    <mergeCell ref="L115:L116"/>
    <mergeCell ref="M115:M116"/>
    <mergeCell ref="N115:N116"/>
    <mergeCell ref="O115:O116"/>
    <mergeCell ref="CE115:CE116"/>
    <mergeCell ref="CI115:CI116"/>
    <mergeCell ref="CJ115:CJ116"/>
    <mergeCell ref="CK115:CK116"/>
    <mergeCell ref="CL115:CL116"/>
    <mergeCell ref="B117:B118"/>
    <mergeCell ref="C117:C118"/>
    <mergeCell ref="D117:D118"/>
    <mergeCell ref="E117:E118"/>
    <mergeCell ref="F117:F118"/>
    <mergeCell ref="BR115:BR116"/>
    <mergeCell ref="BW115:BW116"/>
    <mergeCell ref="BX115:BX116"/>
    <mergeCell ref="BY115:BY116"/>
    <mergeCell ref="CC115:CC116"/>
    <mergeCell ref="CD115:CD116"/>
    <mergeCell ref="BF115:BF116"/>
    <mergeCell ref="BJ115:BJ116"/>
    <mergeCell ref="BK115:BK116"/>
    <mergeCell ref="BL115:BL116"/>
    <mergeCell ref="BP115:BP116"/>
    <mergeCell ref="BQ115:BQ116"/>
    <mergeCell ref="AT115:AT116"/>
    <mergeCell ref="AX115:AX116"/>
    <mergeCell ref="AY115:AY116"/>
    <mergeCell ref="AZ115:AZ116"/>
    <mergeCell ref="BD115:BD116"/>
    <mergeCell ref="BE115:BE116"/>
    <mergeCell ref="AH115:AH116"/>
    <mergeCell ref="AL115:AL116"/>
    <mergeCell ref="AM115:AM116"/>
    <mergeCell ref="AN115:AN116"/>
    <mergeCell ref="T117:T118"/>
    <mergeCell ref="U117:U118"/>
    <mergeCell ref="V117:V118"/>
    <mergeCell ref="Z117:Z118"/>
    <mergeCell ref="AA117:AA118"/>
    <mergeCell ref="AB117:AB118"/>
    <mergeCell ref="N117:N118"/>
    <mergeCell ref="O117:O118"/>
    <mergeCell ref="P117:P118"/>
    <mergeCell ref="Q117:Q118"/>
    <mergeCell ref="R117:R118"/>
    <mergeCell ref="S117:S118"/>
    <mergeCell ref="R115:R116"/>
    <mergeCell ref="S115:S116"/>
    <mergeCell ref="T115:T116"/>
    <mergeCell ref="U115:U116"/>
    <mergeCell ref="G117:G118"/>
    <mergeCell ref="I117:I118"/>
    <mergeCell ref="J117:J118"/>
    <mergeCell ref="K117:K118"/>
    <mergeCell ref="L117:L118"/>
    <mergeCell ref="M117:M118"/>
    <mergeCell ref="BE117:BE118"/>
    <mergeCell ref="BF117:BF118"/>
    <mergeCell ref="BI117:BI118"/>
    <mergeCell ref="BJ117:BJ118"/>
    <mergeCell ref="BK117:BK118"/>
    <mergeCell ref="AR117:AR118"/>
    <mergeCell ref="AS117:AS118"/>
    <mergeCell ref="AT117:AT118"/>
    <mergeCell ref="AX117:AX118"/>
    <mergeCell ref="AY117:AY118"/>
    <mergeCell ref="AZ117:AZ118"/>
    <mergeCell ref="AF117:AF118"/>
    <mergeCell ref="AG117:AG118"/>
    <mergeCell ref="AH117:AH118"/>
    <mergeCell ref="AL117:AL118"/>
    <mergeCell ref="AM117:AM118"/>
    <mergeCell ref="AN117:AN118"/>
    <mergeCell ref="BA123:BA129"/>
    <mergeCell ref="BB123:BB129"/>
    <mergeCell ref="BC123:BC129"/>
    <mergeCell ref="AI123:AI124"/>
    <mergeCell ref="AJ123:AJ124"/>
    <mergeCell ref="AK123:AK124"/>
    <mergeCell ref="AO123:AO129"/>
    <mergeCell ref="AP123:AP129"/>
    <mergeCell ref="AQ123:AQ129"/>
    <mergeCell ref="CK117:CK118"/>
    <mergeCell ref="CL117:CL118"/>
    <mergeCell ref="B120:B121"/>
    <mergeCell ref="BG120:BG121"/>
    <mergeCell ref="BH120:BH121"/>
    <mergeCell ref="W123:W129"/>
    <mergeCell ref="X123:X129"/>
    <mergeCell ref="AC123:AC129"/>
    <mergeCell ref="AD123:AD129"/>
    <mergeCell ref="AE123:AE124"/>
    <mergeCell ref="BY117:BY118"/>
    <mergeCell ref="CC117:CC118"/>
    <mergeCell ref="CD117:CD118"/>
    <mergeCell ref="CE117:CE118"/>
    <mergeCell ref="CI117:CI118"/>
    <mergeCell ref="CJ117:CJ118"/>
    <mergeCell ref="BL117:BL118"/>
    <mergeCell ref="BP117:BP118"/>
    <mergeCell ref="BQ117:BQ118"/>
    <mergeCell ref="BR117:BR118"/>
    <mergeCell ref="BW117:BW118"/>
    <mergeCell ref="BX117:BX118"/>
    <mergeCell ref="BD117:BD118"/>
    <mergeCell ref="B131:B133"/>
    <mergeCell ref="C132:C133"/>
    <mergeCell ref="D132:D133"/>
    <mergeCell ref="E132:E133"/>
    <mergeCell ref="F132:F133"/>
    <mergeCell ref="G132:G133"/>
    <mergeCell ref="B125:B126"/>
    <mergeCell ref="AI125:AI126"/>
    <mergeCell ref="AJ125:AJ126"/>
    <mergeCell ref="AK125:AK126"/>
    <mergeCell ref="B127:B128"/>
    <mergeCell ref="AI127:AI128"/>
    <mergeCell ref="AJ127:AJ128"/>
    <mergeCell ref="AK127:AK128"/>
    <mergeCell ref="AU123:AU129"/>
    <mergeCell ref="AV123:AV129"/>
    <mergeCell ref="AW123:AW129"/>
    <mergeCell ref="U132:U133"/>
    <mergeCell ref="V132:V133"/>
    <mergeCell ref="Z132:Z133"/>
    <mergeCell ref="AA132:AA133"/>
    <mergeCell ref="AB132:AB133"/>
    <mergeCell ref="AF132:AF133"/>
    <mergeCell ref="O132:O133"/>
    <mergeCell ref="P132:P133"/>
    <mergeCell ref="Q132:Q133"/>
    <mergeCell ref="R132:R133"/>
    <mergeCell ref="S132:S133"/>
    <mergeCell ref="T132:T133"/>
    <mergeCell ref="I132:I133"/>
    <mergeCell ref="J132:J133"/>
    <mergeCell ref="K132:K133"/>
    <mergeCell ref="L132:L133"/>
    <mergeCell ref="M132:M133"/>
    <mergeCell ref="N132:N133"/>
    <mergeCell ref="BR132:BR133"/>
    <mergeCell ref="BW132:BW133"/>
    <mergeCell ref="AY132:AY133"/>
    <mergeCell ref="AZ132:AZ133"/>
    <mergeCell ref="BD132:BD133"/>
    <mergeCell ref="BE132:BE133"/>
    <mergeCell ref="BF132:BF133"/>
    <mergeCell ref="BJ132:BJ133"/>
    <mergeCell ref="AP132:AP133"/>
    <mergeCell ref="AQ132:AQ133"/>
    <mergeCell ref="AR132:AR133"/>
    <mergeCell ref="AS132:AS133"/>
    <mergeCell ref="AT132:AT133"/>
    <mergeCell ref="AX132:AX133"/>
    <mergeCell ref="AG132:AG133"/>
    <mergeCell ref="AH132:AH133"/>
    <mergeCell ref="AL132:AL133"/>
    <mergeCell ref="AM132:AM133"/>
    <mergeCell ref="AN132:AN133"/>
    <mergeCell ref="AO132:AO133"/>
    <mergeCell ref="P134:P135"/>
    <mergeCell ref="Q134:Q135"/>
    <mergeCell ref="R134:R135"/>
    <mergeCell ref="S134:S135"/>
    <mergeCell ref="T134:T135"/>
    <mergeCell ref="U134:U135"/>
    <mergeCell ref="J134:J135"/>
    <mergeCell ref="K134:K135"/>
    <mergeCell ref="L134:L135"/>
    <mergeCell ref="M134:M135"/>
    <mergeCell ref="N134:N135"/>
    <mergeCell ref="O134:O135"/>
    <mergeCell ref="CJ132:CJ133"/>
    <mergeCell ref="CK132:CK133"/>
    <mergeCell ref="CL132:CL133"/>
    <mergeCell ref="B134:B137"/>
    <mergeCell ref="C134:C135"/>
    <mergeCell ref="D134:D135"/>
    <mergeCell ref="E134:E135"/>
    <mergeCell ref="F134:F135"/>
    <mergeCell ref="G134:G135"/>
    <mergeCell ref="I134:I135"/>
    <mergeCell ref="BX132:BX133"/>
    <mergeCell ref="BY132:BY133"/>
    <mergeCell ref="CC132:CC133"/>
    <mergeCell ref="CD132:CD133"/>
    <mergeCell ref="CE132:CE133"/>
    <mergeCell ref="CI132:CI133"/>
    <mergeCell ref="BK132:BK133"/>
    <mergeCell ref="BL132:BL133"/>
    <mergeCell ref="BP132:BP133"/>
    <mergeCell ref="BQ132:BQ133"/>
    <mergeCell ref="AT134:AT135"/>
    <mergeCell ref="AX134:AX135"/>
    <mergeCell ref="AY134:AY135"/>
    <mergeCell ref="AZ134:AZ135"/>
    <mergeCell ref="AF134:AF135"/>
    <mergeCell ref="AG134:AG135"/>
    <mergeCell ref="AH134:AH135"/>
    <mergeCell ref="AL134:AL135"/>
    <mergeCell ref="AM134:AM135"/>
    <mergeCell ref="AN134:AN135"/>
    <mergeCell ref="V134:V135"/>
    <mergeCell ref="Z134:Z135"/>
    <mergeCell ref="AA134:AA135"/>
    <mergeCell ref="AB134:AB135"/>
    <mergeCell ref="AC134:AC140"/>
    <mergeCell ref="AD134:AD140"/>
    <mergeCell ref="AA138:AA139"/>
    <mergeCell ref="AB138:AB139"/>
    <mergeCell ref="AS136:AS137"/>
    <mergeCell ref="AT136:AT137"/>
    <mergeCell ref="W138:W140"/>
    <mergeCell ref="X138:X140"/>
    <mergeCell ref="Y138:Y140"/>
    <mergeCell ref="Z138:Z139"/>
    <mergeCell ref="CL134:CL135"/>
    <mergeCell ref="C136:C137"/>
    <mergeCell ref="D136:D137"/>
    <mergeCell ref="E136:E137"/>
    <mergeCell ref="F136:F137"/>
    <mergeCell ref="G136:G137"/>
    <mergeCell ref="M136:M137"/>
    <mergeCell ref="N136:N137"/>
    <mergeCell ref="O136:O137"/>
    <mergeCell ref="P136:P137"/>
    <mergeCell ref="CC134:CC135"/>
    <mergeCell ref="CD134:CD135"/>
    <mergeCell ref="CE134:CE135"/>
    <mergeCell ref="CI134:CI135"/>
    <mergeCell ref="CJ134:CJ135"/>
    <mergeCell ref="CK134:CK135"/>
    <mergeCell ref="BP134:BP135"/>
    <mergeCell ref="BQ134:BQ135"/>
    <mergeCell ref="BR134:BR135"/>
    <mergeCell ref="BW134:BW135"/>
    <mergeCell ref="BX134:BX135"/>
    <mergeCell ref="BY134:BY135"/>
    <mergeCell ref="BD134:BD135"/>
    <mergeCell ref="BE134:BE135"/>
    <mergeCell ref="BF134:BF135"/>
    <mergeCell ref="BJ134:BJ135"/>
    <mergeCell ref="BK134:BK135"/>
    <mergeCell ref="BL134:BL135"/>
    <mergeCell ref="AR134:AR135"/>
    <mergeCell ref="AS134:AS135"/>
    <mergeCell ref="CI136:CI137"/>
    <mergeCell ref="CJ136:CJ137"/>
    <mergeCell ref="CK136:CK137"/>
    <mergeCell ref="CL136:CL137"/>
    <mergeCell ref="B138:B139"/>
    <mergeCell ref="C138:C139"/>
    <mergeCell ref="D138:D139"/>
    <mergeCell ref="E138:E139"/>
    <mergeCell ref="F138:F139"/>
    <mergeCell ref="G138:G139"/>
    <mergeCell ref="BW136:BW137"/>
    <mergeCell ref="BX136:BX137"/>
    <mergeCell ref="BY136:BY137"/>
    <mergeCell ref="CC136:CC137"/>
    <mergeCell ref="CD136:CD137"/>
    <mergeCell ref="CE136:CE137"/>
    <mergeCell ref="BJ136:BJ137"/>
    <mergeCell ref="BK136:BK137"/>
    <mergeCell ref="BL136:BL137"/>
    <mergeCell ref="BP136:BP137"/>
    <mergeCell ref="BQ136:BQ137"/>
    <mergeCell ref="BR136:BR137"/>
    <mergeCell ref="AX136:AX137"/>
    <mergeCell ref="AY136:AY137"/>
    <mergeCell ref="AZ136:AZ137"/>
    <mergeCell ref="BD136:BD137"/>
    <mergeCell ref="BE136:BE137"/>
    <mergeCell ref="BF136:BF137"/>
    <mergeCell ref="Q136:Q137"/>
    <mergeCell ref="R136:R137"/>
    <mergeCell ref="S136:S137"/>
    <mergeCell ref="AR136:AR137"/>
    <mergeCell ref="U138:U139"/>
    <mergeCell ref="V138:V139"/>
    <mergeCell ref="O138:O139"/>
    <mergeCell ref="P138:P139"/>
    <mergeCell ref="Q138:Q139"/>
    <mergeCell ref="R138:R139"/>
    <mergeCell ref="S138:S139"/>
    <mergeCell ref="T138:T139"/>
    <mergeCell ref="I138:I139"/>
    <mergeCell ref="J138:J139"/>
    <mergeCell ref="K138:K139"/>
    <mergeCell ref="L138:L139"/>
    <mergeCell ref="M138:M139"/>
    <mergeCell ref="N138:N139"/>
    <mergeCell ref="BA138:BA140"/>
    <mergeCell ref="BB138:BB140"/>
    <mergeCell ref="AQ138:AQ140"/>
    <mergeCell ref="AR138:AR139"/>
    <mergeCell ref="AS138:AS139"/>
    <mergeCell ref="AT138:AT139"/>
    <mergeCell ref="AU138:AU140"/>
    <mergeCell ref="AV138:AV140"/>
    <mergeCell ref="AK138:AK140"/>
    <mergeCell ref="AL138:AL139"/>
    <mergeCell ref="AM138:AM139"/>
    <mergeCell ref="AN138:AN139"/>
    <mergeCell ref="AO138:AO140"/>
    <mergeCell ref="AP138:AP140"/>
    <mergeCell ref="AE138:AE140"/>
    <mergeCell ref="AF138:AF139"/>
    <mergeCell ref="AG138:AG139"/>
    <mergeCell ref="AH138:AH139"/>
    <mergeCell ref="AI138:AI140"/>
    <mergeCell ref="AJ138:AJ140"/>
    <mergeCell ref="CK138:CK139"/>
    <mergeCell ref="CL138:CL139"/>
    <mergeCell ref="B141:B142"/>
    <mergeCell ref="C141:C142"/>
    <mergeCell ref="D141:D142"/>
    <mergeCell ref="E141:E142"/>
    <mergeCell ref="F141:F142"/>
    <mergeCell ref="G141:G142"/>
    <mergeCell ref="I141:I142"/>
    <mergeCell ref="J141:J142"/>
    <mergeCell ref="BY138:BY139"/>
    <mergeCell ref="CC138:CC139"/>
    <mergeCell ref="CD138:CD139"/>
    <mergeCell ref="CE138:CE139"/>
    <mergeCell ref="CI138:CI139"/>
    <mergeCell ref="CJ138:CJ139"/>
    <mergeCell ref="BL138:BL139"/>
    <mergeCell ref="BP138:BP139"/>
    <mergeCell ref="BQ138:BQ139"/>
    <mergeCell ref="BR138:BR139"/>
    <mergeCell ref="BW138:BW139"/>
    <mergeCell ref="BX138:BX139"/>
    <mergeCell ref="BC138:BC140"/>
    <mergeCell ref="BD138:BD139"/>
    <mergeCell ref="BE138:BE139"/>
    <mergeCell ref="BF138:BF139"/>
    <mergeCell ref="BJ138:BJ139"/>
    <mergeCell ref="BK138:BK139"/>
    <mergeCell ref="AW138:AW140"/>
    <mergeCell ref="AX138:AX139"/>
    <mergeCell ref="AY138:AY139"/>
    <mergeCell ref="AZ138:AZ139"/>
    <mergeCell ref="AA141:AA142"/>
    <mergeCell ref="AB141:AB142"/>
    <mergeCell ref="AF141:AF142"/>
    <mergeCell ref="AG141:AG142"/>
    <mergeCell ref="AL141:AL142"/>
    <mergeCell ref="AM141:AM142"/>
    <mergeCell ref="R141:R142"/>
    <mergeCell ref="S141:S142"/>
    <mergeCell ref="T141:T142"/>
    <mergeCell ref="U141:U142"/>
    <mergeCell ref="V141:V142"/>
    <mergeCell ref="Z141:Z142"/>
    <mergeCell ref="L141:L142"/>
    <mergeCell ref="M141:M142"/>
    <mergeCell ref="N141:N142"/>
    <mergeCell ref="O141:O142"/>
    <mergeCell ref="P141:P142"/>
    <mergeCell ref="Q141:Q142"/>
    <mergeCell ref="CK141:CK142"/>
    <mergeCell ref="CL141:CL142"/>
    <mergeCell ref="AC142:AC143"/>
    <mergeCell ref="AD142:AD143"/>
    <mergeCell ref="BY141:BY142"/>
    <mergeCell ref="CC141:CC142"/>
    <mergeCell ref="CD141:CD142"/>
    <mergeCell ref="CE141:CE142"/>
    <mergeCell ref="CI141:CI142"/>
    <mergeCell ref="CJ141:CJ142"/>
    <mergeCell ref="BL141:BL142"/>
    <mergeCell ref="BP141:BP142"/>
    <mergeCell ref="BQ141:BQ142"/>
    <mergeCell ref="BR141:BR142"/>
    <mergeCell ref="BW141:BW142"/>
    <mergeCell ref="BX141:BX142"/>
    <mergeCell ref="AZ141:AZ142"/>
    <mergeCell ref="BD141:BD142"/>
    <mergeCell ref="BE141:BE142"/>
    <mergeCell ref="BF141:BF142"/>
    <mergeCell ref="BJ141:BJ142"/>
    <mergeCell ref="BK141:BK142"/>
    <mergeCell ref="AN141:AN142"/>
    <mergeCell ref="AR141:AR142"/>
    <mergeCell ref="AS141:AS142"/>
    <mergeCell ref="AT141:AT142"/>
    <mergeCell ref="AX141:AX142"/>
    <mergeCell ref="AY141:AY142"/>
  </mergeCells>
  <conditionalFormatting sqref="V8:V17 V34:V35 V143:V144 V42:V87 V103:V107 V117 V119:V132 V134 V37:V38 V40 V89 V140:V141 V136:V138 V19:V22 V24:V26 V28:V32 V91:V101 CE91:CE101 AB91:AB101 AH91:AH101 AN91:AN101 AT91:AT101 AZ91:AZ101 BF91:BF101 BL91:BL101 BR91:BR101 BY91:BY101 V109:V115 BU79:BU144 CE109:CE115 AB109:AB115 AH109:AH115 AN109:AN115 AT109:AT115 AZ109:AZ115 BF109:BF115 BL109:BL115 BR109:BR115 BY109:BY115">
    <cfRule type="cellIs" dxfId="639" priority="711" operator="between">
      <formula>80</formula>
      <formula>100</formula>
    </cfRule>
    <cfRule type="cellIs" dxfId="638" priority="712" operator="between">
      <formula>70</formula>
      <formula>79</formula>
    </cfRule>
    <cfRule type="cellIs" dxfId="637" priority="713" operator="between">
      <formula>60</formula>
      <formula>69</formula>
    </cfRule>
    <cfRule type="cellIs" dxfId="636" priority="714" operator="between">
      <formula>40</formula>
      <formula>59</formula>
    </cfRule>
    <cfRule type="cellIs" dxfId="635" priority="715" operator="between">
      <formula>0</formula>
      <formula>39</formula>
    </cfRule>
  </conditionalFormatting>
  <conditionalFormatting sqref="CE8:CE16 CE34 CE37 CE40 CE42:CE87 CE89 CE103:CE107 CE117 CE119:CE132 CE134 CE136 CE138 CE140:CE141 CE143:CE144 CE19:CE21 CE24:CE25 CE28:CE31">
    <cfRule type="cellIs" dxfId="634" priority="661" operator="between">
      <formula>80</formula>
      <formula>100</formula>
    </cfRule>
    <cfRule type="cellIs" dxfId="633" priority="662" operator="between">
      <formula>70</formula>
      <formula>79</formula>
    </cfRule>
    <cfRule type="cellIs" dxfId="632" priority="663" operator="between">
      <formula>60</formula>
      <formula>69</formula>
    </cfRule>
    <cfRule type="cellIs" dxfId="631" priority="664" operator="between">
      <formula>40</formula>
      <formula>59</formula>
    </cfRule>
    <cfRule type="cellIs" dxfId="630" priority="665" operator="between">
      <formula>0</formula>
      <formula>39</formula>
    </cfRule>
  </conditionalFormatting>
  <conditionalFormatting sqref="AB8:AB16 AB34:AB35 AB42:AB87 AB103:AB107 AB117 AB119:AB132 AB134 AB143:AB144 AB37:AB38 AB40 AB89 AB140:AB141 AB136:AB138 AB19:AB22 AB24:AB26 AB28:AB32">
    <cfRule type="cellIs" dxfId="629" priority="706" operator="between">
      <formula>80</formula>
      <formula>100</formula>
    </cfRule>
    <cfRule type="cellIs" dxfId="628" priority="707" operator="between">
      <formula>70</formula>
      <formula>79</formula>
    </cfRule>
    <cfRule type="cellIs" dxfId="627" priority="708" operator="between">
      <formula>60</formula>
      <formula>69</formula>
    </cfRule>
    <cfRule type="cellIs" dxfId="626" priority="709" operator="between">
      <formula>40</formula>
      <formula>59</formula>
    </cfRule>
    <cfRule type="cellIs" dxfId="625" priority="710" operator="between">
      <formula>0</formula>
      <formula>39</formula>
    </cfRule>
  </conditionalFormatting>
  <conditionalFormatting sqref="AH8:AH16 AH34:AH35 AH37:AH38 AH40 AH42:AH87 AH103:AH107 AH117 AH119 AH122:AH132 AH134 AH89 AH140:AH144 AH136:AH138 AH19:AH22 AH24:AH26 AH28:AH31">
    <cfRule type="cellIs" dxfId="624" priority="701" operator="between">
      <formula>80</formula>
      <formula>100</formula>
    </cfRule>
    <cfRule type="cellIs" dxfId="623" priority="702" operator="between">
      <formula>70</formula>
      <formula>79</formula>
    </cfRule>
    <cfRule type="cellIs" dxfId="622" priority="703" operator="between">
      <formula>60</formula>
      <formula>69</formula>
    </cfRule>
    <cfRule type="cellIs" dxfId="621" priority="704" operator="between">
      <formula>40</formula>
      <formula>59</formula>
    </cfRule>
    <cfRule type="cellIs" dxfId="620" priority="705" operator="between">
      <formula>0</formula>
      <formula>39</formula>
    </cfRule>
  </conditionalFormatting>
  <conditionalFormatting sqref="AN8:AN16 AN34:AN35 AN37:AN38 AN40 AN42:AN87 AN103:AN107 AN117 AN119:AN132 AN134 AN143:AN144 AN89 AN140:AN141 AN136:AN138 AN19:AN22 AN24:AN26 AN28:AN31">
    <cfRule type="cellIs" dxfId="619" priority="696" operator="between">
      <formula>80</formula>
      <formula>100</formula>
    </cfRule>
    <cfRule type="cellIs" dxfId="618" priority="697" operator="between">
      <formula>70</formula>
      <formula>79</formula>
    </cfRule>
    <cfRule type="cellIs" dxfId="617" priority="698" operator="between">
      <formula>60</formula>
      <formula>69</formula>
    </cfRule>
    <cfRule type="cellIs" dxfId="616" priority="699" operator="between">
      <formula>40</formula>
      <formula>59</formula>
    </cfRule>
    <cfRule type="cellIs" dxfId="615" priority="700" operator="between">
      <formula>0</formula>
      <formula>39</formula>
    </cfRule>
  </conditionalFormatting>
  <conditionalFormatting sqref="AT8:AT16 AT34:AT35 AT37:AT38 AT40 AT42:AT87 AT103:AT107 AT117 AT119:AT132 AT134 AT138 AT143:AT144 AT89 AT140:AT141 AT136 AT19:AT22 AT24:AT26 AT28:AT31">
    <cfRule type="cellIs" dxfId="614" priority="691" operator="between">
      <formula>80</formula>
      <formula>100</formula>
    </cfRule>
    <cfRule type="cellIs" dxfId="613" priority="692" operator="between">
      <formula>70</formula>
      <formula>79</formula>
    </cfRule>
    <cfRule type="cellIs" dxfId="612" priority="693" operator="between">
      <formula>60</formula>
      <formula>69</formula>
    </cfRule>
    <cfRule type="cellIs" dxfId="611" priority="694" operator="between">
      <formula>40</formula>
      <formula>59</formula>
    </cfRule>
    <cfRule type="cellIs" dxfId="610" priority="695" operator="between">
      <formula>0</formula>
      <formula>39</formula>
    </cfRule>
  </conditionalFormatting>
  <conditionalFormatting sqref="AZ8:AZ16 AZ34:AZ35 AZ37:AZ38 AZ40 AZ42:AZ87 AZ103:AZ107 AZ117 AZ119:AZ132 AZ134 AZ138 AZ143:AZ144 AZ89 AZ140:AZ141 AZ136 AZ19:AZ22 AZ24:AZ26 AZ28:AZ31">
    <cfRule type="cellIs" dxfId="609" priority="686" operator="between">
      <formula>80</formula>
      <formula>100</formula>
    </cfRule>
    <cfRule type="cellIs" dxfId="608" priority="687" operator="between">
      <formula>70</formula>
      <formula>79</formula>
    </cfRule>
    <cfRule type="cellIs" dxfId="607" priority="688" operator="between">
      <formula>60</formula>
      <formula>69</formula>
    </cfRule>
    <cfRule type="cellIs" dxfId="606" priority="689" operator="between">
      <formula>40</formula>
      <formula>59</formula>
    </cfRule>
    <cfRule type="cellIs" dxfId="605" priority="690" operator="between">
      <formula>0</formula>
      <formula>39</formula>
    </cfRule>
  </conditionalFormatting>
  <conditionalFormatting sqref="BF8:BF16 BF34:BF35 BF37:BF38 BF40 BF89 BF103:BF107 BF117 BF119:BF132 BF134 BF138 BF136 BF140:BF141 BF143:BF144 BF19:BF22 BF24:BF26 BF28:BF31 BF42:BF87">
    <cfRule type="cellIs" dxfId="604" priority="681" operator="between">
      <formula>80</formula>
      <formula>100</formula>
    </cfRule>
    <cfRule type="cellIs" dxfId="603" priority="682" operator="between">
      <formula>70</formula>
      <formula>79</formula>
    </cfRule>
    <cfRule type="cellIs" dxfId="602" priority="683" operator="between">
      <formula>60</formula>
      <formula>69</formula>
    </cfRule>
    <cfRule type="cellIs" dxfId="601" priority="684" operator="between">
      <formula>40</formula>
      <formula>59</formula>
    </cfRule>
    <cfRule type="cellIs" dxfId="600" priority="685" operator="between">
      <formula>0</formula>
      <formula>39</formula>
    </cfRule>
  </conditionalFormatting>
  <conditionalFormatting sqref="BL8:BL16 BL89 BL140:BL141 BL34 BL37 BL40 BL103:BL107 BL117 BL119:BL132 BL134 BL138 BL143:BL144 BL19:BL22 BL24:BL26 BL28:BL31 BL42:BL87 BL136">
    <cfRule type="cellIs" dxfId="599" priority="676" operator="between">
      <formula>80</formula>
      <formula>100</formula>
    </cfRule>
    <cfRule type="cellIs" dxfId="598" priority="677" operator="between">
      <formula>70</formula>
      <formula>79</formula>
    </cfRule>
    <cfRule type="cellIs" dxfId="597" priority="678" operator="between">
      <formula>60</formula>
      <formula>69</formula>
    </cfRule>
    <cfRule type="cellIs" dxfId="596" priority="679" operator="between">
      <formula>40</formula>
      <formula>59</formula>
    </cfRule>
    <cfRule type="cellIs" dxfId="595" priority="680" operator="between">
      <formula>0</formula>
      <formula>39</formula>
    </cfRule>
  </conditionalFormatting>
  <conditionalFormatting sqref="BR34 BR37 BR40 BR89 BR117 BR134 BR136 BR138 BR140:BR141 BR143:BR144 BR19:BR22 BR24:BR26 BR28:BR31 BR103:BR107 BR8:BR17 BR119:BR132 BR42:BR87">
    <cfRule type="cellIs" dxfId="594" priority="671" operator="between">
      <formula>80</formula>
      <formula>100</formula>
    </cfRule>
    <cfRule type="cellIs" dxfId="593" priority="672" operator="between">
      <formula>70</formula>
      <formula>79</formula>
    </cfRule>
    <cfRule type="cellIs" dxfId="592" priority="673" operator="between">
      <formula>60</formula>
      <formula>69</formula>
    </cfRule>
    <cfRule type="cellIs" dxfId="591" priority="674" operator="between">
      <formula>40</formula>
      <formula>59</formula>
    </cfRule>
    <cfRule type="cellIs" dxfId="590" priority="675" operator="between">
      <formula>0</formula>
      <formula>39</formula>
    </cfRule>
  </conditionalFormatting>
  <conditionalFormatting sqref="BY8:BY16 BY34 BY37 BY40 BY42:BY87 BY89 BY103:BY107 BY117 BY119:BY132 BY134 BY136 BY138 BY140:BY141 BY143:BY144 BY19:BY21 BY24:BY25 BY28:BY31">
    <cfRule type="cellIs" dxfId="589" priority="666" operator="between">
      <formula>80</formula>
      <formula>100</formula>
    </cfRule>
    <cfRule type="cellIs" dxfId="588" priority="667" operator="between">
      <formula>70</formula>
      <formula>79</formula>
    </cfRule>
    <cfRule type="cellIs" dxfId="587" priority="668" operator="between">
      <formula>60</formula>
      <formula>69</formula>
    </cfRule>
    <cfRule type="cellIs" dxfId="586" priority="669" operator="between">
      <formula>40</formula>
      <formula>59</formula>
    </cfRule>
    <cfRule type="cellIs" dxfId="585" priority="670" operator="between">
      <formula>0</formula>
      <formula>39</formula>
    </cfRule>
  </conditionalFormatting>
  <conditionalFormatting sqref="AH120:AH121">
    <cfRule type="cellIs" dxfId="584" priority="656" operator="between">
      <formula>80</formula>
      <formula>100</formula>
    </cfRule>
    <cfRule type="cellIs" dxfId="583" priority="657" operator="between">
      <formula>70</formula>
      <formula>79</formula>
    </cfRule>
    <cfRule type="cellIs" dxfId="582" priority="658" operator="between">
      <formula>60</formula>
      <formula>69</formula>
    </cfRule>
    <cfRule type="cellIs" dxfId="581" priority="659" operator="between">
      <formula>40</formula>
      <formula>59</formula>
    </cfRule>
    <cfRule type="cellIs" dxfId="580" priority="660" operator="between">
      <formula>0</formula>
      <formula>39</formula>
    </cfRule>
  </conditionalFormatting>
  <conditionalFormatting sqref="CE22">
    <cfRule type="cellIs" dxfId="579" priority="611" operator="between">
      <formula>80</formula>
      <formula>100</formula>
    </cfRule>
    <cfRule type="cellIs" dxfId="578" priority="612" operator="between">
      <formula>70</formula>
      <formula>79</formula>
    </cfRule>
    <cfRule type="cellIs" dxfId="577" priority="613" operator="between">
      <formula>60</formula>
      <formula>69</formula>
    </cfRule>
    <cfRule type="cellIs" dxfId="576" priority="614" operator="between">
      <formula>40</formula>
      <formula>59</formula>
    </cfRule>
    <cfRule type="cellIs" dxfId="575" priority="615" operator="between">
      <formula>0</formula>
      <formula>39</formula>
    </cfRule>
  </conditionalFormatting>
  <conditionalFormatting sqref="AB17">
    <cfRule type="cellIs" dxfId="574" priority="651" operator="between">
      <formula>80</formula>
      <formula>100</formula>
    </cfRule>
    <cfRule type="cellIs" dxfId="573" priority="652" operator="between">
      <formula>70</formula>
      <formula>79</formula>
    </cfRule>
    <cfRule type="cellIs" dxfId="572" priority="653" operator="between">
      <formula>60</formula>
      <formula>69</formula>
    </cfRule>
    <cfRule type="cellIs" dxfId="571" priority="654" operator="between">
      <formula>40</formula>
      <formula>59</formula>
    </cfRule>
    <cfRule type="cellIs" dxfId="570" priority="655" operator="between">
      <formula>0</formula>
      <formula>39</formula>
    </cfRule>
  </conditionalFormatting>
  <conditionalFormatting sqref="AH17">
    <cfRule type="cellIs" dxfId="569" priority="646" operator="between">
      <formula>80</formula>
      <formula>100</formula>
    </cfRule>
    <cfRule type="cellIs" dxfId="568" priority="647" operator="between">
      <formula>70</formula>
      <formula>79</formula>
    </cfRule>
    <cfRule type="cellIs" dxfId="567" priority="648" operator="between">
      <formula>60</formula>
      <formula>69</formula>
    </cfRule>
    <cfRule type="cellIs" dxfId="566" priority="649" operator="between">
      <formula>40</formula>
      <formula>59</formula>
    </cfRule>
    <cfRule type="cellIs" dxfId="565" priority="650" operator="between">
      <formula>0</formula>
      <formula>39</formula>
    </cfRule>
  </conditionalFormatting>
  <conditionalFormatting sqref="AN17">
    <cfRule type="cellIs" dxfId="564" priority="641" operator="between">
      <formula>80</formula>
      <formula>100</formula>
    </cfRule>
    <cfRule type="cellIs" dxfId="563" priority="642" operator="between">
      <formula>70</formula>
      <formula>79</formula>
    </cfRule>
    <cfRule type="cellIs" dxfId="562" priority="643" operator="between">
      <formula>60</formula>
      <formula>69</formula>
    </cfRule>
    <cfRule type="cellIs" dxfId="561" priority="644" operator="between">
      <formula>40</formula>
      <formula>59</formula>
    </cfRule>
    <cfRule type="cellIs" dxfId="560" priority="645" operator="between">
      <formula>0</formula>
      <formula>39</formula>
    </cfRule>
  </conditionalFormatting>
  <conditionalFormatting sqref="AT17">
    <cfRule type="cellIs" dxfId="559" priority="636" operator="between">
      <formula>80</formula>
      <formula>100</formula>
    </cfRule>
    <cfRule type="cellIs" dxfId="558" priority="637" operator="between">
      <formula>70</formula>
      <formula>79</formula>
    </cfRule>
    <cfRule type="cellIs" dxfId="557" priority="638" operator="between">
      <formula>60</formula>
      <formula>69</formula>
    </cfRule>
    <cfRule type="cellIs" dxfId="556" priority="639" operator="between">
      <formula>40</formula>
      <formula>59</formula>
    </cfRule>
    <cfRule type="cellIs" dxfId="555" priority="640" operator="between">
      <formula>0</formula>
      <formula>39</formula>
    </cfRule>
  </conditionalFormatting>
  <conditionalFormatting sqref="AZ17">
    <cfRule type="cellIs" dxfId="554" priority="631" operator="between">
      <formula>80</formula>
      <formula>100</formula>
    </cfRule>
    <cfRule type="cellIs" dxfId="553" priority="632" operator="between">
      <formula>70</formula>
      <formula>79</formula>
    </cfRule>
    <cfRule type="cellIs" dxfId="552" priority="633" operator="between">
      <formula>60</formula>
      <formula>69</formula>
    </cfRule>
    <cfRule type="cellIs" dxfId="551" priority="634" operator="between">
      <formula>40</formula>
      <formula>59</formula>
    </cfRule>
    <cfRule type="cellIs" dxfId="550" priority="635" operator="between">
      <formula>0</formula>
      <formula>39</formula>
    </cfRule>
  </conditionalFormatting>
  <conditionalFormatting sqref="BF17">
    <cfRule type="cellIs" dxfId="549" priority="626" operator="between">
      <formula>80</formula>
      <formula>100</formula>
    </cfRule>
    <cfRule type="cellIs" dxfId="548" priority="627" operator="between">
      <formula>70</formula>
      <formula>79</formula>
    </cfRule>
    <cfRule type="cellIs" dxfId="547" priority="628" operator="between">
      <formula>60</formula>
      <formula>69</formula>
    </cfRule>
    <cfRule type="cellIs" dxfId="546" priority="629" operator="between">
      <formula>40</formula>
      <formula>59</formula>
    </cfRule>
    <cfRule type="cellIs" dxfId="545" priority="630" operator="between">
      <formula>0</formula>
      <formula>39</formula>
    </cfRule>
  </conditionalFormatting>
  <conditionalFormatting sqref="BL17">
    <cfRule type="cellIs" dxfId="544" priority="621" operator="between">
      <formula>80</formula>
      <formula>100</formula>
    </cfRule>
    <cfRule type="cellIs" dxfId="543" priority="622" operator="between">
      <formula>70</formula>
      <formula>79</formula>
    </cfRule>
    <cfRule type="cellIs" dxfId="542" priority="623" operator="between">
      <formula>60</formula>
      <formula>69</formula>
    </cfRule>
    <cfRule type="cellIs" dxfId="541" priority="624" operator="between">
      <formula>40</formula>
      <formula>59</formula>
    </cfRule>
    <cfRule type="cellIs" dxfId="540" priority="625" operator="between">
      <formula>0</formula>
      <formula>39</formula>
    </cfRule>
  </conditionalFormatting>
  <conditionalFormatting sqref="BY22">
    <cfRule type="cellIs" dxfId="539" priority="616" operator="between">
      <formula>80</formula>
      <formula>100</formula>
    </cfRule>
    <cfRule type="cellIs" dxfId="538" priority="617" operator="between">
      <formula>70</formula>
      <formula>79</formula>
    </cfRule>
    <cfRule type="cellIs" dxfId="537" priority="618" operator="between">
      <formula>60</formula>
      <formula>69</formula>
    </cfRule>
    <cfRule type="cellIs" dxfId="536" priority="619" operator="between">
      <formula>40</formula>
      <formula>59</formula>
    </cfRule>
    <cfRule type="cellIs" dxfId="535" priority="620" operator="between">
      <formula>0</formula>
      <formula>39</formula>
    </cfRule>
  </conditionalFormatting>
  <conditionalFormatting sqref="BY26">
    <cfRule type="cellIs" dxfId="534" priority="606" operator="between">
      <formula>80</formula>
      <formula>100</formula>
    </cfRule>
    <cfRule type="cellIs" dxfId="533" priority="607" operator="between">
      <formula>70</formula>
      <formula>79</formula>
    </cfRule>
    <cfRule type="cellIs" dxfId="532" priority="608" operator="between">
      <formula>60</formula>
      <formula>69</formula>
    </cfRule>
    <cfRule type="cellIs" dxfId="531" priority="609" operator="between">
      <formula>40</formula>
      <formula>59</formula>
    </cfRule>
    <cfRule type="cellIs" dxfId="530" priority="610" operator="between">
      <formula>0</formula>
      <formula>39</formula>
    </cfRule>
  </conditionalFormatting>
  <conditionalFormatting sqref="CE26">
    <cfRule type="cellIs" dxfId="529" priority="601" operator="between">
      <formula>80</formula>
      <formula>100</formula>
    </cfRule>
    <cfRule type="cellIs" dxfId="528" priority="602" operator="between">
      <formula>70</formula>
      <formula>79</formula>
    </cfRule>
    <cfRule type="cellIs" dxfId="527" priority="603" operator="between">
      <formula>60</formula>
      <formula>69</formula>
    </cfRule>
    <cfRule type="cellIs" dxfId="526" priority="604" operator="between">
      <formula>40</formula>
      <formula>59</formula>
    </cfRule>
    <cfRule type="cellIs" dxfId="525" priority="605" operator="between">
      <formula>0</formula>
      <formula>39</formula>
    </cfRule>
  </conditionalFormatting>
  <conditionalFormatting sqref="CK8">
    <cfRule type="cellIs" dxfId="524" priority="596" operator="between">
      <formula>0.8</formula>
      <formula>1</formula>
    </cfRule>
    <cfRule type="cellIs" dxfId="523" priority="597" operator="between">
      <formula>0.7</formula>
      <formula>0.79</formula>
    </cfRule>
    <cfRule type="cellIs" dxfId="522" priority="598" operator="between">
      <formula>0.6</formula>
      <formula>0.69</formula>
    </cfRule>
    <cfRule type="cellIs" dxfId="521" priority="599" operator="between">
      <formula>0.4</formula>
      <formula>0.59</formula>
    </cfRule>
    <cfRule type="cellIs" dxfId="520" priority="600" operator="between">
      <formula>0</formula>
      <formula>0.39</formula>
    </cfRule>
  </conditionalFormatting>
  <conditionalFormatting sqref="CK9:CK12">
    <cfRule type="cellIs" dxfId="519" priority="591" operator="between">
      <formula>0.8</formula>
      <formula>1</formula>
    </cfRule>
    <cfRule type="cellIs" dxfId="518" priority="592" operator="between">
      <formula>0.7</formula>
      <formula>0.79</formula>
    </cfRule>
    <cfRule type="cellIs" dxfId="517" priority="593" operator="between">
      <formula>0.6</formula>
      <formula>0.69</formula>
    </cfRule>
    <cfRule type="cellIs" dxfId="516" priority="594" operator="between">
      <formula>0.4</formula>
      <formula>0.59</formula>
    </cfRule>
    <cfRule type="cellIs" dxfId="515" priority="595" operator="between">
      <formula>0</formula>
      <formula>0.39</formula>
    </cfRule>
  </conditionalFormatting>
  <conditionalFormatting sqref="CK13">
    <cfRule type="cellIs" dxfId="514" priority="586" operator="between">
      <formula>0.8</formula>
      <formula>1</formula>
    </cfRule>
    <cfRule type="cellIs" dxfId="513" priority="587" operator="between">
      <formula>0.7</formula>
      <formula>0.79</formula>
    </cfRule>
    <cfRule type="cellIs" dxfId="512" priority="588" operator="between">
      <formula>0.6</formula>
      <formula>0.69</formula>
    </cfRule>
    <cfRule type="cellIs" dxfId="511" priority="589" operator="between">
      <formula>0.4</formula>
      <formula>0.59</formula>
    </cfRule>
    <cfRule type="cellIs" dxfId="510" priority="590" operator="between">
      <formula>0</formula>
      <formula>0.39</formula>
    </cfRule>
  </conditionalFormatting>
  <conditionalFormatting sqref="CK14:CK16">
    <cfRule type="cellIs" dxfId="509" priority="581" operator="between">
      <formula>0.8</formula>
      <formula>1</formula>
    </cfRule>
    <cfRule type="cellIs" dxfId="508" priority="582" operator="between">
      <formula>0.7</formula>
      <formula>0.79</formula>
    </cfRule>
    <cfRule type="cellIs" dxfId="507" priority="583" operator="between">
      <formula>0.6</formula>
      <formula>0.69</formula>
    </cfRule>
    <cfRule type="cellIs" dxfId="506" priority="584" operator="between">
      <formula>0.4</formula>
      <formula>0.59</formula>
    </cfRule>
    <cfRule type="cellIs" dxfId="505" priority="585" operator="between">
      <formula>0</formula>
      <formula>0.39</formula>
    </cfRule>
  </conditionalFormatting>
  <conditionalFormatting sqref="CK31">
    <cfRule type="cellIs" dxfId="504" priority="576" operator="between">
      <formula>0.8</formula>
      <formula>1</formula>
    </cfRule>
    <cfRule type="cellIs" dxfId="503" priority="577" operator="between">
      <formula>0.7</formula>
      <formula>0.79</formula>
    </cfRule>
    <cfRule type="cellIs" dxfId="502" priority="578" operator="between">
      <formula>0.6</formula>
      <formula>0.69</formula>
    </cfRule>
    <cfRule type="cellIs" dxfId="501" priority="579" operator="between">
      <formula>0.4</formula>
      <formula>0.59</formula>
    </cfRule>
    <cfRule type="cellIs" dxfId="500" priority="580" operator="between">
      <formula>0</formula>
      <formula>0.39</formula>
    </cfRule>
  </conditionalFormatting>
  <conditionalFormatting sqref="CK34">
    <cfRule type="cellIs" dxfId="499" priority="571" operator="between">
      <formula>0.8</formula>
      <formula>1</formula>
    </cfRule>
    <cfRule type="cellIs" dxfId="498" priority="572" operator="between">
      <formula>0.7</formula>
      <formula>0.79</formula>
    </cfRule>
    <cfRule type="cellIs" dxfId="497" priority="573" operator="between">
      <formula>0.6</formula>
      <formula>0.69</formula>
    </cfRule>
    <cfRule type="cellIs" dxfId="496" priority="574" operator="between">
      <formula>0.4</formula>
      <formula>0.59</formula>
    </cfRule>
    <cfRule type="cellIs" dxfId="495" priority="575" operator="between">
      <formula>0</formula>
      <formula>0.39</formula>
    </cfRule>
  </conditionalFormatting>
  <conditionalFormatting sqref="CK37">
    <cfRule type="cellIs" dxfId="494" priority="566" operator="between">
      <formula>0.8</formula>
      <formula>1</formula>
    </cfRule>
    <cfRule type="cellIs" dxfId="493" priority="567" operator="between">
      <formula>0.7</formula>
      <formula>0.79</formula>
    </cfRule>
    <cfRule type="cellIs" dxfId="492" priority="568" operator="between">
      <formula>0.6</formula>
      <formula>0.69</formula>
    </cfRule>
    <cfRule type="cellIs" dxfId="491" priority="569" operator="between">
      <formula>0.4</formula>
      <formula>0.59</formula>
    </cfRule>
    <cfRule type="cellIs" dxfId="490" priority="570" operator="between">
      <formula>0</formula>
      <formula>0.39</formula>
    </cfRule>
  </conditionalFormatting>
  <conditionalFormatting sqref="CK40">
    <cfRule type="cellIs" dxfId="489" priority="561" operator="between">
      <formula>0.8</formula>
      <formula>1</formula>
    </cfRule>
    <cfRule type="cellIs" dxfId="488" priority="562" operator="between">
      <formula>0.7</formula>
      <formula>0.79</formula>
    </cfRule>
    <cfRule type="cellIs" dxfId="487" priority="563" operator="between">
      <formula>0.6</formula>
      <formula>0.69</formula>
    </cfRule>
    <cfRule type="cellIs" dxfId="486" priority="564" operator="between">
      <formula>0.4</formula>
      <formula>0.59</formula>
    </cfRule>
    <cfRule type="cellIs" dxfId="485" priority="565" operator="between">
      <formula>0</formula>
      <formula>0.39</formula>
    </cfRule>
  </conditionalFormatting>
  <conditionalFormatting sqref="CK43:CK44">
    <cfRule type="cellIs" dxfId="484" priority="556" operator="between">
      <formula>0.8</formula>
      <formula>1</formula>
    </cfRule>
    <cfRule type="cellIs" dxfId="483" priority="557" operator="between">
      <formula>0.7</formula>
      <formula>0.79</formula>
    </cfRule>
    <cfRule type="cellIs" dxfId="482" priority="558" operator="between">
      <formula>0.6</formula>
      <formula>0.69</formula>
    </cfRule>
    <cfRule type="cellIs" dxfId="481" priority="559" operator="between">
      <formula>0.4</formula>
      <formula>0.59</formula>
    </cfRule>
    <cfRule type="cellIs" dxfId="480" priority="560" operator="between">
      <formula>0</formula>
      <formula>0.39</formula>
    </cfRule>
  </conditionalFormatting>
  <conditionalFormatting sqref="CK45">
    <cfRule type="cellIs" dxfId="479" priority="546" operator="between">
      <formula>0.8</formula>
      <formula>1</formula>
    </cfRule>
    <cfRule type="cellIs" dxfId="478" priority="547" operator="between">
      <formula>0.7</formula>
      <formula>0.79</formula>
    </cfRule>
    <cfRule type="cellIs" dxfId="477" priority="548" operator="between">
      <formula>0.6</formula>
      <formula>0.69</formula>
    </cfRule>
    <cfRule type="cellIs" dxfId="476" priority="549" operator="between">
      <formula>0.4</formula>
      <formula>0.59</formula>
    </cfRule>
    <cfRule type="cellIs" dxfId="475" priority="550" operator="between">
      <formula>0</formula>
      <formula>0.39</formula>
    </cfRule>
  </conditionalFormatting>
  <conditionalFormatting sqref="CK46">
    <cfRule type="cellIs" dxfId="474" priority="541" operator="between">
      <formula>0.8</formula>
      <formula>1</formula>
    </cfRule>
    <cfRule type="cellIs" dxfId="473" priority="542" operator="between">
      <formula>0.7</formula>
      <formula>0.79</formula>
    </cfRule>
    <cfRule type="cellIs" dxfId="472" priority="543" operator="between">
      <formula>0.6</formula>
      <formula>0.69</formula>
    </cfRule>
    <cfRule type="cellIs" dxfId="471" priority="544" operator="between">
      <formula>0.4</formula>
      <formula>0.59</formula>
    </cfRule>
    <cfRule type="cellIs" dxfId="470" priority="545" operator="between">
      <formula>0</formula>
      <formula>0.39</formula>
    </cfRule>
  </conditionalFormatting>
  <conditionalFormatting sqref="CK47">
    <cfRule type="cellIs" dxfId="469" priority="536" operator="between">
      <formula>0.8</formula>
      <formula>1</formula>
    </cfRule>
    <cfRule type="cellIs" dxfId="468" priority="537" operator="between">
      <formula>0.7</formula>
      <formula>0.79</formula>
    </cfRule>
    <cfRule type="cellIs" dxfId="467" priority="538" operator="between">
      <formula>0.6</formula>
      <formula>0.69</formula>
    </cfRule>
    <cfRule type="cellIs" dxfId="466" priority="539" operator="between">
      <formula>0.4</formula>
      <formula>0.59</formula>
    </cfRule>
    <cfRule type="cellIs" dxfId="465" priority="540" operator="between">
      <formula>0</formula>
      <formula>0.39</formula>
    </cfRule>
  </conditionalFormatting>
  <conditionalFormatting sqref="CK48:CK50">
    <cfRule type="cellIs" dxfId="464" priority="531" operator="between">
      <formula>0.8</formula>
      <formula>1</formula>
    </cfRule>
    <cfRule type="cellIs" dxfId="463" priority="532" operator="between">
      <formula>0.7</formula>
      <formula>0.79</formula>
    </cfRule>
    <cfRule type="cellIs" dxfId="462" priority="533" operator="between">
      <formula>0.6</formula>
      <formula>0.69</formula>
    </cfRule>
    <cfRule type="cellIs" dxfId="461" priority="534" operator="between">
      <formula>0.4</formula>
      <formula>0.59</formula>
    </cfRule>
    <cfRule type="cellIs" dxfId="460" priority="535" operator="between">
      <formula>0</formula>
      <formula>0.39</formula>
    </cfRule>
  </conditionalFormatting>
  <conditionalFormatting sqref="CK51:CK52">
    <cfRule type="cellIs" dxfId="459" priority="516" operator="between">
      <formula>0.8</formula>
      <formula>1</formula>
    </cfRule>
    <cfRule type="cellIs" dxfId="458" priority="517" operator="between">
      <formula>0.7</formula>
      <formula>0.79</formula>
    </cfRule>
    <cfRule type="cellIs" dxfId="457" priority="518" operator="between">
      <formula>0.6</formula>
      <formula>0.69</formula>
    </cfRule>
    <cfRule type="cellIs" dxfId="456" priority="519" operator="between">
      <formula>0.4</formula>
      <formula>0.59</formula>
    </cfRule>
    <cfRule type="cellIs" dxfId="455" priority="520" operator="between">
      <formula>0</formula>
      <formula>0.39</formula>
    </cfRule>
  </conditionalFormatting>
  <conditionalFormatting sqref="CK53">
    <cfRule type="cellIs" dxfId="454" priority="511" operator="between">
      <formula>0.8</formula>
      <formula>1</formula>
    </cfRule>
    <cfRule type="cellIs" dxfId="453" priority="512" operator="between">
      <formula>0.7</formula>
      <formula>0.79</formula>
    </cfRule>
    <cfRule type="cellIs" dxfId="452" priority="513" operator="between">
      <formula>0.6</formula>
      <formula>0.69</formula>
    </cfRule>
    <cfRule type="cellIs" dxfId="451" priority="514" operator="between">
      <formula>0.4</formula>
      <formula>0.59</formula>
    </cfRule>
    <cfRule type="cellIs" dxfId="450" priority="515" operator="between">
      <formula>0</formula>
      <formula>0.39</formula>
    </cfRule>
  </conditionalFormatting>
  <conditionalFormatting sqref="CK54">
    <cfRule type="cellIs" dxfId="449" priority="506" operator="between">
      <formula>0.8</formula>
      <formula>1</formula>
    </cfRule>
    <cfRule type="cellIs" dxfId="448" priority="507" operator="between">
      <formula>0.7</formula>
      <formula>0.79</formula>
    </cfRule>
    <cfRule type="cellIs" dxfId="447" priority="508" operator="between">
      <formula>0.6</formula>
      <formula>0.69</formula>
    </cfRule>
    <cfRule type="cellIs" dxfId="446" priority="509" operator="between">
      <formula>0.4</formula>
      <formula>0.59</formula>
    </cfRule>
    <cfRule type="cellIs" dxfId="445" priority="510" operator="between">
      <formula>0</formula>
      <formula>0.39</formula>
    </cfRule>
  </conditionalFormatting>
  <conditionalFormatting sqref="CK55:CK56">
    <cfRule type="cellIs" dxfId="444" priority="501" operator="between">
      <formula>0.8</formula>
      <formula>1</formula>
    </cfRule>
    <cfRule type="cellIs" dxfId="443" priority="502" operator="between">
      <formula>0.7</formula>
      <formula>0.79</formula>
    </cfRule>
    <cfRule type="cellIs" dxfId="442" priority="503" operator="between">
      <formula>0.6</formula>
      <formula>0.69</formula>
    </cfRule>
    <cfRule type="cellIs" dxfId="441" priority="504" operator="between">
      <formula>0.4</formula>
      <formula>0.59</formula>
    </cfRule>
    <cfRule type="cellIs" dxfId="440" priority="505" operator="between">
      <formula>0</formula>
      <formula>0.39</formula>
    </cfRule>
  </conditionalFormatting>
  <conditionalFormatting sqref="CK57">
    <cfRule type="cellIs" dxfId="439" priority="496" operator="between">
      <formula>0.8</formula>
      <formula>1</formula>
    </cfRule>
    <cfRule type="cellIs" dxfId="438" priority="497" operator="between">
      <formula>0.7</formula>
      <formula>0.79</formula>
    </cfRule>
    <cfRule type="cellIs" dxfId="437" priority="498" operator="between">
      <formula>0.6</formula>
      <formula>0.69</formula>
    </cfRule>
    <cfRule type="cellIs" dxfId="436" priority="499" operator="between">
      <formula>0.4</formula>
      <formula>0.59</formula>
    </cfRule>
    <cfRule type="cellIs" dxfId="435" priority="500" operator="between">
      <formula>0</formula>
      <formula>0.39</formula>
    </cfRule>
  </conditionalFormatting>
  <conditionalFormatting sqref="CK58">
    <cfRule type="cellIs" dxfId="434" priority="491" operator="between">
      <formula>0.8</formula>
      <formula>1</formula>
    </cfRule>
    <cfRule type="cellIs" dxfId="433" priority="492" operator="between">
      <formula>0.7</formula>
      <formula>0.79</formula>
    </cfRule>
    <cfRule type="cellIs" dxfId="432" priority="493" operator="between">
      <formula>0.6</formula>
      <formula>0.69</formula>
    </cfRule>
    <cfRule type="cellIs" dxfId="431" priority="494" operator="between">
      <formula>0.4</formula>
      <formula>0.59</formula>
    </cfRule>
    <cfRule type="cellIs" dxfId="430" priority="495" operator="between">
      <formula>0</formula>
      <formula>0.39</formula>
    </cfRule>
  </conditionalFormatting>
  <conditionalFormatting sqref="CK59">
    <cfRule type="cellIs" dxfId="429" priority="486" operator="between">
      <formula>0.8</formula>
      <formula>1</formula>
    </cfRule>
    <cfRule type="cellIs" dxfId="428" priority="487" operator="between">
      <formula>0.7</formula>
      <formula>0.79</formula>
    </cfRule>
    <cfRule type="cellIs" dxfId="427" priority="488" operator="between">
      <formula>0.6</formula>
      <formula>0.69</formula>
    </cfRule>
    <cfRule type="cellIs" dxfId="426" priority="489" operator="between">
      <formula>0.4</formula>
      <formula>0.59</formula>
    </cfRule>
    <cfRule type="cellIs" dxfId="425" priority="490" operator="between">
      <formula>0</formula>
      <formula>0.39</formula>
    </cfRule>
  </conditionalFormatting>
  <conditionalFormatting sqref="CK61">
    <cfRule type="cellIs" dxfId="424" priority="481" operator="between">
      <formula>0.8</formula>
      <formula>1</formula>
    </cfRule>
    <cfRule type="cellIs" dxfId="423" priority="482" operator="between">
      <formula>0.7</formula>
      <formula>0.79</formula>
    </cfRule>
    <cfRule type="cellIs" dxfId="422" priority="483" operator="between">
      <formula>0.6</formula>
      <formula>0.69</formula>
    </cfRule>
    <cfRule type="cellIs" dxfId="421" priority="484" operator="between">
      <formula>0.4</formula>
      <formula>0.59</formula>
    </cfRule>
    <cfRule type="cellIs" dxfId="420" priority="485" operator="between">
      <formula>0</formula>
      <formula>0.39</formula>
    </cfRule>
  </conditionalFormatting>
  <conditionalFormatting sqref="CK62">
    <cfRule type="cellIs" dxfId="419" priority="476" operator="between">
      <formula>0.8</formula>
      <formula>1</formula>
    </cfRule>
    <cfRule type="cellIs" dxfId="418" priority="477" operator="between">
      <formula>0.7</formula>
      <formula>0.79</formula>
    </cfRule>
    <cfRule type="cellIs" dxfId="417" priority="478" operator="between">
      <formula>0.6</formula>
      <formula>0.69</formula>
    </cfRule>
    <cfRule type="cellIs" dxfId="416" priority="479" operator="between">
      <formula>0.4</formula>
      <formula>0.59</formula>
    </cfRule>
    <cfRule type="cellIs" dxfId="415" priority="480" operator="between">
      <formula>0</formula>
      <formula>0.39</formula>
    </cfRule>
  </conditionalFormatting>
  <conditionalFormatting sqref="CK64">
    <cfRule type="cellIs" dxfId="414" priority="471" operator="between">
      <formula>0.8</formula>
      <formula>1</formula>
    </cfRule>
    <cfRule type="cellIs" dxfId="413" priority="472" operator="between">
      <formula>0.7</formula>
      <formula>0.79</formula>
    </cfRule>
    <cfRule type="cellIs" dxfId="412" priority="473" operator="between">
      <formula>0.6</formula>
      <formula>0.69</formula>
    </cfRule>
    <cfRule type="cellIs" dxfId="411" priority="474" operator="between">
      <formula>0.4</formula>
      <formula>0.59</formula>
    </cfRule>
    <cfRule type="cellIs" dxfId="410" priority="475" operator="between">
      <formula>0</formula>
      <formula>0.39</formula>
    </cfRule>
  </conditionalFormatting>
  <conditionalFormatting sqref="CK66">
    <cfRule type="cellIs" dxfId="409" priority="466" operator="between">
      <formula>0.8</formula>
      <formula>1</formula>
    </cfRule>
    <cfRule type="cellIs" dxfId="408" priority="467" operator="between">
      <formula>0.7</formula>
      <formula>0.79</formula>
    </cfRule>
    <cfRule type="cellIs" dxfId="407" priority="468" operator="between">
      <formula>0.6</formula>
      <formula>0.69</formula>
    </cfRule>
    <cfRule type="cellIs" dxfId="406" priority="469" operator="between">
      <formula>0.4</formula>
      <formula>0.59</formula>
    </cfRule>
    <cfRule type="cellIs" dxfId="405" priority="470" operator="between">
      <formula>0</formula>
      <formula>0.39</formula>
    </cfRule>
  </conditionalFormatting>
  <conditionalFormatting sqref="CK67">
    <cfRule type="cellIs" dxfId="404" priority="461" operator="between">
      <formula>0.8</formula>
      <formula>1</formula>
    </cfRule>
    <cfRule type="cellIs" dxfId="403" priority="462" operator="between">
      <formula>0.7</formula>
      <formula>0.79</formula>
    </cfRule>
    <cfRule type="cellIs" dxfId="402" priority="463" operator="between">
      <formula>0.6</formula>
      <formula>0.69</formula>
    </cfRule>
    <cfRule type="cellIs" dxfId="401" priority="464" operator="between">
      <formula>0.4</formula>
      <formula>0.59</formula>
    </cfRule>
    <cfRule type="cellIs" dxfId="400" priority="465" operator="between">
      <formula>0</formula>
      <formula>0.39</formula>
    </cfRule>
  </conditionalFormatting>
  <conditionalFormatting sqref="CK71:CK72">
    <cfRule type="cellIs" dxfId="399" priority="456" operator="between">
      <formula>0.8</formula>
      <formula>1</formula>
    </cfRule>
    <cfRule type="cellIs" dxfId="398" priority="457" operator="between">
      <formula>0.7</formula>
      <formula>0.79</formula>
    </cfRule>
    <cfRule type="cellIs" dxfId="397" priority="458" operator="between">
      <formula>0.6</formula>
      <formula>0.69</formula>
    </cfRule>
    <cfRule type="cellIs" dxfId="396" priority="459" operator="between">
      <formula>0.4</formula>
      <formula>0.59</formula>
    </cfRule>
    <cfRule type="cellIs" dxfId="395" priority="460" operator="between">
      <formula>0</formula>
      <formula>0.39</formula>
    </cfRule>
  </conditionalFormatting>
  <conditionalFormatting sqref="CK68:CK69">
    <cfRule type="cellIs" dxfId="394" priority="451" operator="between">
      <formula>0.8</formula>
      <formula>1</formula>
    </cfRule>
    <cfRule type="cellIs" dxfId="393" priority="452" operator="between">
      <formula>0.7</formula>
      <formula>0.79</formula>
    </cfRule>
    <cfRule type="cellIs" dxfId="392" priority="453" operator="between">
      <formula>0.6</formula>
      <formula>0.69</formula>
    </cfRule>
    <cfRule type="cellIs" dxfId="391" priority="454" operator="between">
      <formula>0.4</formula>
      <formula>0.59</formula>
    </cfRule>
    <cfRule type="cellIs" dxfId="390" priority="455" operator="between">
      <formula>0</formula>
      <formula>0.39</formula>
    </cfRule>
  </conditionalFormatting>
  <conditionalFormatting sqref="CK73:CK74">
    <cfRule type="cellIs" dxfId="389" priority="446" operator="between">
      <formula>0.8</formula>
      <formula>1</formula>
    </cfRule>
    <cfRule type="cellIs" dxfId="388" priority="447" operator="between">
      <formula>0.7</formula>
      <formula>0.79</formula>
    </cfRule>
    <cfRule type="cellIs" dxfId="387" priority="448" operator="between">
      <formula>0.6</formula>
      <formula>0.69</formula>
    </cfRule>
    <cfRule type="cellIs" dxfId="386" priority="449" operator="between">
      <formula>0.4</formula>
      <formula>0.59</formula>
    </cfRule>
    <cfRule type="cellIs" dxfId="385" priority="450" operator="between">
      <formula>0</formula>
      <formula>0.39</formula>
    </cfRule>
  </conditionalFormatting>
  <conditionalFormatting sqref="CK75">
    <cfRule type="cellIs" dxfId="384" priority="441" operator="between">
      <formula>0.8</formula>
      <formula>1</formula>
    </cfRule>
    <cfRule type="cellIs" dxfId="383" priority="442" operator="between">
      <formula>0.7</formula>
      <formula>0.79</formula>
    </cfRule>
    <cfRule type="cellIs" dxfId="382" priority="443" operator="between">
      <formula>0.6</formula>
      <formula>0.69</formula>
    </cfRule>
    <cfRule type="cellIs" dxfId="381" priority="444" operator="between">
      <formula>0.4</formula>
      <formula>0.59</formula>
    </cfRule>
    <cfRule type="cellIs" dxfId="380" priority="445" operator="between">
      <formula>0</formula>
      <formula>0.39</formula>
    </cfRule>
  </conditionalFormatting>
  <conditionalFormatting sqref="CK76">
    <cfRule type="cellIs" dxfId="379" priority="436" operator="between">
      <formula>0.8</formula>
      <formula>1</formula>
    </cfRule>
    <cfRule type="cellIs" dxfId="378" priority="437" operator="between">
      <formula>0.7</formula>
      <formula>0.79</formula>
    </cfRule>
    <cfRule type="cellIs" dxfId="377" priority="438" operator="between">
      <formula>0.6</formula>
      <formula>0.69</formula>
    </cfRule>
    <cfRule type="cellIs" dxfId="376" priority="439" operator="between">
      <formula>0.4</formula>
      <formula>0.59</formula>
    </cfRule>
    <cfRule type="cellIs" dxfId="375" priority="440" operator="between">
      <formula>0</formula>
      <formula>0.39</formula>
    </cfRule>
  </conditionalFormatting>
  <conditionalFormatting sqref="CK77">
    <cfRule type="cellIs" dxfId="374" priority="431" operator="between">
      <formula>0.8</formula>
      <formula>1</formula>
    </cfRule>
    <cfRule type="cellIs" dxfId="373" priority="432" operator="between">
      <formula>0.7</formula>
      <formula>0.79</formula>
    </cfRule>
    <cfRule type="cellIs" dxfId="372" priority="433" operator="between">
      <formula>0.6</formula>
      <formula>0.69</formula>
    </cfRule>
    <cfRule type="cellIs" dxfId="371" priority="434" operator="between">
      <formula>0.4</formula>
      <formula>0.59</formula>
    </cfRule>
    <cfRule type="cellIs" dxfId="370" priority="435" operator="between">
      <formula>0</formula>
      <formula>0.39</formula>
    </cfRule>
  </conditionalFormatting>
  <conditionalFormatting sqref="CK78">
    <cfRule type="cellIs" dxfId="369" priority="426" operator="between">
      <formula>0.8</formula>
      <formula>1</formula>
    </cfRule>
    <cfRule type="cellIs" dxfId="368" priority="427" operator="between">
      <formula>0.7</formula>
      <formula>0.79</formula>
    </cfRule>
    <cfRule type="cellIs" dxfId="367" priority="428" operator="between">
      <formula>0.6</formula>
      <formula>0.69</formula>
    </cfRule>
    <cfRule type="cellIs" dxfId="366" priority="429" operator="between">
      <formula>0.4</formula>
      <formula>0.59</formula>
    </cfRule>
    <cfRule type="cellIs" dxfId="365" priority="430" operator="between">
      <formula>0</formula>
      <formula>0.39</formula>
    </cfRule>
  </conditionalFormatting>
  <conditionalFormatting sqref="CK81">
    <cfRule type="cellIs" dxfId="364" priority="421" operator="between">
      <formula>0.8</formula>
      <formula>1</formula>
    </cfRule>
    <cfRule type="cellIs" dxfId="363" priority="422" operator="between">
      <formula>0.7</formula>
      <formula>0.79</formula>
    </cfRule>
    <cfRule type="cellIs" dxfId="362" priority="423" operator="between">
      <formula>0.6</formula>
      <formula>0.69</formula>
    </cfRule>
    <cfRule type="cellIs" dxfId="361" priority="424" operator="between">
      <formula>0.4</formula>
      <formula>0.59</formula>
    </cfRule>
    <cfRule type="cellIs" dxfId="360" priority="425" operator="between">
      <formula>0</formula>
      <formula>0.39</formula>
    </cfRule>
  </conditionalFormatting>
  <conditionalFormatting sqref="CK82">
    <cfRule type="cellIs" dxfId="359" priority="416" operator="between">
      <formula>0.8</formula>
      <formula>1</formula>
    </cfRule>
    <cfRule type="cellIs" dxfId="358" priority="417" operator="between">
      <formula>0.7</formula>
      <formula>0.79</formula>
    </cfRule>
    <cfRule type="cellIs" dxfId="357" priority="418" operator="between">
      <formula>0.6</formula>
      <formula>0.69</formula>
    </cfRule>
    <cfRule type="cellIs" dxfId="356" priority="419" operator="between">
      <formula>0.4</formula>
      <formula>0.59</formula>
    </cfRule>
    <cfRule type="cellIs" dxfId="355" priority="420" operator="between">
      <formula>0</formula>
      <formula>0.39</formula>
    </cfRule>
  </conditionalFormatting>
  <conditionalFormatting sqref="CK83">
    <cfRule type="cellIs" dxfId="354" priority="411" operator="between">
      <formula>0.8</formula>
      <formula>1</formula>
    </cfRule>
    <cfRule type="cellIs" dxfId="353" priority="412" operator="between">
      <formula>0.7</formula>
      <formula>0.79</formula>
    </cfRule>
    <cfRule type="cellIs" dxfId="352" priority="413" operator="between">
      <formula>0.6</formula>
      <formula>0.69</formula>
    </cfRule>
    <cfRule type="cellIs" dxfId="351" priority="414" operator="between">
      <formula>0.4</formula>
      <formula>0.59</formula>
    </cfRule>
    <cfRule type="cellIs" dxfId="350" priority="415" operator="between">
      <formula>0</formula>
      <formula>0.39</formula>
    </cfRule>
  </conditionalFormatting>
  <conditionalFormatting sqref="CK85:CK86">
    <cfRule type="cellIs" dxfId="349" priority="406" operator="between">
      <formula>0.8</formula>
      <formula>1</formula>
    </cfRule>
    <cfRule type="cellIs" dxfId="348" priority="407" operator="between">
      <formula>0.7</formula>
      <formula>0.79</formula>
    </cfRule>
    <cfRule type="cellIs" dxfId="347" priority="408" operator="between">
      <formula>0.6</formula>
      <formula>0.69</formula>
    </cfRule>
    <cfRule type="cellIs" dxfId="346" priority="409" operator="between">
      <formula>0.4</formula>
      <formula>0.59</formula>
    </cfRule>
    <cfRule type="cellIs" dxfId="345" priority="410" operator="between">
      <formula>0</formula>
      <formula>0.39</formula>
    </cfRule>
  </conditionalFormatting>
  <conditionalFormatting sqref="CK87">
    <cfRule type="cellIs" dxfId="344" priority="396" operator="between">
      <formula>0.8</formula>
      <formula>1</formula>
    </cfRule>
    <cfRule type="cellIs" dxfId="343" priority="397" operator="between">
      <formula>0.7</formula>
      <formula>0.79</formula>
    </cfRule>
    <cfRule type="cellIs" dxfId="342" priority="398" operator="between">
      <formula>0.6</formula>
      <formula>0.69</formula>
    </cfRule>
    <cfRule type="cellIs" dxfId="341" priority="399" operator="between">
      <formula>0.4</formula>
      <formula>0.59</formula>
    </cfRule>
    <cfRule type="cellIs" dxfId="340" priority="400" operator="between">
      <formula>0</formula>
      <formula>0.39</formula>
    </cfRule>
  </conditionalFormatting>
  <conditionalFormatting sqref="CK93">
    <cfRule type="cellIs" dxfId="339" priority="381" operator="between">
      <formula>0.8</formula>
      <formula>1</formula>
    </cfRule>
    <cfRule type="cellIs" dxfId="338" priority="382" operator="between">
      <formula>0.7</formula>
      <formula>0.79</formula>
    </cfRule>
    <cfRule type="cellIs" dxfId="337" priority="383" operator="between">
      <formula>0.6</formula>
      <formula>0.69</formula>
    </cfRule>
    <cfRule type="cellIs" dxfId="336" priority="384" operator="between">
      <formula>0.4</formula>
      <formula>0.59</formula>
    </cfRule>
    <cfRule type="cellIs" dxfId="335" priority="385" operator="between">
      <formula>0</formula>
      <formula>0.39</formula>
    </cfRule>
  </conditionalFormatting>
  <conditionalFormatting sqref="CK100:CK101 CK103">
    <cfRule type="cellIs" dxfId="334" priority="361" operator="between">
      <formula>0.8</formula>
      <formula>1</formula>
    </cfRule>
    <cfRule type="cellIs" dxfId="333" priority="362" operator="between">
      <formula>0.7</formula>
      <formula>0.79</formula>
    </cfRule>
    <cfRule type="cellIs" dxfId="332" priority="363" operator="between">
      <formula>0.6</formula>
      <formula>0.69</formula>
    </cfRule>
    <cfRule type="cellIs" dxfId="331" priority="364" operator="between">
      <formula>0.4</formula>
      <formula>0.59</formula>
    </cfRule>
    <cfRule type="cellIs" dxfId="330" priority="365" operator="between">
      <formula>0</formula>
      <formula>0.39</formula>
    </cfRule>
  </conditionalFormatting>
  <conditionalFormatting sqref="CK107">
    <cfRule type="cellIs" dxfId="329" priority="356" operator="between">
      <formula>0.8</formula>
      <formula>1</formula>
    </cfRule>
    <cfRule type="cellIs" dxfId="328" priority="357" operator="between">
      <formula>0.7</formula>
      <formula>0.79</formula>
    </cfRule>
    <cfRule type="cellIs" dxfId="327" priority="358" operator="between">
      <formula>0.6</formula>
      <formula>0.69</formula>
    </cfRule>
    <cfRule type="cellIs" dxfId="326" priority="359" operator="between">
      <formula>0.4</formula>
      <formula>0.59</formula>
    </cfRule>
    <cfRule type="cellIs" dxfId="325" priority="360" operator="between">
      <formula>0</formula>
      <formula>0.39</formula>
    </cfRule>
  </conditionalFormatting>
  <conditionalFormatting sqref="CK109">
    <cfRule type="cellIs" dxfId="324" priority="351" operator="between">
      <formula>0.8</formula>
      <formula>1</formula>
    </cfRule>
    <cfRule type="cellIs" dxfId="323" priority="352" operator="between">
      <formula>0.7</formula>
      <formula>0.79</formula>
    </cfRule>
    <cfRule type="cellIs" dxfId="322" priority="353" operator="between">
      <formula>0.6</formula>
      <formula>0.69</formula>
    </cfRule>
    <cfRule type="cellIs" dxfId="321" priority="354" operator="between">
      <formula>0.4</formula>
      <formula>0.59</formula>
    </cfRule>
    <cfRule type="cellIs" dxfId="320" priority="355" operator="between">
      <formula>0</formula>
      <formula>0.39</formula>
    </cfRule>
  </conditionalFormatting>
  <conditionalFormatting sqref="CK111">
    <cfRule type="cellIs" dxfId="319" priority="346" operator="between">
      <formula>0.8</formula>
      <formula>1</formula>
    </cfRule>
    <cfRule type="cellIs" dxfId="318" priority="347" operator="between">
      <formula>0.7</formula>
      <formula>0.79</formula>
    </cfRule>
    <cfRule type="cellIs" dxfId="317" priority="348" operator="between">
      <formula>0.6</formula>
      <formula>0.69</formula>
    </cfRule>
    <cfRule type="cellIs" dxfId="316" priority="349" operator="between">
      <formula>0.4</formula>
      <formula>0.59</formula>
    </cfRule>
    <cfRule type="cellIs" dxfId="315" priority="350" operator="between">
      <formula>0</formula>
      <formula>0.39</formula>
    </cfRule>
  </conditionalFormatting>
  <conditionalFormatting sqref="CK112">
    <cfRule type="cellIs" dxfId="314" priority="341" operator="between">
      <formula>0.8</formula>
      <formula>1</formula>
    </cfRule>
    <cfRule type="cellIs" dxfId="313" priority="342" operator="between">
      <formula>0.7</formula>
      <formula>0.79</formula>
    </cfRule>
    <cfRule type="cellIs" dxfId="312" priority="343" operator="between">
      <formula>0.6</formula>
      <formula>0.69</formula>
    </cfRule>
    <cfRule type="cellIs" dxfId="311" priority="344" operator="between">
      <formula>0.4</formula>
      <formula>0.59</formula>
    </cfRule>
    <cfRule type="cellIs" dxfId="310" priority="345" operator="between">
      <formula>0</formula>
      <formula>0.39</formula>
    </cfRule>
  </conditionalFormatting>
  <conditionalFormatting sqref="CK113">
    <cfRule type="cellIs" dxfId="309" priority="336" operator="between">
      <formula>0.8</formula>
      <formula>1</formula>
    </cfRule>
    <cfRule type="cellIs" dxfId="308" priority="337" operator="between">
      <formula>0.7</formula>
      <formula>0.79</formula>
    </cfRule>
    <cfRule type="cellIs" dxfId="307" priority="338" operator="between">
      <formula>0.6</formula>
      <formula>0.69</formula>
    </cfRule>
    <cfRule type="cellIs" dxfId="306" priority="339" operator="between">
      <formula>0.4</formula>
      <formula>0.59</formula>
    </cfRule>
    <cfRule type="cellIs" dxfId="305" priority="340" operator="between">
      <formula>0</formula>
      <formula>0.39</formula>
    </cfRule>
  </conditionalFormatting>
  <conditionalFormatting sqref="CK114">
    <cfRule type="cellIs" dxfId="304" priority="331" operator="between">
      <formula>0.8</formula>
      <formula>1</formula>
    </cfRule>
    <cfRule type="cellIs" dxfId="303" priority="332" operator="between">
      <formula>0.7</formula>
      <formula>0.79</formula>
    </cfRule>
    <cfRule type="cellIs" dxfId="302" priority="333" operator="between">
      <formula>0.6</formula>
      <formula>0.69</formula>
    </cfRule>
    <cfRule type="cellIs" dxfId="301" priority="334" operator="between">
      <formula>0.4</formula>
      <formula>0.59</formula>
    </cfRule>
    <cfRule type="cellIs" dxfId="300" priority="335" operator="between">
      <formula>0</formula>
      <formula>0.39</formula>
    </cfRule>
  </conditionalFormatting>
  <conditionalFormatting sqref="CK115">
    <cfRule type="cellIs" dxfId="299" priority="326" operator="between">
      <formula>0.8</formula>
      <formula>1</formula>
    </cfRule>
    <cfRule type="cellIs" dxfId="298" priority="327" operator="between">
      <formula>0.7</formula>
      <formula>0.79</formula>
    </cfRule>
    <cfRule type="cellIs" dxfId="297" priority="328" operator="between">
      <formula>0.6</formula>
      <formula>0.69</formula>
    </cfRule>
    <cfRule type="cellIs" dxfId="296" priority="329" operator="between">
      <formula>0.4</formula>
      <formula>0.59</formula>
    </cfRule>
    <cfRule type="cellIs" dxfId="295" priority="330" operator="between">
      <formula>0</formula>
      <formula>0.39</formula>
    </cfRule>
  </conditionalFormatting>
  <conditionalFormatting sqref="CK117">
    <cfRule type="cellIs" dxfId="294" priority="321" operator="between">
      <formula>0.8</formula>
      <formula>1</formula>
    </cfRule>
    <cfRule type="cellIs" dxfId="293" priority="322" operator="between">
      <formula>0.7</formula>
      <formula>0.79</formula>
    </cfRule>
    <cfRule type="cellIs" dxfId="292" priority="323" operator="between">
      <formula>0.6</formula>
      <formula>0.69</formula>
    </cfRule>
    <cfRule type="cellIs" dxfId="291" priority="324" operator="between">
      <formula>0.4</formula>
      <formula>0.59</formula>
    </cfRule>
    <cfRule type="cellIs" dxfId="290" priority="325" operator="between">
      <formula>0</formula>
      <formula>0.39</formula>
    </cfRule>
  </conditionalFormatting>
  <conditionalFormatting sqref="CK119">
    <cfRule type="cellIs" dxfId="289" priority="316" operator="between">
      <formula>0.8</formula>
      <formula>1</formula>
    </cfRule>
    <cfRule type="cellIs" dxfId="288" priority="317" operator="between">
      <formula>0.7</formula>
      <formula>0.79</formula>
    </cfRule>
    <cfRule type="cellIs" dxfId="287" priority="318" operator="between">
      <formula>0.6</formula>
      <formula>0.69</formula>
    </cfRule>
    <cfRule type="cellIs" dxfId="286" priority="319" operator="between">
      <formula>0.4</formula>
      <formula>0.59</formula>
    </cfRule>
    <cfRule type="cellIs" dxfId="285" priority="320" operator="between">
      <formula>0</formula>
      <formula>0.39</formula>
    </cfRule>
  </conditionalFormatting>
  <conditionalFormatting sqref="CK134 CK120:CK132">
    <cfRule type="cellIs" dxfId="284" priority="311" operator="between">
      <formula>0.8</formula>
      <formula>1</formula>
    </cfRule>
    <cfRule type="cellIs" dxfId="283" priority="312" operator="between">
      <formula>0.7</formula>
      <formula>0.79</formula>
    </cfRule>
    <cfRule type="cellIs" dxfId="282" priority="313" operator="between">
      <formula>0.6</formula>
      <formula>0.69</formula>
    </cfRule>
    <cfRule type="cellIs" dxfId="281" priority="314" operator="between">
      <formula>0.4</formula>
      <formula>0.59</formula>
    </cfRule>
    <cfRule type="cellIs" dxfId="280" priority="315" operator="between">
      <formula>0</formula>
      <formula>0.39</formula>
    </cfRule>
  </conditionalFormatting>
  <conditionalFormatting sqref="CK136">
    <cfRule type="cellIs" dxfId="279" priority="306" operator="between">
      <formula>0.8</formula>
      <formula>1</formula>
    </cfRule>
    <cfRule type="cellIs" dxfId="278" priority="307" operator="between">
      <formula>0.7</formula>
      <formula>0.79</formula>
    </cfRule>
    <cfRule type="cellIs" dxfId="277" priority="308" operator="between">
      <formula>0.6</formula>
      <formula>0.69</formula>
    </cfRule>
    <cfRule type="cellIs" dxfId="276" priority="309" operator="between">
      <formula>0.4</formula>
      <formula>0.59</formula>
    </cfRule>
    <cfRule type="cellIs" dxfId="275" priority="310" operator="between">
      <formula>0</formula>
      <formula>0.39</formula>
    </cfRule>
  </conditionalFormatting>
  <conditionalFormatting sqref="CK138 CK140">
    <cfRule type="cellIs" dxfId="274" priority="301" operator="between">
      <formula>0.8</formula>
      <formula>1</formula>
    </cfRule>
    <cfRule type="cellIs" dxfId="273" priority="302" operator="between">
      <formula>0.7</formula>
      <formula>0.79</formula>
    </cfRule>
    <cfRule type="cellIs" dxfId="272" priority="303" operator="between">
      <formula>0.6</formula>
      <formula>0.69</formula>
    </cfRule>
    <cfRule type="cellIs" dxfId="271" priority="304" operator="between">
      <formula>0.4</formula>
      <formula>0.59</formula>
    </cfRule>
    <cfRule type="cellIs" dxfId="270" priority="305" operator="between">
      <formula>0</formula>
      <formula>0.39</formula>
    </cfRule>
  </conditionalFormatting>
  <conditionalFormatting sqref="CK42">
    <cfRule type="cellIs" dxfId="269" priority="296" operator="between">
      <formula>0.8</formula>
      <formula>1</formula>
    </cfRule>
    <cfRule type="cellIs" dxfId="268" priority="297" operator="between">
      <formula>0.7</formula>
      <formula>0.79</formula>
    </cfRule>
    <cfRule type="cellIs" dxfId="267" priority="298" operator="between">
      <formula>0.6</formula>
      <formula>0.69</formula>
    </cfRule>
    <cfRule type="cellIs" dxfId="266" priority="299" operator="between">
      <formula>0.4</formula>
      <formula>0.59</formula>
    </cfRule>
    <cfRule type="cellIs" dxfId="265" priority="300" operator="between">
      <formula>0</formula>
      <formula>0.39</formula>
    </cfRule>
  </conditionalFormatting>
  <conditionalFormatting sqref="CK60">
    <cfRule type="cellIs" dxfId="264" priority="291" operator="between">
      <formula>0.8</formula>
      <formula>1</formula>
    </cfRule>
    <cfRule type="cellIs" dxfId="263" priority="292" operator="between">
      <formula>0.7</formula>
      <formula>0.79</formula>
    </cfRule>
    <cfRule type="cellIs" dxfId="262" priority="293" operator="between">
      <formula>0.6</formula>
      <formula>0.69</formula>
    </cfRule>
    <cfRule type="cellIs" dxfId="261" priority="294" operator="between">
      <formula>0.4</formula>
      <formula>0.59</formula>
    </cfRule>
    <cfRule type="cellIs" dxfId="260" priority="295" operator="between">
      <formula>0</formula>
      <formula>0.39</formula>
    </cfRule>
  </conditionalFormatting>
  <conditionalFormatting sqref="CK17">
    <cfRule type="cellIs" dxfId="259" priority="286" operator="between">
      <formula>0.8</formula>
      <formula>1</formula>
    </cfRule>
    <cfRule type="cellIs" dxfId="258" priority="287" operator="between">
      <formula>0.7</formula>
      <formula>0.79</formula>
    </cfRule>
    <cfRule type="cellIs" dxfId="257" priority="288" operator="between">
      <formula>0.6</formula>
      <formula>0.69</formula>
    </cfRule>
    <cfRule type="cellIs" dxfId="256" priority="289" operator="between">
      <formula>0.4</formula>
      <formula>0.59</formula>
    </cfRule>
    <cfRule type="cellIs" dxfId="255" priority="290" operator="between">
      <formula>0</formula>
      <formula>0.39</formula>
    </cfRule>
  </conditionalFormatting>
  <conditionalFormatting sqref="CK21:CK22">
    <cfRule type="cellIs" dxfId="254" priority="281" operator="between">
      <formula>0.8</formula>
      <formula>1</formula>
    </cfRule>
    <cfRule type="cellIs" dxfId="253" priority="282" operator="between">
      <formula>0.7</formula>
      <formula>0.79</formula>
    </cfRule>
    <cfRule type="cellIs" dxfId="252" priority="283" operator="between">
      <formula>0.6</formula>
      <formula>0.69</formula>
    </cfRule>
    <cfRule type="cellIs" dxfId="251" priority="284" operator="between">
      <formula>0.4</formula>
      <formula>0.59</formula>
    </cfRule>
    <cfRule type="cellIs" dxfId="250" priority="285" operator="between">
      <formula>0</formula>
      <formula>0.39</formula>
    </cfRule>
  </conditionalFormatting>
  <conditionalFormatting sqref="CK25">
    <cfRule type="cellIs" dxfId="249" priority="276" operator="between">
      <formula>0.8</formula>
      <formula>1</formula>
    </cfRule>
    <cfRule type="cellIs" dxfId="248" priority="277" operator="between">
      <formula>0.7</formula>
      <formula>0.79</formula>
    </cfRule>
    <cfRule type="cellIs" dxfId="247" priority="278" operator="between">
      <formula>0.6</formula>
      <formula>0.69</formula>
    </cfRule>
    <cfRule type="cellIs" dxfId="246" priority="279" operator="between">
      <formula>0.4</formula>
      <formula>0.59</formula>
    </cfRule>
    <cfRule type="cellIs" dxfId="245" priority="280" operator="between">
      <formula>0</formula>
      <formula>0.39</formula>
    </cfRule>
  </conditionalFormatting>
  <conditionalFormatting sqref="CK28">
    <cfRule type="cellIs" dxfId="244" priority="271" operator="between">
      <formula>0.8</formula>
      <formula>1</formula>
    </cfRule>
    <cfRule type="cellIs" dxfId="243" priority="272" operator="between">
      <formula>0.7</formula>
      <formula>0.79</formula>
    </cfRule>
    <cfRule type="cellIs" dxfId="242" priority="273" operator="between">
      <formula>0.6</formula>
      <formula>0.69</formula>
    </cfRule>
    <cfRule type="cellIs" dxfId="241" priority="274" operator="between">
      <formula>0.4</formula>
      <formula>0.59</formula>
    </cfRule>
    <cfRule type="cellIs" dxfId="240" priority="275" operator="between">
      <formula>0</formula>
      <formula>0.39</formula>
    </cfRule>
  </conditionalFormatting>
  <conditionalFormatting sqref="CK29:CK30">
    <cfRule type="cellIs" dxfId="239" priority="266" operator="between">
      <formula>0.8</formula>
      <formula>1</formula>
    </cfRule>
    <cfRule type="cellIs" dxfId="238" priority="267" operator="between">
      <formula>0.7</formula>
      <formula>0.79</formula>
    </cfRule>
    <cfRule type="cellIs" dxfId="237" priority="268" operator="between">
      <formula>0.6</formula>
      <formula>0.69</formula>
    </cfRule>
    <cfRule type="cellIs" dxfId="236" priority="269" operator="between">
      <formula>0.4</formula>
      <formula>0.59</formula>
    </cfRule>
    <cfRule type="cellIs" dxfId="235" priority="270" operator="between">
      <formula>0</formula>
      <formula>0.39</formula>
    </cfRule>
  </conditionalFormatting>
  <conditionalFormatting sqref="CK70">
    <cfRule type="cellIs" dxfId="234" priority="261" operator="between">
      <formula>0.8</formula>
      <formula>1</formula>
    </cfRule>
    <cfRule type="cellIs" dxfId="233" priority="262" operator="between">
      <formula>0.7</formula>
      <formula>0.79</formula>
    </cfRule>
    <cfRule type="cellIs" dxfId="232" priority="263" operator="between">
      <formula>0.6</formula>
      <formula>0.69</formula>
    </cfRule>
    <cfRule type="cellIs" dxfId="231" priority="264" operator="between">
      <formula>0.4</formula>
      <formula>0.59</formula>
    </cfRule>
    <cfRule type="cellIs" dxfId="230" priority="265" operator="between">
      <formula>0</formula>
      <formula>0.39</formula>
    </cfRule>
  </conditionalFormatting>
  <conditionalFormatting sqref="CK79">
    <cfRule type="cellIs" dxfId="229" priority="256" operator="between">
      <formula>0.8</formula>
      <formula>1</formula>
    </cfRule>
    <cfRule type="cellIs" dxfId="228" priority="257" operator="between">
      <formula>0.7</formula>
      <formula>0.79</formula>
    </cfRule>
    <cfRule type="cellIs" dxfId="227" priority="258" operator="between">
      <formula>0.6</formula>
      <formula>0.69</formula>
    </cfRule>
    <cfRule type="cellIs" dxfId="226" priority="259" operator="between">
      <formula>0.4</formula>
      <formula>0.59</formula>
    </cfRule>
    <cfRule type="cellIs" dxfId="225" priority="260" operator="between">
      <formula>0</formula>
      <formula>0.39</formula>
    </cfRule>
  </conditionalFormatting>
  <conditionalFormatting sqref="CK84">
    <cfRule type="cellIs" dxfId="224" priority="251" operator="between">
      <formula>0.8</formula>
      <formula>1</formula>
    </cfRule>
    <cfRule type="cellIs" dxfId="223" priority="252" operator="between">
      <formula>0.7</formula>
      <formula>0.79</formula>
    </cfRule>
    <cfRule type="cellIs" dxfId="222" priority="253" operator="between">
      <formula>0.6</formula>
      <formula>0.69</formula>
    </cfRule>
    <cfRule type="cellIs" dxfId="221" priority="254" operator="between">
      <formula>0.4</formula>
      <formula>0.59</formula>
    </cfRule>
    <cfRule type="cellIs" dxfId="220" priority="255" operator="between">
      <formula>0</formula>
      <formula>0.39</formula>
    </cfRule>
  </conditionalFormatting>
  <conditionalFormatting sqref="CK141">
    <cfRule type="cellIs" dxfId="219" priority="246" operator="between">
      <formula>0.8</formula>
      <formula>1</formula>
    </cfRule>
    <cfRule type="cellIs" dxfId="218" priority="247" operator="between">
      <formula>0.7</formula>
      <formula>0.79</formula>
    </cfRule>
    <cfRule type="cellIs" dxfId="217" priority="248" operator="between">
      <formula>0.6</formula>
      <formula>0.69</formula>
    </cfRule>
    <cfRule type="cellIs" dxfId="216" priority="249" operator="between">
      <formula>0.4</formula>
      <formula>0.59</formula>
    </cfRule>
    <cfRule type="cellIs" dxfId="215" priority="250" operator="between">
      <formula>0</formula>
      <formula>0.39</formula>
    </cfRule>
  </conditionalFormatting>
  <conditionalFormatting sqref="CK63">
    <cfRule type="cellIs" dxfId="214" priority="241" operator="between">
      <formula>0.8</formula>
      <formula>1</formula>
    </cfRule>
    <cfRule type="cellIs" dxfId="213" priority="242" operator="between">
      <formula>0.7</formula>
      <formula>0.79</formula>
    </cfRule>
    <cfRule type="cellIs" dxfId="212" priority="243" operator="between">
      <formula>0.6</formula>
      <formula>0.69</formula>
    </cfRule>
    <cfRule type="cellIs" dxfId="211" priority="244" operator="between">
      <formula>0.4</formula>
      <formula>0.59</formula>
    </cfRule>
    <cfRule type="cellIs" dxfId="210" priority="245" operator="between">
      <formula>0</formula>
      <formula>0.39</formula>
    </cfRule>
  </conditionalFormatting>
  <conditionalFormatting sqref="CK65">
    <cfRule type="cellIs" dxfId="209" priority="236" operator="between">
      <formula>0.8</formula>
      <formula>1</formula>
    </cfRule>
    <cfRule type="cellIs" dxfId="208" priority="237" operator="between">
      <formula>0.7</formula>
      <formula>0.79</formula>
    </cfRule>
    <cfRule type="cellIs" dxfId="207" priority="238" operator="between">
      <formula>0.6</formula>
      <formula>0.69</formula>
    </cfRule>
    <cfRule type="cellIs" dxfId="206" priority="239" operator="between">
      <formula>0.4</formula>
      <formula>0.59</formula>
    </cfRule>
    <cfRule type="cellIs" dxfId="205" priority="240" operator="between">
      <formula>0</formula>
      <formula>0.39</formula>
    </cfRule>
  </conditionalFormatting>
  <conditionalFormatting sqref="CK80">
    <cfRule type="cellIs" dxfId="204" priority="231" operator="between">
      <formula>0.8</formula>
      <formula>1</formula>
    </cfRule>
    <cfRule type="cellIs" dxfId="203" priority="232" operator="between">
      <formula>0.7</formula>
      <formula>0.79</formula>
    </cfRule>
    <cfRule type="cellIs" dxfId="202" priority="233" operator="between">
      <formula>0.6</formula>
      <formula>0.69</formula>
    </cfRule>
    <cfRule type="cellIs" dxfId="201" priority="234" operator="between">
      <formula>0.4</formula>
      <formula>0.59</formula>
    </cfRule>
    <cfRule type="cellIs" dxfId="200" priority="235" operator="between">
      <formula>0</formula>
      <formula>0.39</formula>
    </cfRule>
  </conditionalFormatting>
  <conditionalFormatting sqref="CK89">
    <cfRule type="cellIs" dxfId="199" priority="226" operator="between">
      <formula>0.8</formula>
      <formula>1</formula>
    </cfRule>
    <cfRule type="cellIs" dxfId="198" priority="227" operator="between">
      <formula>0.7</formula>
      <formula>0.79</formula>
    </cfRule>
    <cfRule type="cellIs" dxfId="197" priority="228" operator="between">
      <formula>0.6</formula>
      <formula>0.69</formula>
    </cfRule>
    <cfRule type="cellIs" dxfId="196" priority="229" operator="between">
      <formula>0.4</formula>
      <formula>0.59</formula>
    </cfRule>
    <cfRule type="cellIs" dxfId="195" priority="230" operator="between">
      <formula>0</formula>
      <formula>0.39</formula>
    </cfRule>
  </conditionalFormatting>
  <conditionalFormatting sqref="CK104:CK106">
    <cfRule type="cellIs" dxfId="194" priority="221" operator="between">
      <formula>0.8</formula>
      <formula>1</formula>
    </cfRule>
    <cfRule type="cellIs" dxfId="193" priority="222" operator="between">
      <formula>0.7</formula>
      <formula>0.79</formula>
    </cfRule>
    <cfRule type="cellIs" dxfId="192" priority="223" operator="between">
      <formula>0.6</formula>
      <formula>0.69</formula>
    </cfRule>
    <cfRule type="cellIs" dxfId="191" priority="224" operator="between">
      <formula>0.4</formula>
      <formula>0.59</formula>
    </cfRule>
    <cfRule type="cellIs" dxfId="190" priority="225" operator="between">
      <formula>0</formula>
      <formula>0.39</formula>
    </cfRule>
  </conditionalFormatting>
  <conditionalFormatting sqref="CK110">
    <cfRule type="cellIs" dxfId="189" priority="206" operator="between">
      <formula>0.8</formula>
      <formula>1</formula>
    </cfRule>
    <cfRule type="cellIs" dxfId="188" priority="207" operator="between">
      <formula>0.7</formula>
      <formula>0.79</formula>
    </cfRule>
    <cfRule type="cellIs" dxfId="187" priority="208" operator="between">
      <formula>0.6</formula>
      <formula>0.69</formula>
    </cfRule>
    <cfRule type="cellIs" dxfId="186" priority="209" operator="between">
      <formula>0.4</formula>
      <formula>0.59</formula>
    </cfRule>
    <cfRule type="cellIs" dxfId="185" priority="210" operator="between">
      <formula>0</formula>
      <formula>0.39</formula>
    </cfRule>
  </conditionalFormatting>
  <conditionalFormatting sqref="CK143">
    <cfRule type="cellIs" dxfId="184" priority="201" operator="between">
      <formula>0.8</formula>
      <formula>1</formula>
    </cfRule>
    <cfRule type="cellIs" dxfId="183" priority="202" operator="between">
      <formula>0.7</formula>
      <formula>0.79</formula>
    </cfRule>
    <cfRule type="cellIs" dxfId="182" priority="203" operator="between">
      <formula>0.6</formula>
      <formula>0.69</formula>
    </cfRule>
    <cfRule type="cellIs" dxfId="181" priority="204" operator="between">
      <formula>0.4</formula>
      <formula>0.59</formula>
    </cfRule>
    <cfRule type="cellIs" dxfId="180" priority="205" operator="between">
      <formula>0</formula>
      <formula>0.39</formula>
    </cfRule>
  </conditionalFormatting>
  <conditionalFormatting sqref="CK144">
    <cfRule type="cellIs" dxfId="179" priority="196" operator="between">
      <formula>0.8</formula>
      <formula>1</formula>
    </cfRule>
    <cfRule type="cellIs" dxfId="178" priority="197" operator="between">
      <formula>0.7</formula>
      <formula>0.79</formula>
    </cfRule>
    <cfRule type="cellIs" dxfId="177" priority="198" operator="between">
      <formula>0.6</formula>
      <formula>0.69</formula>
    </cfRule>
    <cfRule type="cellIs" dxfId="176" priority="199" operator="between">
      <formula>0.4</formula>
      <formula>0.59</formula>
    </cfRule>
    <cfRule type="cellIs" dxfId="175" priority="200" operator="between">
      <formula>0</formula>
      <formula>0.39</formula>
    </cfRule>
  </conditionalFormatting>
  <conditionalFormatting sqref="CK19:CK20">
    <cfRule type="cellIs" dxfId="174" priority="191" operator="between">
      <formula>0.8</formula>
      <formula>1</formula>
    </cfRule>
    <cfRule type="cellIs" dxfId="173" priority="192" operator="between">
      <formula>0.7</formula>
      <formula>0.79</formula>
    </cfRule>
    <cfRule type="cellIs" dxfId="172" priority="193" operator="between">
      <formula>0.6</formula>
      <formula>0.69</formula>
    </cfRule>
    <cfRule type="cellIs" dxfId="171" priority="194" operator="between">
      <formula>0.4</formula>
      <formula>0.59</formula>
    </cfRule>
    <cfRule type="cellIs" dxfId="170" priority="195" operator="between">
      <formula>0</formula>
      <formula>0.39</formula>
    </cfRule>
  </conditionalFormatting>
  <conditionalFormatting sqref="CK97:CK99">
    <cfRule type="cellIs" dxfId="169" priority="186" operator="between">
      <formula>0.8</formula>
      <formula>1</formula>
    </cfRule>
    <cfRule type="cellIs" dxfId="168" priority="187" operator="between">
      <formula>0.7</formula>
      <formula>0.79</formula>
    </cfRule>
    <cfRule type="cellIs" dxfId="167" priority="188" operator="between">
      <formula>0.6</formula>
      <formula>0.69</formula>
    </cfRule>
    <cfRule type="cellIs" dxfId="166" priority="189" operator="between">
      <formula>0.4</formula>
      <formula>0.59</formula>
    </cfRule>
    <cfRule type="cellIs" dxfId="165" priority="190" operator="between">
      <formula>0</formula>
      <formula>0.39</formula>
    </cfRule>
  </conditionalFormatting>
  <conditionalFormatting sqref="CK24">
    <cfRule type="cellIs" dxfId="164" priority="181" operator="between">
      <formula>0.8</formula>
      <formula>1</formula>
    </cfRule>
    <cfRule type="cellIs" dxfId="163" priority="182" operator="between">
      <formula>0.7</formula>
      <formula>0.79</formula>
    </cfRule>
    <cfRule type="cellIs" dxfId="162" priority="183" operator="between">
      <formula>0.6</formula>
      <formula>0.69</formula>
    </cfRule>
    <cfRule type="cellIs" dxfId="161" priority="184" operator="between">
      <formula>0.4</formula>
      <formula>0.59</formula>
    </cfRule>
    <cfRule type="cellIs" dxfId="160" priority="185" operator="between">
      <formula>0</formula>
      <formula>0.39</formula>
    </cfRule>
  </conditionalFormatting>
  <conditionalFormatting sqref="CK26">
    <cfRule type="cellIs" dxfId="159" priority="176" operator="between">
      <formula>0.8</formula>
      <formula>1</formula>
    </cfRule>
    <cfRule type="cellIs" dxfId="158" priority="177" operator="between">
      <formula>0.7</formula>
      <formula>0.79</formula>
    </cfRule>
    <cfRule type="cellIs" dxfId="157" priority="178" operator="between">
      <formula>0.6</formula>
      <formula>0.69</formula>
    </cfRule>
    <cfRule type="cellIs" dxfId="156" priority="179" operator="between">
      <formula>0.4</formula>
      <formula>0.59</formula>
    </cfRule>
    <cfRule type="cellIs" dxfId="155" priority="180" operator="between">
      <formula>0</formula>
      <formula>0.39</formula>
    </cfRule>
  </conditionalFormatting>
  <conditionalFormatting sqref="CK91">
    <cfRule type="cellIs" dxfId="154" priority="171" operator="between">
      <formula>0.8</formula>
      <formula>1</formula>
    </cfRule>
    <cfRule type="cellIs" dxfId="153" priority="172" operator="between">
      <formula>0.7</formula>
      <formula>0.79</formula>
    </cfRule>
    <cfRule type="cellIs" dxfId="152" priority="173" operator="between">
      <formula>0.6</formula>
      <formula>0.69</formula>
    </cfRule>
    <cfRule type="cellIs" dxfId="151" priority="174" operator="between">
      <formula>0.4</formula>
      <formula>0.59</formula>
    </cfRule>
    <cfRule type="cellIs" dxfId="150" priority="175" operator="between">
      <formula>0</formula>
      <formula>0.39</formula>
    </cfRule>
  </conditionalFormatting>
  <conditionalFormatting sqref="CK92">
    <cfRule type="cellIs" dxfId="149" priority="166" operator="between">
      <formula>0.8</formula>
      <formula>1</formula>
    </cfRule>
    <cfRule type="cellIs" dxfId="148" priority="167" operator="between">
      <formula>0.7</formula>
      <formula>0.79</formula>
    </cfRule>
    <cfRule type="cellIs" dxfId="147" priority="168" operator="between">
      <formula>0.6</formula>
      <formula>0.69</formula>
    </cfRule>
    <cfRule type="cellIs" dxfId="146" priority="169" operator="between">
      <formula>0.4</formula>
      <formula>0.59</formula>
    </cfRule>
    <cfRule type="cellIs" dxfId="145" priority="170" operator="between">
      <formula>0</formula>
      <formula>0.39</formula>
    </cfRule>
  </conditionalFormatting>
  <conditionalFormatting sqref="CK94">
    <cfRule type="cellIs" dxfId="144" priority="161" operator="between">
      <formula>0.8</formula>
      <formula>1</formula>
    </cfRule>
    <cfRule type="cellIs" dxfId="143" priority="162" operator="between">
      <formula>0.7</formula>
      <formula>0.79</formula>
    </cfRule>
    <cfRule type="cellIs" dxfId="142" priority="163" operator="between">
      <formula>0.6</formula>
      <formula>0.69</formula>
    </cfRule>
    <cfRule type="cellIs" dxfId="141" priority="164" operator="between">
      <formula>0.4</formula>
      <formula>0.59</formula>
    </cfRule>
    <cfRule type="cellIs" dxfId="140" priority="165" operator="between">
      <formula>0</formula>
      <formula>0.39</formula>
    </cfRule>
  </conditionalFormatting>
  <conditionalFormatting sqref="CK95">
    <cfRule type="cellIs" dxfId="139" priority="156" operator="between">
      <formula>0.8</formula>
      <formula>1</formula>
    </cfRule>
    <cfRule type="cellIs" dxfId="138" priority="157" operator="between">
      <formula>0.7</formula>
      <formula>0.79</formula>
    </cfRule>
    <cfRule type="cellIs" dxfId="137" priority="158" operator="between">
      <formula>0.6</formula>
      <formula>0.69</formula>
    </cfRule>
    <cfRule type="cellIs" dxfId="136" priority="159" operator="between">
      <formula>0.4</formula>
      <formula>0.59</formula>
    </cfRule>
    <cfRule type="cellIs" dxfId="135" priority="160" operator="between">
      <formula>0</formula>
      <formula>0.39</formula>
    </cfRule>
  </conditionalFormatting>
  <conditionalFormatting sqref="CK96">
    <cfRule type="cellIs" dxfId="134" priority="151" operator="between">
      <formula>0.8</formula>
      <formula>1</formula>
    </cfRule>
    <cfRule type="cellIs" dxfId="133" priority="152" operator="between">
      <formula>0.7</formula>
      <formula>0.79</formula>
    </cfRule>
    <cfRule type="cellIs" dxfId="132" priority="153" operator="between">
      <formula>0.6</formula>
      <formula>0.69</formula>
    </cfRule>
    <cfRule type="cellIs" dxfId="131" priority="154" operator="between">
      <formula>0.4</formula>
      <formula>0.59</formula>
    </cfRule>
    <cfRule type="cellIs" dxfId="130" priority="155" operator="between">
      <formula>0</formula>
      <formula>0.39</formula>
    </cfRule>
  </conditionalFormatting>
  <conditionalFormatting sqref="BU8">
    <cfRule type="cellIs" dxfId="129" priority="146" operator="between">
      <formula>80</formula>
      <formula>100</formula>
    </cfRule>
    <cfRule type="cellIs" dxfId="128" priority="147" operator="between">
      <formula>70</formula>
      <formula>79</formula>
    </cfRule>
    <cfRule type="cellIs" dxfId="127" priority="148" operator="between">
      <formula>60</formula>
      <formula>69</formula>
    </cfRule>
    <cfRule type="cellIs" dxfId="126" priority="149" operator="between">
      <formula>40</formula>
      <formula>59</formula>
    </cfRule>
    <cfRule type="cellIs" dxfId="125" priority="150" operator="between">
      <formula>0</formula>
      <formula>39</formula>
    </cfRule>
  </conditionalFormatting>
  <conditionalFormatting sqref="BU9">
    <cfRule type="cellIs" dxfId="124" priority="141" operator="between">
      <formula>80</formula>
      <formula>100</formula>
    </cfRule>
    <cfRule type="cellIs" dxfId="123" priority="142" operator="between">
      <formula>70</formula>
      <formula>79</formula>
    </cfRule>
    <cfRule type="cellIs" dxfId="122" priority="143" operator="between">
      <formula>60</formula>
      <formula>69</formula>
    </cfRule>
    <cfRule type="cellIs" dxfId="121" priority="144" operator="between">
      <formula>40</formula>
      <formula>59</formula>
    </cfRule>
    <cfRule type="cellIs" dxfId="120" priority="145" operator="between">
      <formula>0</formula>
      <formula>39</formula>
    </cfRule>
  </conditionalFormatting>
  <conditionalFormatting sqref="BU10">
    <cfRule type="cellIs" dxfId="119" priority="136" operator="between">
      <formula>80</formula>
      <formula>100</formula>
    </cfRule>
    <cfRule type="cellIs" dxfId="118" priority="137" operator="between">
      <formula>70</formula>
      <formula>79</formula>
    </cfRule>
    <cfRule type="cellIs" dxfId="117" priority="138" operator="between">
      <formula>60</formula>
      <formula>69</formula>
    </cfRule>
    <cfRule type="cellIs" dxfId="116" priority="139" operator="between">
      <formula>40</formula>
      <formula>59</formula>
    </cfRule>
    <cfRule type="cellIs" dxfId="115" priority="140" operator="between">
      <formula>0</formula>
      <formula>39</formula>
    </cfRule>
  </conditionalFormatting>
  <conditionalFormatting sqref="BU11">
    <cfRule type="cellIs" dxfId="114" priority="131" operator="between">
      <formula>80</formula>
      <formula>100</formula>
    </cfRule>
    <cfRule type="cellIs" dxfId="113" priority="132" operator="between">
      <formula>70</formula>
      <formula>79</formula>
    </cfRule>
    <cfRule type="cellIs" dxfId="112" priority="133" operator="between">
      <formula>60</formula>
      <formula>69</formula>
    </cfRule>
    <cfRule type="cellIs" dxfId="111" priority="134" operator="between">
      <formula>40</formula>
      <formula>59</formula>
    </cfRule>
    <cfRule type="cellIs" dxfId="110" priority="135" operator="between">
      <formula>0</formula>
      <formula>39</formula>
    </cfRule>
  </conditionalFormatting>
  <conditionalFormatting sqref="BU12">
    <cfRule type="cellIs" dxfId="109" priority="126" operator="between">
      <formula>80</formula>
      <formula>100</formula>
    </cfRule>
    <cfRule type="cellIs" dxfId="108" priority="127" operator="between">
      <formula>70</formula>
      <formula>79</formula>
    </cfRule>
    <cfRule type="cellIs" dxfId="107" priority="128" operator="between">
      <formula>60</formula>
      <formula>69</formula>
    </cfRule>
    <cfRule type="cellIs" dxfId="106" priority="129" operator="between">
      <formula>40</formula>
      <formula>59</formula>
    </cfRule>
    <cfRule type="cellIs" dxfId="105" priority="130" operator="between">
      <formula>0</formula>
      <formula>39</formula>
    </cfRule>
  </conditionalFormatting>
  <conditionalFormatting sqref="BU13:BU16">
    <cfRule type="cellIs" dxfId="104" priority="121" operator="between">
      <formula>80</formula>
      <formula>100</formula>
    </cfRule>
    <cfRule type="cellIs" dxfId="103" priority="122" operator="between">
      <formula>70</formula>
      <formula>79</formula>
    </cfRule>
    <cfRule type="cellIs" dxfId="102" priority="123" operator="between">
      <formula>60</formula>
      <formula>69</formula>
    </cfRule>
    <cfRule type="cellIs" dxfId="101" priority="124" operator="between">
      <formula>40</formula>
      <formula>59</formula>
    </cfRule>
    <cfRule type="cellIs" dxfId="100" priority="125" operator="between">
      <formula>0</formula>
      <formula>39</formula>
    </cfRule>
  </conditionalFormatting>
  <conditionalFormatting sqref="BU17">
    <cfRule type="cellIs" dxfId="99" priority="116" operator="between">
      <formula>80</formula>
      <formula>100</formula>
    </cfRule>
    <cfRule type="cellIs" dxfId="98" priority="117" operator="between">
      <formula>70</formula>
      <formula>79</formula>
    </cfRule>
    <cfRule type="cellIs" dxfId="97" priority="118" operator="between">
      <formula>60</formula>
      <formula>69</formula>
    </cfRule>
    <cfRule type="cellIs" dxfId="96" priority="119" operator="between">
      <formula>40</formula>
      <formula>59</formula>
    </cfRule>
    <cfRule type="cellIs" dxfId="95" priority="120" operator="between">
      <formula>0</formula>
      <formula>39</formula>
    </cfRule>
  </conditionalFormatting>
  <conditionalFormatting sqref="BU19">
    <cfRule type="cellIs" dxfId="94" priority="111" operator="between">
      <formula>80</formula>
      <formula>100</formula>
    </cfRule>
    <cfRule type="cellIs" dxfId="93" priority="112" operator="between">
      <formula>70</formula>
      <formula>79</formula>
    </cfRule>
    <cfRule type="cellIs" dxfId="92" priority="113" operator="between">
      <formula>60</formula>
      <formula>69</formula>
    </cfRule>
    <cfRule type="cellIs" dxfId="91" priority="114" operator="between">
      <formula>40</formula>
      <formula>59</formula>
    </cfRule>
    <cfRule type="cellIs" dxfId="90" priority="115" operator="between">
      <formula>0</formula>
      <formula>39</formula>
    </cfRule>
  </conditionalFormatting>
  <conditionalFormatting sqref="BU20">
    <cfRule type="cellIs" dxfId="89" priority="96" operator="between">
      <formula>80</formula>
      <formula>100</formula>
    </cfRule>
    <cfRule type="cellIs" dxfId="88" priority="97" operator="between">
      <formula>70</formula>
      <formula>79</formula>
    </cfRule>
    <cfRule type="cellIs" dxfId="87" priority="98" operator="between">
      <formula>60</formula>
      <formula>69</formula>
    </cfRule>
    <cfRule type="cellIs" dxfId="86" priority="99" operator="between">
      <formula>40</formula>
      <formula>59</formula>
    </cfRule>
    <cfRule type="cellIs" dxfId="85" priority="100" operator="between">
      <formula>0</formula>
      <formula>39</formula>
    </cfRule>
  </conditionalFormatting>
  <conditionalFormatting sqref="BU21">
    <cfRule type="cellIs" dxfId="84" priority="91" operator="between">
      <formula>80</formula>
      <formula>100</formula>
    </cfRule>
    <cfRule type="cellIs" dxfId="83" priority="92" operator="between">
      <formula>70</formula>
      <formula>79</formula>
    </cfRule>
    <cfRule type="cellIs" dxfId="82" priority="93" operator="between">
      <formula>60</formula>
      <formula>69</formula>
    </cfRule>
    <cfRule type="cellIs" dxfId="81" priority="94" operator="between">
      <formula>40</formula>
      <formula>59</formula>
    </cfRule>
    <cfRule type="cellIs" dxfId="80" priority="95" operator="between">
      <formula>0</formula>
      <formula>39</formula>
    </cfRule>
  </conditionalFormatting>
  <conditionalFormatting sqref="BU22">
    <cfRule type="cellIs" dxfId="79" priority="86" operator="between">
      <formula>80</formula>
      <formula>100</formula>
    </cfRule>
    <cfRule type="cellIs" dxfId="78" priority="87" operator="between">
      <formula>70</formula>
      <formula>79</formula>
    </cfRule>
    <cfRule type="cellIs" dxfId="77" priority="88" operator="between">
      <formula>60</formula>
      <formula>69</formula>
    </cfRule>
    <cfRule type="cellIs" dxfId="76" priority="89" operator="between">
      <formula>40</formula>
      <formula>59</formula>
    </cfRule>
    <cfRule type="cellIs" dxfId="75" priority="90" operator="between">
      <formula>0</formula>
      <formula>39</formula>
    </cfRule>
  </conditionalFormatting>
  <conditionalFormatting sqref="BU24">
    <cfRule type="cellIs" dxfId="74" priority="81" operator="between">
      <formula>80</formula>
      <formula>100</formula>
    </cfRule>
    <cfRule type="cellIs" dxfId="73" priority="82" operator="between">
      <formula>70</formula>
      <formula>79</formula>
    </cfRule>
    <cfRule type="cellIs" dxfId="72" priority="83" operator="between">
      <formula>60</formula>
      <formula>69</formula>
    </cfRule>
    <cfRule type="cellIs" dxfId="71" priority="84" operator="between">
      <formula>40</formula>
      <formula>59</formula>
    </cfRule>
    <cfRule type="cellIs" dxfId="70" priority="85" operator="between">
      <formula>0</formula>
      <formula>39</formula>
    </cfRule>
  </conditionalFormatting>
  <conditionalFormatting sqref="BU25:BU26">
    <cfRule type="cellIs" dxfId="69" priority="76" operator="between">
      <formula>80</formula>
      <formula>100</formula>
    </cfRule>
    <cfRule type="cellIs" dxfId="68" priority="77" operator="between">
      <formula>70</formula>
      <formula>79</formula>
    </cfRule>
    <cfRule type="cellIs" dxfId="67" priority="78" operator="between">
      <formula>60</formula>
      <formula>69</formula>
    </cfRule>
    <cfRule type="cellIs" dxfId="66" priority="79" operator="between">
      <formula>40</formula>
      <formula>59</formula>
    </cfRule>
    <cfRule type="cellIs" dxfId="65" priority="80" operator="between">
      <formula>0</formula>
      <formula>39</formula>
    </cfRule>
  </conditionalFormatting>
  <conditionalFormatting sqref="BU28:BU31">
    <cfRule type="cellIs" dxfId="64" priority="66" operator="between">
      <formula>80</formula>
      <formula>100</formula>
    </cfRule>
    <cfRule type="cellIs" dxfId="63" priority="67" operator="between">
      <formula>70</formula>
      <formula>79</formula>
    </cfRule>
    <cfRule type="cellIs" dxfId="62" priority="68" operator="between">
      <formula>60</formula>
      <formula>69</formula>
    </cfRule>
    <cfRule type="cellIs" dxfId="61" priority="69" operator="between">
      <formula>40</formula>
      <formula>59</formula>
    </cfRule>
    <cfRule type="cellIs" dxfId="60" priority="70" operator="between">
      <formula>0</formula>
      <formula>39</formula>
    </cfRule>
  </conditionalFormatting>
  <conditionalFormatting sqref="BU32:BU33">
    <cfRule type="cellIs" dxfId="59" priority="61" operator="between">
      <formula>80</formula>
      <formula>100</formula>
    </cfRule>
    <cfRule type="cellIs" dxfId="58" priority="62" operator="between">
      <formula>70</formula>
      <formula>79</formula>
    </cfRule>
    <cfRule type="cellIs" dxfId="57" priority="63" operator="between">
      <formula>60</formula>
      <formula>69</formula>
    </cfRule>
    <cfRule type="cellIs" dxfId="56" priority="64" operator="between">
      <formula>40</formula>
      <formula>59</formula>
    </cfRule>
    <cfRule type="cellIs" dxfId="55" priority="65" operator="between">
      <formula>0</formula>
      <formula>39</formula>
    </cfRule>
  </conditionalFormatting>
  <conditionalFormatting sqref="BU34:BU36">
    <cfRule type="cellIs" dxfId="54" priority="56" operator="between">
      <formula>80</formula>
      <formula>100</formula>
    </cfRule>
    <cfRule type="cellIs" dxfId="53" priority="57" operator="between">
      <formula>70</formula>
      <formula>79</formula>
    </cfRule>
    <cfRule type="cellIs" dxfId="52" priority="58" operator="between">
      <formula>60</formula>
      <formula>69</formula>
    </cfRule>
    <cfRule type="cellIs" dxfId="51" priority="59" operator="between">
      <formula>40</formula>
      <formula>59</formula>
    </cfRule>
    <cfRule type="cellIs" dxfId="50" priority="60" operator="between">
      <formula>0</formula>
      <formula>39</formula>
    </cfRule>
  </conditionalFormatting>
  <conditionalFormatting sqref="BU37">
    <cfRule type="cellIs" dxfId="49" priority="51" operator="between">
      <formula>80</formula>
      <formula>100</formula>
    </cfRule>
    <cfRule type="cellIs" dxfId="48" priority="52" operator="between">
      <formula>70</formula>
      <formula>79</formula>
    </cfRule>
    <cfRule type="cellIs" dxfId="47" priority="53" operator="between">
      <formula>60</formula>
      <formula>69</formula>
    </cfRule>
    <cfRule type="cellIs" dxfId="46" priority="54" operator="between">
      <formula>40</formula>
      <formula>59</formula>
    </cfRule>
    <cfRule type="cellIs" dxfId="45" priority="55" operator="between">
      <formula>0</formula>
      <formula>39</formula>
    </cfRule>
  </conditionalFormatting>
  <conditionalFormatting sqref="BU40">
    <cfRule type="cellIs" dxfId="44" priority="46" operator="between">
      <formula>80</formula>
      <formula>100</formula>
    </cfRule>
    <cfRule type="cellIs" dxfId="43" priority="47" operator="between">
      <formula>70</formula>
      <formula>79</formula>
    </cfRule>
    <cfRule type="cellIs" dxfId="42" priority="48" operator="between">
      <formula>60</formula>
      <formula>69</formula>
    </cfRule>
    <cfRule type="cellIs" dxfId="41" priority="49" operator="between">
      <formula>40</formula>
      <formula>59</formula>
    </cfRule>
    <cfRule type="cellIs" dxfId="40" priority="50" operator="between">
      <formula>0</formula>
      <formula>39</formula>
    </cfRule>
  </conditionalFormatting>
  <conditionalFormatting sqref="BU42:BU48">
    <cfRule type="cellIs" dxfId="39" priority="41" operator="between">
      <formula>80</formula>
      <formula>100</formula>
    </cfRule>
    <cfRule type="cellIs" dxfId="38" priority="42" operator="between">
      <formula>70</formula>
      <formula>79</formula>
    </cfRule>
    <cfRule type="cellIs" dxfId="37" priority="43" operator="between">
      <formula>60</formula>
      <formula>69</formula>
    </cfRule>
    <cfRule type="cellIs" dxfId="36" priority="44" operator="between">
      <formula>40</formula>
      <formula>59</formula>
    </cfRule>
    <cfRule type="cellIs" dxfId="35" priority="45" operator="between">
      <formula>0</formula>
      <formula>39</formula>
    </cfRule>
  </conditionalFormatting>
  <conditionalFormatting sqref="BU49:BU54">
    <cfRule type="cellIs" dxfId="34" priority="36" operator="between">
      <formula>80</formula>
      <formula>100</formula>
    </cfRule>
    <cfRule type="cellIs" dxfId="33" priority="37" operator="between">
      <formula>70</formula>
      <formula>79</formula>
    </cfRule>
    <cfRule type="cellIs" dxfId="32" priority="38" operator="between">
      <formula>60</formula>
      <formula>69</formula>
    </cfRule>
    <cfRule type="cellIs" dxfId="31" priority="39" operator="between">
      <formula>40</formula>
      <formula>59</formula>
    </cfRule>
    <cfRule type="cellIs" dxfId="30" priority="40" operator="between">
      <formula>0</formula>
      <formula>39</formula>
    </cfRule>
  </conditionalFormatting>
  <conditionalFormatting sqref="BU55">
    <cfRule type="cellIs" dxfId="29" priority="31" operator="between">
      <formula>80</formula>
      <formula>100</formula>
    </cfRule>
    <cfRule type="cellIs" dxfId="28" priority="32" operator="between">
      <formula>70</formula>
      <formula>79</formula>
    </cfRule>
    <cfRule type="cellIs" dxfId="27" priority="33" operator="between">
      <formula>60</formula>
      <formula>69</formula>
    </cfRule>
    <cfRule type="cellIs" dxfId="26" priority="34" operator="between">
      <formula>40</formula>
      <formula>59</formula>
    </cfRule>
    <cfRule type="cellIs" dxfId="25" priority="35" operator="between">
      <formula>0</formula>
      <formula>39</formula>
    </cfRule>
  </conditionalFormatting>
  <conditionalFormatting sqref="BU56:BU61">
    <cfRule type="cellIs" dxfId="24" priority="26" operator="between">
      <formula>80</formula>
      <formula>100</formula>
    </cfRule>
    <cfRule type="cellIs" dxfId="23" priority="27" operator="between">
      <formula>70</formula>
      <formula>79</formula>
    </cfRule>
    <cfRule type="cellIs" dxfId="22" priority="28" operator="between">
      <formula>60</formula>
      <formula>69</formula>
    </cfRule>
    <cfRule type="cellIs" dxfId="21" priority="29" operator="between">
      <formula>40</formula>
      <formula>59</formula>
    </cfRule>
    <cfRule type="cellIs" dxfId="20" priority="30" operator="between">
      <formula>0</formula>
      <formula>39</formula>
    </cfRule>
  </conditionalFormatting>
  <conditionalFormatting sqref="BU62 BU64:BU66">
    <cfRule type="cellIs" dxfId="19" priority="21" operator="between">
      <formula>80</formula>
      <formula>100</formula>
    </cfRule>
    <cfRule type="cellIs" dxfId="18" priority="22" operator="between">
      <formula>70</formula>
      <formula>79</formula>
    </cfRule>
    <cfRule type="cellIs" dxfId="17" priority="23" operator="between">
      <formula>60</formula>
      <formula>69</formula>
    </cfRule>
    <cfRule type="cellIs" dxfId="16" priority="24" operator="between">
      <formula>40</formula>
      <formula>59</formula>
    </cfRule>
    <cfRule type="cellIs" dxfId="15" priority="25" operator="between">
      <formula>0</formula>
      <formula>39</formula>
    </cfRule>
  </conditionalFormatting>
  <conditionalFormatting sqref="BU67:BU77">
    <cfRule type="cellIs" dxfId="14" priority="16" operator="between">
      <formula>80</formula>
      <formula>100</formula>
    </cfRule>
    <cfRule type="cellIs" dxfId="13" priority="17" operator="between">
      <formula>70</formula>
      <formula>79</formula>
    </cfRule>
    <cfRule type="cellIs" dxfId="12" priority="18" operator="between">
      <formula>60</formula>
      <formula>69</formula>
    </cfRule>
    <cfRule type="cellIs" dxfId="11" priority="19" operator="between">
      <formula>40</formula>
      <formula>59</formula>
    </cfRule>
    <cfRule type="cellIs" dxfId="10" priority="20" operator="between">
      <formula>0</formula>
      <formula>39</formula>
    </cfRule>
  </conditionalFormatting>
  <conditionalFormatting sqref="BU78">
    <cfRule type="cellIs" dxfId="9" priority="11" operator="between">
      <formula>80</formula>
      <formula>100</formula>
    </cfRule>
    <cfRule type="cellIs" dxfId="8" priority="12" operator="between">
      <formula>70</formula>
      <formula>79</formula>
    </cfRule>
    <cfRule type="cellIs" dxfId="7" priority="13" operator="between">
      <formula>60</formula>
      <formula>69</formula>
    </cfRule>
    <cfRule type="cellIs" dxfId="6" priority="14" operator="between">
      <formula>40</formula>
      <formula>59</formula>
    </cfRule>
    <cfRule type="cellIs" dxfId="5" priority="15" operator="between">
      <formula>0</formula>
      <formula>39</formula>
    </cfRule>
  </conditionalFormatting>
  <conditionalFormatting sqref="BU63">
    <cfRule type="cellIs" dxfId="4" priority="1" operator="between">
      <formula>80</formula>
      <formula>100</formula>
    </cfRule>
    <cfRule type="cellIs" dxfId="3" priority="2" operator="between">
      <formula>70</formula>
      <formula>79</formula>
    </cfRule>
    <cfRule type="cellIs" dxfId="2" priority="3" operator="between">
      <formula>60</formula>
      <formula>69</formula>
    </cfRule>
    <cfRule type="cellIs" dxfId="1" priority="4" operator="between">
      <formula>40</formula>
      <formula>59</formula>
    </cfRule>
    <cfRule type="cellIs" dxfId="0" priority="5" operator="between">
      <formula>0</formula>
      <formula>39</formula>
    </cfRule>
  </conditionalFormatting>
  <pageMargins left="0.7" right="0.7" top="0.75" bottom="0.75" header="0.3" footer="0.3"/>
  <pageSetup paperSize="256" scale="10" fitToHeight="0"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
  <sheetViews>
    <sheetView zoomScale="80" zoomScaleNormal="80" workbookViewId="0">
      <selection activeCell="G13" sqref="G13"/>
    </sheetView>
  </sheetViews>
  <sheetFormatPr baseColWidth="10" defaultRowHeight="15"/>
  <cols>
    <col min="2" max="2" width="13.28515625" style="135" customWidth="1"/>
    <col min="3" max="3" width="12.140625" style="135" customWidth="1"/>
    <col min="4" max="4" width="22.85546875" style="135" customWidth="1"/>
    <col min="5" max="9" width="9.5703125" customWidth="1"/>
    <col min="10" max="10" width="9.5703125" style="136" customWidth="1"/>
  </cols>
  <sheetData>
    <row r="1" spans="2:10" ht="15.75" thickBot="1"/>
    <row r="2" spans="2:10" ht="55.9" customHeight="1" thickBot="1">
      <c r="B2" s="377" t="s">
        <v>952</v>
      </c>
      <c r="C2" s="378"/>
      <c r="D2" s="378"/>
      <c r="E2" s="378"/>
      <c r="F2" s="378"/>
      <c r="G2" s="378"/>
      <c r="H2" s="378"/>
      <c r="I2" s="378"/>
      <c r="J2" s="379"/>
    </row>
    <row r="3" spans="2:10" s="137" customFormat="1" ht="12.75" customHeight="1" thickBot="1">
      <c r="B3" s="380" t="s">
        <v>953</v>
      </c>
      <c r="C3" s="380" t="s">
        <v>954</v>
      </c>
      <c r="D3" s="382" t="s">
        <v>955</v>
      </c>
      <c r="E3" s="383" t="s">
        <v>1166</v>
      </c>
      <c r="F3" s="384"/>
      <c r="G3" s="384"/>
      <c r="H3" s="384"/>
      <c r="I3" s="384"/>
      <c r="J3" s="385"/>
    </row>
    <row r="4" spans="2:10" s="137" customFormat="1" ht="17.25" thickBot="1">
      <c r="B4" s="381"/>
      <c r="C4" s="381"/>
      <c r="D4" s="381"/>
      <c r="E4" s="220" t="s">
        <v>956</v>
      </c>
      <c r="F4" s="220" t="s">
        <v>957</v>
      </c>
      <c r="G4" s="220" t="s">
        <v>958</v>
      </c>
      <c r="H4" s="220" t="s">
        <v>959</v>
      </c>
      <c r="I4" s="220" t="s">
        <v>960</v>
      </c>
      <c r="J4" s="220" t="s">
        <v>961</v>
      </c>
    </row>
    <row r="5" spans="2:10" ht="51">
      <c r="B5" s="138" t="s">
        <v>23</v>
      </c>
      <c r="C5" s="139">
        <v>23</v>
      </c>
      <c r="D5" s="140" t="s">
        <v>962</v>
      </c>
      <c r="E5" s="219">
        <v>0</v>
      </c>
      <c r="F5" s="221">
        <v>1</v>
      </c>
      <c r="G5" s="222">
        <v>6</v>
      </c>
      <c r="H5" s="223">
        <v>6</v>
      </c>
      <c r="I5" s="224">
        <v>10</v>
      </c>
      <c r="J5" s="225">
        <f>SUM(E5:I5)</f>
        <v>23</v>
      </c>
    </row>
    <row r="6" spans="2:10" ht="63.75">
      <c r="B6" s="147" t="s">
        <v>200</v>
      </c>
      <c r="C6" s="148">
        <v>57</v>
      </c>
      <c r="D6" s="149" t="s">
        <v>963</v>
      </c>
      <c r="E6" s="141">
        <v>2</v>
      </c>
      <c r="F6" s="142">
        <v>6</v>
      </c>
      <c r="G6" s="143">
        <v>3</v>
      </c>
      <c r="H6" s="144">
        <v>2</v>
      </c>
      <c r="I6" s="145">
        <v>44</v>
      </c>
      <c r="J6" s="146">
        <f>SUM(E6:I6)</f>
        <v>57</v>
      </c>
    </row>
    <row r="7" spans="2:10" ht="53.25">
      <c r="B7" s="147" t="s">
        <v>653</v>
      </c>
      <c r="C7" s="148">
        <v>13</v>
      </c>
      <c r="D7" s="140" t="s">
        <v>964</v>
      </c>
      <c r="E7" s="141"/>
      <c r="F7" s="142">
        <v>1</v>
      </c>
      <c r="G7" s="143">
        <v>1</v>
      </c>
      <c r="H7" s="144">
        <v>1</v>
      </c>
      <c r="I7" s="145">
        <v>10</v>
      </c>
      <c r="J7" s="146">
        <f>SUM(E7:I7)</f>
        <v>13</v>
      </c>
    </row>
    <row r="8" spans="2:10" ht="52.5" thickBot="1">
      <c r="B8" s="150" t="s">
        <v>758</v>
      </c>
      <c r="C8" s="151">
        <v>23</v>
      </c>
      <c r="D8" s="152" t="s">
        <v>965</v>
      </c>
      <c r="E8" s="153">
        <v>2</v>
      </c>
      <c r="F8" s="154">
        <v>0</v>
      </c>
      <c r="G8" s="155">
        <v>2</v>
      </c>
      <c r="H8" s="156">
        <v>2</v>
      </c>
      <c r="I8" s="157">
        <v>17</v>
      </c>
      <c r="J8" s="158">
        <f>SUM(E8:I8)</f>
        <v>23</v>
      </c>
    </row>
    <row r="9" spans="2:10" ht="15" customHeight="1">
      <c r="B9" s="375" t="s">
        <v>966</v>
      </c>
      <c r="C9" s="376"/>
      <c r="D9" s="376"/>
      <c r="E9" s="236">
        <f t="shared" ref="E9:J9" si="0">SUM(E5:E8)</f>
        <v>4</v>
      </c>
      <c r="F9" s="226">
        <f t="shared" si="0"/>
        <v>8</v>
      </c>
      <c r="G9" s="227">
        <f t="shared" si="0"/>
        <v>12</v>
      </c>
      <c r="H9" s="228">
        <f t="shared" si="0"/>
        <v>11</v>
      </c>
      <c r="I9" s="229">
        <f t="shared" si="0"/>
        <v>81</v>
      </c>
      <c r="J9" s="230">
        <f t="shared" si="0"/>
        <v>116</v>
      </c>
    </row>
    <row r="10" spans="2:10" ht="15.75" customHeight="1" thickBot="1">
      <c r="B10" s="373" t="s">
        <v>990</v>
      </c>
      <c r="C10" s="374"/>
      <c r="D10" s="374"/>
      <c r="E10" s="237">
        <f>E9/$J$9*100</f>
        <v>3.4482758620689653</v>
      </c>
      <c r="F10" s="231">
        <f t="shared" ref="F10:J10" si="1">F9/$J$9*100</f>
        <v>6.8965517241379306</v>
      </c>
      <c r="G10" s="232">
        <f t="shared" si="1"/>
        <v>10.344827586206897</v>
      </c>
      <c r="H10" s="233">
        <f t="shared" si="1"/>
        <v>9.4827586206896548</v>
      </c>
      <c r="I10" s="234">
        <f t="shared" si="1"/>
        <v>69.827586206896555</v>
      </c>
      <c r="J10" s="235">
        <f t="shared" si="1"/>
        <v>100</v>
      </c>
    </row>
    <row r="11" spans="2:10" ht="15.75" customHeight="1">
      <c r="B11" s="159"/>
      <c r="C11" s="159"/>
      <c r="D11" s="159"/>
      <c r="E11" s="159"/>
      <c r="F11" s="159"/>
      <c r="G11" s="159"/>
      <c r="H11" s="159"/>
      <c r="I11" s="159"/>
      <c r="J11" s="159"/>
    </row>
    <row r="12" spans="2:10" ht="15" customHeight="1">
      <c r="B12" s="159"/>
      <c r="C12" s="159"/>
      <c r="D12" s="159"/>
      <c r="E12" s="159"/>
      <c r="F12" s="159"/>
      <c r="G12" s="159"/>
      <c r="H12" s="159"/>
      <c r="I12" s="159"/>
      <c r="J12" s="159"/>
    </row>
    <row r="13" spans="2:10" ht="15.75" customHeight="1">
      <c r="B13" s="159"/>
      <c r="C13" s="159"/>
      <c r="D13" s="159"/>
      <c r="E13" s="159"/>
      <c r="F13" s="159"/>
      <c r="G13" s="159"/>
      <c r="H13" s="159"/>
      <c r="I13" s="159"/>
      <c r="J13" s="159"/>
    </row>
    <row r="14" spans="2:10" ht="15.75" customHeight="1">
      <c r="B14" s="159"/>
      <c r="C14" s="159"/>
      <c r="D14" s="159"/>
      <c r="E14" s="159"/>
      <c r="F14" s="159"/>
      <c r="G14" s="159"/>
      <c r="H14" s="159"/>
      <c r="I14" s="159"/>
      <c r="J14" s="159"/>
    </row>
  </sheetData>
  <mergeCells count="7">
    <mergeCell ref="B10:D10"/>
    <mergeCell ref="B9:D9"/>
    <mergeCell ref="B2:J2"/>
    <mergeCell ref="B3:B4"/>
    <mergeCell ref="C3:C4"/>
    <mergeCell ref="D3:D4"/>
    <mergeCell ref="E3:J3"/>
  </mergeCells>
  <pageMargins left="0.7" right="0.7" top="0.75" bottom="0.75" header="0.3" footer="0.3"/>
  <pageSetup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Matriz_justificación v</vt:lpstr>
      <vt:lpstr>ANALISIS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analu corcuera</dc:creator>
  <cp:lastModifiedBy>AUXFAMILIA21</cp:lastModifiedBy>
  <cp:lastPrinted>2023-02-06T17:57:38Z</cp:lastPrinted>
  <dcterms:created xsi:type="dcterms:W3CDTF">2022-08-28T20:18:06Z</dcterms:created>
  <dcterms:modified xsi:type="dcterms:W3CDTF">2023-03-13T21:09:06Z</dcterms:modified>
</cp:coreProperties>
</file>