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chart4.xml" ContentType="application/vnd.openxmlformats-officedocument.drawingml.chart+xml"/>
  <Override PartName="/xl/charts/style3.xml" ContentType="application/vnd.ms-office.chartstyle+xml"/>
  <Override PartName="/xl/charts/colors3.xml" ContentType="application/vnd.ms-office.chartcolorstyle+xml"/>
  <Override PartName="/xl/charts/chart5.xml" ContentType="application/vnd.openxmlformats-officedocument.drawingml.chart+xml"/>
  <Override PartName="/xl/charts/style4.xml" ContentType="application/vnd.ms-office.chartstyle+xml"/>
  <Override PartName="/xl/charts/colors4.xml" ContentType="application/vnd.ms-office.chartcolorstyle+xml"/>
  <Override PartName="/xl/charts/chart6.xml" ContentType="application/vnd.openxmlformats-officedocument.drawingml.chart+xml"/>
  <Override PartName="/xl/drawings/drawing2.xml" ContentType="application/vnd.openxmlformats-officedocument.drawing+xml"/>
  <Override PartName="/xl/charts/chart7.xml" ContentType="application/vnd.openxmlformats-officedocument.drawingml.chart+xml"/>
  <Override PartName="/xl/charts/style5.xml" ContentType="application/vnd.ms-office.chartstyle+xml"/>
  <Override PartName="/xl/charts/colors5.xml" ContentType="application/vnd.ms-office.chartcolorstyle+xml"/>
  <Override PartName="/xl/drawings/drawing3.xml" ContentType="application/vnd.openxmlformats-officedocument.drawing+xml"/>
  <Override PartName="/xl/charts/chart8.xml" ContentType="application/vnd.openxmlformats-officedocument.drawingml.chart+xml"/>
  <Override PartName="/xl/charts/style6.xml" ContentType="application/vnd.ms-office.chartstyle+xml"/>
  <Override PartName="/xl/charts/colors6.xml" ContentType="application/vnd.ms-office.chartcolorstyle+xml"/>
  <Override PartName="/xl/drawings/drawing4.xml" ContentType="application/vnd.openxmlformats-officedocument.drawing+xml"/>
  <Override PartName="/xl/charts/chart9.xml" ContentType="application/vnd.openxmlformats-officedocument.drawingml.chart+xml"/>
  <Override PartName="/xl/drawings/drawing5.xml" ContentType="application/vnd.openxmlformats-officedocument.drawing+xml"/>
  <Override PartName="/xl/charts/chart10.xml" ContentType="application/vnd.openxmlformats-officedocument.drawingml.chart+xml"/>
  <Override PartName="/xl/charts/style7.xml" ContentType="application/vnd.ms-office.chartstyle+xml"/>
  <Override PartName="/xl/charts/colors7.xml" ContentType="application/vnd.ms-office.chartcolorstyle+xml"/>
  <Override PartName="/xl/drawings/drawing6.xml" ContentType="application/vnd.openxmlformats-officedocument.drawing+xml"/>
  <Override PartName="/xl/charts/chart11.xml" ContentType="application/vnd.openxmlformats-officedocument.drawingml.chart+xml"/>
  <Override PartName="/xl/charts/style8.xml" ContentType="application/vnd.ms-office.chartstyle+xml"/>
  <Override PartName="/xl/charts/colors8.xml" ContentType="application/vnd.ms-office.chartcolorstyle+xml"/>
  <Override PartName="/xl/drawings/drawing7.xml" ContentType="application/vnd.openxmlformats-officedocument.drawing+xml"/>
  <Override PartName="/xl/charts/chart12.xml" ContentType="application/vnd.openxmlformats-officedocument.drawingml.chart+xml"/>
  <Override PartName="/xl/charts/style9.xml" ContentType="application/vnd.ms-office.chartstyle+xml"/>
  <Override PartName="/xl/charts/colors9.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defaultThemeVersion="166925"/>
  <mc:AlternateContent xmlns:mc="http://schemas.openxmlformats.org/markup-compatibility/2006">
    <mc:Choice Requires="x15">
      <x15ac:absPath xmlns:x15ac="http://schemas.microsoft.com/office/spreadsheetml/2010/11/ac" url="C:\Users\Laura\Desktop\LAURA NIETO\1. GOBERNACION SP\2023\3. POLITICAS PUBLICAS CPS 4219 OCT - DIC\PAGINA WEB FAMILIA\DIVERSIDAD\2021\"/>
    </mc:Choice>
  </mc:AlternateContent>
  <xr:revisionPtr revIDLastSave="0" documentId="8_{42C9F95F-16F4-4682-B04F-3D921A0CEB23}" xr6:coauthVersionLast="47" xr6:coauthVersionMax="47" xr10:uidLastSave="{00000000-0000-0000-0000-000000000000}"/>
  <bookViews>
    <workbookView xWindow="20370" yWindow="-120" windowWidth="20730" windowHeight="11160" xr2:uid="{00000000-000D-0000-FFFF-FFFF00000000}"/>
  </bookViews>
  <sheets>
    <sheet name="Matriz Seguimiento" sheetId="2" r:id="rId1"/>
    <sheet name="GRAFICOS" sheetId="4" r:id="rId2"/>
    <sheet name="Grafica Barra" sheetId="10" r:id="rId3"/>
    <sheet name="Eje Estrategico 1" sheetId="5" r:id="rId4"/>
    <sheet name="Eje Estrategico 2 " sheetId="6" r:id="rId5"/>
    <sheet name="Eje Estrategico 3" sheetId="7" r:id="rId6"/>
    <sheet name="Eje Estrategico 4 " sheetId="8" r:id="rId7"/>
    <sheet name="Eje Estrategico 5" sheetId="9" r:id="rId8"/>
  </sheets>
  <externalReferences>
    <externalReference r:id="rId9"/>
  </externalReferences>
  <definedNames>
    <definedName name="_xlnm._FilterDatabase" localSheetId="3" hidden="1">'Eje Estrategico 1'!$A$4:$Z$7</definedName>
    <definedName name="_xlnm._FilterDatabase" localSheetId="4" hidden="1">'Eje Estrategico 2 '!$A$4:$Z$15</definedName>
    <definedName name="_xlnm._FilterDatabase" localSheetId="5" hidden="1">'Eje Estrategico 3'!$A$4:$Z$11</definedName>
    <definedName name="_xlnm._FilterDatabase" localSheetId="6" hidden="1">'Eje Estrategico 4 '!$A$3:$Z$18</definedName>
    <definedName name="_xlnm._FilterDatabase" localSheetId="7" hidden="1">'Eje Estrategico 5'!$A$4:$Z$9</definedName>
    <definedName name="_xlnm._FilterDatabase" localSheetId="0" hidden="1">'Matriz Seguimiento'!$A$3:$AC$42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6" i="8" l="1"/>
  <c r="N7" i="8"/>
  <c r="N8" i="8"/>
  <c r="N9" i="8"/>
  <c r="N10" i="8"/>
  <c r="N11" i="8"/>
  <c r="N12" i="8"/>
  <c r="N13" i="8"/>
  <c r="N14" i="8"/>
  <c r="N15" i="8"/>
  <c r="N16" i="8"/>
  <c r="N17" i="8"/>
  <c r="N18" i="8"/>
  <c r="N6" i="6"/>
  <c r="N7" i="6"/>
  <c r="N8" i="6"/>
  <c r="N9" i="6"/>
  <c r="N10" i="6"/>
  <c r="N11" i="6"/>
  <c r="N12" i="6"/>
  <c r="N13" i="6"/>
  <c r="N14" i="6"/>
  <c r="N15" i="6"/>
  <c r="N6" i="7"/>
  <c r="N7" i="7"/>
  <c r="N8" i="7"/>
  <c r="N9" i="7"/>
  <c r="N10" i="7"/>
  <c r="N11" i="7"/>
  <c r="AF39" i="2"/>
  <c r="AF25" i="2"/>
  <c r="AF24" i="2"/>
  <c r="AF21" i="2"/>
  <c r="AF20" i="2"/>
  <c r="AF18" i="2"/>
  <c r="AF17" i="2"/>
  <c r="AF15" i="2"/>
  <c r="AF10" i="2"/>
  <c r="W42" i="2"/>
  <c r="W41" i="2"/>
  <c r="W40" i="2"/>
  <c r="W37" i="2"/>
  <c r="W36" i="2"/>
  <c r="W35" i="2"/>
  <c r="W33" i="2"/>
  <c r="W19" i="2"/>
  <c r="W18" i="2"/>
  <c r="W17" i="2"/>
  <c r="W15" i="2"/>
  <c r="W14" i="2"/>
  <c r="W12" i="2"/>
  <c r="W10" i="2"/>
  <c r="W7" i="2"/>
  <c r="W5" i="2"/>
  <c r="AC42" i="2"/>
  <c r="AC41" i="2"/>
  <c r="AC40" i="2"/>
  <c r="AC37" i="2"/>
  <c r="AC36" i="2"/>
  <c r="AC35" i="2"/>
  <c r="AC33" i="2"/>
  <c r="AC19" i="2"/>
  <c r="AC18" i="2"/>
  <c r="AC17" i="2"/>
  <c r="AC15" i="2"/>
  <c r="AC14" i="2"/>
  <c r="AC12" i="2"/>
  <c r="AC10" i="2"/>
  <c r="AC7" i="2"/>
  <c r="AC5" i="2"/>
  <c r="E8" i="4"/>
  <c r="N4" i="4"/>
  <c r="N5" i="9"/>
  <c r="N6" i="9"/>
  <c r="N7" i="9"/>
  <c r="U18" i="2"/>
  <c r="AE5" i="5"/>
  <c r="AE8" i="5"/>
  <c r="AE7" i="5"/>
  <c r="AE6" i="5"/>
  <c r="AD7" i="9"/>
  <c r="AD8" i="9"/>
  <c r="AD9" i="9"/>
  <c r="AD6" i="9"/>
  <c r="AD7" i="8"/>
  <c r="AD8" i="8"/>
  <c r="AD9" i="8"/>
  <c r="AD6" i="8"/>
  <c r="AD7" i="7"/>
  <c r="AD8" i="7"/>
  <c r="AD9" i="7"/>
  <c r="AD6" i="7"/>
  <c r="N5" i="8"/>
  <c r="R6" i="8"/>
  <c r="N5" i="7"/>
  <c r="N5" i="6"/>
  <c r="Z10" i="2"/>
  <c r="Z30" i="2"/>
  <c r="Z17" i="2"/>
  <c r="Z9" i="2"/>
  <c r="Z11" i="2"/>
  <c r="Z19" i="2"/>
  <c r="Z25" i="2"/>
  <c r="Z24" i="2"/>
  <c r="N6" i="5"/>
  <c r="R12" i="8"/>
  <c r="R11" i="8"/>
  <c r="R9" i="8"/>
  <c r="R7" i="7"/>
  <c r="R15" i="6"/>
  <c r="R14" i="6"/>
  <c r="R9" i="6"/>
  <c r="R8" i="6"/>
  <c r="R7" i="6"/>
  <c r="R5" i="6"/>
  <c r="U16" i="2"/>
  <c r="N5" i="5"/>
  <c r="L13" i="2"/>
  <c r="L12" i="2"/>
  <c r="L11" i="2"/>
  <c r="L10" i="2"/>
  <c r="L9" i="2"/>
  <c r="L8" i="2"/>
  <c r="L7" i="2"/>
  <c r="L6" i="2"/>
  <c r="G9" i="10"/>
  <c r="F9" i="10"/>
  <c r="E9" i="10"/>
  <c r="D9" i="10"/>
  <c r="C9" i="10"/>
  <c r="H8" i="10"/>
  <c r="H7" i="10"/>
  <c r="H6" i="10"/>
  <c r="H9" i="10" s="1"/>
  <c r="H5" i="10"/>
  <c r="H4" i="10"/>
  <c r="H8" i="4"/>
  <c r="N7" i="4"/>
  <c r="G8" i="4"/>
  <c r="F8" i="4"/>
  <c r="D8" i="4"/>
  <c r="N3" i="4"/>
  <c r="N8" i="4" s="1"/>
  <c r="I7" i="4"/>
  <c r="I6" i="4"/>
  <c r="I5" i="4"/>
  <c r="I4" i="4"/>
  <c r="I8" i="4" s="1"/>
  <c r="I3" i="4"/>
  <c r="U33" i="2"/>
  <c r="U34" i="2"/>
  <c r="U35" i="2"/>
  <c r="U36" i="2"/>
  <c r="U37" i="2"/>
  <c r="U38" i="2"/>
  <c r="U39" i="2"/>
  <c r="U40" i="2"/>
  <c r="U28" i="2"/>
  <c r="U31" i="2"/>
  <c r="U24" i="2"/>
  <c r="AD9" i="6"/>
  <c r="AD8" i="6"/>
  <c r="AD7" i="6"/>
  <c r="AD6" i="6"/>
  <c r="K12" i="5"/>
  <c r="U6" i="2"/>
  <c r="U8" i="2"/>
  <c r="U9" i="2"/>
  <c r="U10" i="2"/>
  <c r="U11" i="2"/>
  <c r="U12" i="2"/>
  <c r="U13" i="2"/>
  <c r="U14" i="2"/>
  <c r="U15" i="2"/>
  <c r="U17" i="2"/>
  <c r="U19" i="2"/>
  <c r="U20" i="2"/>
  <c r="U21" i="2"/>
  <c r="U22" i="2"/>
  <c r="U23" i="2"/>
  <c r="U25" i="2"/>
  <c r="U26" i="2"/>
  <c r="U27" i="2"/>
  <c r="U29" i="2"/>
  <c r="U30" i="2"/>
  <c r="U32" i="2"/>
  <c r="U4" i="2"/>
</calcChain>
</file>

<file path=xl/sharedStrings.xml><?xml version="1.0" encoding="utf-8"?>
<sst xmlns="http://schemas.openxmlformats.org/spreadsheetml/2006/main" count="1053" uniqueCount="388">
  <si>
    <t>PROGRAMA</t>
  </si>
  <si>
    <t>LÍNEAS DE PROYECTO</t>
  </si>
  <si>
    <t>INDICADOR</t>
  </si>
  <si>
    <t>RESPONSABLES</t>
  </si>
  <si>
    <t>EJE ESTRATÉGICO</t>
  </si>
  <si>
    <t xml:space="preserve">SUBPROGRAMA </t>
  </si>
  <si>
    <t>METAS</t>
  </si>
  <si>
    <t xml:space="preserve">1. </t>
  </si>
  <si>
    <t>Reconocimiento                   de la población sexualmente diversa</t>
  </si>
  <si>
    <t>Identificación y caracterización de la población sexualmente diversa</t>
  </si>
  <si>
    <t xml:space="preserve">Caracterización de la población sexualmente diversa </t>
  </si>
  <si>
    <t>1.1.1.1.</t>
  </si>
  <si>
    <t>Implementación  del Observatorio departamental de género y diversidad</t>
  </si>
  <si>
    <t xml:space="preserve">2. </t>
  </si>
  <si>
    <t>Ciudadanía y participación en espacios político - institucionales</t>
  </si>
  <si>
    <t>Fortalecimiento de  la institucionalidad</t>
  </si>
  <si>
    <t>Fortalecimiento de la capacidad institucional para la atención de población sexualmente diversa</t>
  </si>
  <si>
    <t>Empoderamiento  de la población sexualmente                    diversa</t>
  </si>
  <si>
    <t>Promoción de la organización y el liderazgo positivo en la población sexualmente diversa</t>
  </si>
  <si>
    <t xml:space="preserve">Promoción  de ciudadanía y democracia en la  población sexualmente diversa </t>
  </si>
  <si>
    <t>Población sexualmente diversa como agentes  de paz, perdón y reconciliación.</t>
  </si>
  <si>
    <t>Inclusión de la población sexualmente diversa en el  posconflicto y la reconciliación</t>
  </si>
  <si>
    <t>Atención integral a víctimas del conflicto con orientación sexual diversa</t>
  </si>
  <si>
    <t xml:space="preserve">3. </t>
  </si>
  <si>
    <t xml:space="preserve">Inclusión social y aceptación de la diferencia </t>
  </si>
  <si>
    <t>Promoción de la inclusión y diversidad sexual en entorno institucionales públicos y privados</t>
  </si>
  <si>
    <t>Promoción de territorios libres de discriminación</t>
  </si>
  <si>
    <t>Inclusión y diversidad sexual en los entornos familiares</t>
  </si>
  <si>
    <t>Prácticas de aceptación de la diferencia y la diversidad sexual en los entornos familiares</t>
  </si>
  <si>
    <t xml:space="preserve">4. </t>
  </si>
  <si>
    <t>Acceso a servicios sociales básicos con enfoque diferencial sexualmente diverso</t>
  </si>
  <si>
    <t>Inclusión en procesos  culturales y artísticos</t>
  </si>
  <si>
    <t>Promoción cultural  y expresiones artísticas</t>
  </si>
  <si>
    <t xml:space="preserve">Inclusión en procesos de atención en salud </t>
  </si>
  <si>
    <t>Acceso oportuno y de calidad al sistema de salud</t>
  </si>
  <si>
    <t xml:space="preserve">Asistencia especializada en relación con el alto consumo de sustancias psico activas (SPA) </t>
  </si>
  <si>
    <t>Inclusión en procesos educativos</t>
  </si>
  <si>
    <t>Acceso e inclusión al sistema educativo</t>
  </si>
  <si>
    <t xml:space="preserve">5. </t>
  </si>
  <si>
    <t>Fortalecimiento económico, productivo y de capacidad instalada para la población sexualmente diversa</t>
  </si>
  <si>
    <t xml:space="preserve">Autonomía económica, empleo formal y salario en condiciones de igualdad </t>
  </si>
  <si>
    <t>Diseño y puesta en marcha de un observatorio departamental de género y diversidad, a través del cual se realice publicación, análisis y seguimiento de indicadores para la garantía de derechos de la población sexualmente diversa.</t>
  </si>
  <si>
    <t>Promoción y adopción del enfoque de género y diversidad sexual en la institucionalidad pública</t>
  </si>
  <si>
    <t>Diseño e implementación de rutas de atención a población sexualmente diversa.</t>
  </si>
  <si>
    <t xml:space="preserve">Seguimiento a indicadores de gestión pública y rendición de cuentas frente a la garantía de derechos de la población sexualmente diversa. </t>
  </si>
  <si>
    <t>Promoción de la participación política y la incidencia social de la población sexualmente diversa a través de la apertura de espacios de diálogo, rendición de cuentas y control social.</t>
  </si>
  <si>
    <t>Implementación de componentes de género y diversidad en los planes de acción de derechos humanos, participación ciudadana y paz.</t>
  </si>
  <si>
    <t xml:space="preserve">Asistir técnicamente a los 12 municipios del departamento en la conformación y consolidación de espacios de participación de la población sexualmente diversa. </t>
  </si>
  <si>
    <t>Mejoras en las condiciones de habitabilidad de la población sexualmente diversa</t>
  </si>
  <si>
    <t>Orientación familiar y construcción de entornos familiares inclusivos con la diversidad.</t>
  </si>
  <si>
    <t>Sensibilización y comunicación para prevenir el acoso escolar en el Departamento.</t>
  </si>
  <si>
    <t>Incremento de la capacidad técnica para el desarrollo de planes, programas y proyectos con enfoque diferencial dirigidos a la población sexualmente diversa.</t>
  </si>
  <si>
    <t>Adopción de procesos y procedimientos para el desarrollo de una agenda pública de garantía de derechos a la población sexualmente diversa.</t>
  </si>
  <si>
    <t>Conformación y consolidación de espacios de participación y concertación de la población sexualmente diversa en las entidades territoriales.</t>
  </si>
  <si>
    <t xml:space="preserve">Implementar en los municipios un proceso formativo anualizado para el desarrollo del liderazgo colectivo y la incidencia política de la población sexualmente diversa del departamento. </t>
  </si>
  <si>
    <t>Crear de manera permanente la mesa departamental  de participación y concertación para la implementación de la política de diversidad sexual e identidades de género.</t>
  </si>
  <si>
    <t>Desarrollar 1 campaña anualizada con incidencia en las instituciones educativa de promoción del respeto por la diferencia e instalación de territorios libres de discriminación.</t>
  </si>
  <si>
    <t>Desarrollo de campañas para la promoción de espacios libres de discriminación en instituciones educativas, establecimientos públicos y escenarios de interacción pública.</t>
  </si>
  <si>
    <t>Desarrollar 1 campaña anualizada con incidencia municipal de promoción del respeto por la diferencia e instalación de territorios libres de discriminación en entidades públicas y privadas, y espacios públicos.</t>
  </si>
  <si>
    <t xml:space="preserve">Crear una mesa permanente de seguimiento a casos de vulneración de derechos a población sexualmente diversa en el marco del comité consultivo intersectorial para el abordaje integral de la violencia de género. </t>
  </si>
  <si>
    <t xml:space="preserve">Implementación de una estrategia de seguimiento a casos urgentes de discriminación y vulneración de derechos alrededor de espacios de homosocialización. </t>
  </si>
  <si>
    <t>Realizar mesas técnicas con el sector salud para la promoción de la accesibilidad, confiabilidad y confidencialidad en los diagnósticos y procedimientos médicos de diversa naturaleza realizados a la población sexualmente diversa en el marco de la sentencia T-248.</t>
  </si>
  <si>
    <t>Prevención y atención de casos de transmisión de ETS y acceso a tratamientos, suplementos nutricional y métodos anticonceptivos para hombres y mujeres.</t>
  </si>
  <si>
    <t>Incluir a la población sexualmente diversa en la Implementación de módulos formativos de base comunitaria para la prevención, atención y mitigación del consumo de SPA.</t>
  </si>
  <si>
    <t xml:space="preserve">Capacitación a actores del sistema escolar para la inclusión de perspectivas de género, diversidad y respeto por la diferencia en la atención psicosocial de los niños, niñas y adolescentes. </t>
  </si>
  <si>
    <t>Campañas de promoción de espacios libres de discriminación en instituciones de educación técnica y superior.</t>
  </si>
  <si>
    <t xml:space="preserve">Acompañar la construcción y actualización de manuales de convivencia escolar y proyectos educativos institucionales de las instituciones educativas del departamento de conformidad con la Ley 1620 del 2013. </t>
  </si>
  <si>
    <t>Brindar capacitaciones anualizadas en ley 1620 del 2013 y sentencia T-478 del 2015, en diversidad sexual e identidad de genero a integrantes de la comunidad educativa y a las escuelas de padres de familia.</t>
  </si>
  <si>
    <t>Diseñar e implementar una estrategia comunicativa para prevenir el acoso escolar.</t>
  </si>
  <si>
    <t>Articular esfuerzos con las agencias públicas de empleo para la búsqueda de oportunidades laborales de la población LGBTI.</t>
  </si>
  <si>
    <t xml:space="preserve">Acompañamiento a rutas de financiación para proyectos con enfoque diverso de emprendimiento e innovación social y productiva. </t>
  </si>
  <si>
    <t>Promover la apertura de líneas de financiación de iniciativas de emprendimiento social para población sexualmente diversa.</t>
  </si>
  <si>
    <t>Articular con la oferta de subsidios para vivienda y hábitat saludable la disposición de cupos para la población sexualmente diversa.</t>
  </si>
  <si>
    <t>UN (1) SISTEMA DE INFORMACIÓN DISEÑADO E IMPLEMENTADO</t>
  </si>
  <si>
    <t>UN (1) OBSERVATORIO DISEÑADO E IMPLEMENTADO</t>
  </si>
  <si>
    <t>SECRETARÍA DE FAMILIA
SECRETARÍA DE PLANEACIÓN DEPARTAMENTAL</t>
  </si>
  <si>
    <t>DOS (2) JORNADAS ANUALIZADAS POR MUNICIPIO DESARROLLADAS</t>
  </si>
  <si>
    <t xml:space="preserve">SECRETARÍA DE FAMILIA </t>
  </si>
  <si>
    <t>UN (1) MANUAL DE PROCESOS Y PROCEDIMIENTOS FORMULADO Y ADOPTADO</t>
  </si>
  <si>
    <t>SECRETARÍA DE FAMILIA
SECRETARÍA DE PLANEACIÓN DEPARTAMENTAL
CONTROL INTERNO</t>
  </si>
  <si>
    <t>UNA (1) RUTA ADOPTADA E IMPLEMENTADA</t>
  </si>
  <si>
    <t>UN (1) INSTRUMENTO DE CARACTERIZACIÓN DE USUARIOS DISEÑADO E IMPLEMENTADO</t>
  </si>
  <si>
    <t>DOCE (12) MUNICIPIOS ASISTIDOS TÉCNICAMENTE</t>
  </si>
  <si>
    <t>SECRETARÍA DE FAMILIA</t>
  </si>
  <si>
    <t xml:space="preserve">UN (1) PROCESO FORMATIVO IMPLEMENTADO </t>
  </si>
  <si>
    <t>UNA (1) MESA DEPARTAMENTAL DE PARTICIPACIÓN Y CONCERTACIÓN CONFORMADA</t>
  </si>
  <si>
    <t>UNA (1) PRESENTACIÓN ANUALIZADA DE REPORTE AL SEGUIMIENTO DE LA IMPLEMENTACIÓN DE LA POLÍTICA PRESENTADO.</t>
  </si>
  <si>
    <t>CIEN PORCIENTO 100% DE LOS PLANES Y PROYECTOS DE POSTCONFLICTO, ESTABILIZACIÓN Y RECONCILIACIÓN ARMONIZADOS</t>
  </si>
  <si>
    <t>SECRETARÍA DE FAMILIA
SECRETARÍA DE PLANEACIÓN DEPARTAMENTAL
SECRETARÍA DEL INTERIOR
UNIDAD DE VÍCTIMAS</t>
  </si>
  <si>
    <t>CIEN PORCIENTO 100% DE LOS PLANES DE ACCIÓN MUNICIPALES DE DERECHOS HUMANOS Y CONVIVENCIA ESCOLAR ARMONIZADOS</t>
  </si>
  <si>
    <t>CIEN PORCIENTO 100% DE LOS COMITÉS TERRITORIALES DE PAZ, RECONCILIACIÓN Y CONVIVENCIA CON REPRESENTATIVIDAD DE POBLACIÓN LGBTI</t>
  </si>
  <si>
    <t xml:space="preserve">SECRTARÍA DE FAMILIA
SECRETARÍA DEL INTERIOR
UNIDAD DE VÍCTIMAS
</t>
  </si>
  <si>
    <t>UNA (1) CAMPAÑA ANUAL DESARROLLADA</t>
  </si>
  <si>
    <t>UNA (1) MESA TÉCNICA CONFORMADA</t>
  </si>
  <si>
    <t>SECRETARÍA DE FAMILIA
SECRETARÍA DE SALUD
POLICÍA NACIONAL 
ALCALDÍAS MUNICIPALES</t>
  </si>
  <si>
    <t xml:space="preserve">SECRETARÍA DE FAMILIA
ALCALDÍAS MUNICIPALES
</t>
  </si>
  <si>
    <t>SECRETARÍA DE FAMILIA
SECRETARÍA DE EDUCACIÓN
SECRETARÍA DEL INTERIOR
ALCALDÍAS MUNICIPALES</t>
  </si>
  <si>
    <t>SECRETARÍA DE FAMILIA
SECRETARÍA DEL INTERIOR
ALCALDÍAS MUNICIPALES</t>
  </si>
  <si>
    <t>UNA (1) ESTRATEGIA DISEÑADA E IMPLEMENTADA</t>
  </si>
  <si>
    <t>SECRETARÍA DE FAMILIA
POLICÍA NACIONAL
ALCALDÍAS MUNICIPALES</t>
  </si>
  <si>
    <t>UNA (1) ESTRATEGIA IMPLEMENTADA</t>
  </si>
  <si>
    <t xml:space="preserve">SECRETARÍA DE FAMILIA
ALCALDÍAS MUNICIPALES
COMISARÍAS DE FAMILIA
</t>
  </si>
  <si>
    <t>DOCE (12) PLANES MUNICIPALES ARMONIZADOS</t>
  </si>
  <si>
    <t>SECRETARÍA DE FAMILIA 
ALCALDÍAS MUNICIPALES
SECRETARÍA DE EDUCACIÓN</t>
  </si>
  <si>
    <t>DOCE (12) MUNICIPIOS CUENTAN CON OFERTA CULTURAL Y ARTÍSTICA INCLUSIVA</t>
  </si>
  <si>
    <t>SECRETARÍA DE FAMILIA
SECRETARÍA DE CULTURA
ALCALDÍAS MUNICIPALES</t>
  </si>
  <si>
    <t>DOCE (12) MUNICIPIOS CUENTAN CON OFERTA DEPORTIVA Y RECREATIVA INCLUSIVA</t>
  </si>
  <si>
    <t>SECRETARÍA DE FAMILIA
INDEPORTES
ALCALDÍAS MUNICIPALES</t>
  </si>
  <si>
    <t>UNA (1) CAMPAÑA ANUAL DE CAPACITACIÓN REALIZADA</t>
  </si>
  <si>
    <t xml:space="preserve">SECRETARÍA DE FAMILIA
SECRETARÍA DE SALUD
</t>
  </si>
  <si>
    <t>UNA (1) CAPACITACIÓN ANUAL REALIZADA</t>
  </si>
  <si>
    <t>SECRETARÍA DE FAMILIA
SECRETARÍA DE SALUD</t>
  </si>
  <si>
    <t>UNA (1) CAMPAÑA PREVENTIVA DESARROLLADA</t>
  </si>
  <si>
    <t xml:space="preserve">UN (1) MODELO DE ATENCIÓN EN SALUD MENTAL FORTALECIDO </t>
  </si>
  <si>
    <t>UN (1) MÓDULO FORMATIVO ARMONIZADO CON COMPONENTES DE GÉNERO Y DIVERSIDAD</t>
  </si>
  <si>
    <t>UNA (1) ACTIVIDAD ANUAL REALIZADA</t>
  </si>
  <si>
    <t xml:space="preserve">SECRETARÍA DE FAMILIA
SECRETARÍA DE EDUCACIÓN  </t>
  </si>
  <si>
    <t>CIEN PORCIENTO 100% DE LOS MANUALES DE CONVIVENCIA Y PROYECTOS EDUCATIVOS INSTITUCIONALES ACTUALIZADOS DE CONFORMIDAD CON LA LEY 1620 DE 2013</t>
  </si>
  <si>
    <t>UNA (1) ESTRATEGIA DESARROLLADA</t>
  </si>
  <si>
    <t>SECRETARÍA DE FAMILIA
UNIVERSIDADES
SECRETARÍA DE EDUCACIÓN</t>
  </si>
  <si>
    <t>SECRETARÍA DE FAMILIA
OFICINA DE COMUNICACIONES</t>
  </si>
  <si>
    <t>UNA (1) MESA TÉCNICA DE EQUIDAD LABORAL CON ENFOQUE DIFERENCIAL Y DE GÉNERO CONFORMADA</t>
  </si>
  <si>
    <t>SECRETARÍA DE FAMILIA
MINISTERIO DEL INTERIOR</t>
  </si>
  <si>
    <t xml:space="preserve">SECRETARÍA DE FAMILIA
SECRETARÍA DE TURISMO, INDUSTRIA Y COMERCIO
</t>
  </si>
  <si>
    <t>NÚMERO # DE PROYECTOS E INICIATIVAS DE POBLACIÓN SEXUALMENTE DIVERSA APOYADAS O COFINANCIADAS</t>
  </si>
  <si>
    <t>SECRETARÍA DE FAMILIA
SECRETARÍA DE TURISMO, INDUSTRIA Y COMERCIO
SECRETARÍA DE FAMILIA
SENA</t>
  </si>
  <si>
    <t>NÚMERO # DE POBLACIÓN SEXUALMENTE DIVERSA BENEFICIADOS CON OFERTAS DE SUBSIDIOS PARA VIVIENDA Y HÁBITAT</t>
  </si>
  <si>
    <t>SECRETARÍA DE FAMILIA
PROMOTORA DE VIVIENDA
SECRETARÍA DE INFRAESTRUCTURA
ALCALDÍAS MUNICIPALES</t>
  </si>
  <si>
    <t>Armonización y Transversalización del enfoque de género y diversidad en los programas y proyectos de postconflicto, estabilización y reconciliación adoptados por el Departamento.</t>
  </si>
  <si>
    <t>Armonizar los programas y proyectos de postconflicto, estabilización y reconciliación adoptados en el Departamento con los enfoques de género y diversidad.</t>
  </si>
  <si>
    <t xml:space="preserve">Implementar componentes de género y diversidad en los planes de acción de los comités municipales de derechos humanos y convivencia escolar. </t>
  </si>
  <si>
    <t>Desarrollo de estrategias y articulación intersectorial para la atención y prevención de la violencia basada en género en el territorio quindiano.</t>
  </si>
  <si>
    <t xml:space="preserve">Diseñar una estrategia de seguimiento a casos urgentes de discriminación y vulneración de derechos con componentes de atención, prevención y sensibilización. </t>
  </si>
  <si>
    <t xml:space="preserve">Promoción del deporte, la recreación y uso del tiempo libre </t>
  </si>
  <si>
    <t>Realizar una campaña anual de capacitación la población LGBTI sobre el Sistema General de Seguridad Social en Salud y afiliación de beneficiario en cada ente territorial  y mecanismos de acceso.</t>
  </si>
  <si>
    <t xml:space="preserve">Desarrollar una campaña preventiva y de sensibilización sobre los riesgos de la hormonización desregularizada, el uso de protocolos de consentimiento informado, rutas de atención y recepción de denuncias.  </t>
  </si>
  <si>
    <t>Desarrollar acciones educativas en derechos sexuales y reproductivos y promoción de habilidades auto protectoras.</t>
  </si>
  <si>
    <t xml:space="preserve">Promover espacios de reflexión académica en torno a la cultura ciudadana, inclusión laboral, sensibilización, familia y diversidad sexual y de género en las instituciones de educación técnica y superior del departamento. </t>
  </si>
  <si>
    <t>Promoción de la autonomía económica  y el emprenderismo en la población sexualmente diversa.</t>
  </si>
  <si>
    <t>Hábitat seguro para la población sexualmente diversa</t>
  </si>
  <si>
    <t>Diseño y puesta en marcha de un sistema de información tendiente a caracterizar de manera periódica la situación de derechos de la población.</t>
  </si>
  <si>
    <t>1.1.2.1</t>
  </si>
  <si>
    <r>
      <t xml:space="preserve">POLÍTICA PÚBLICA DE DIVERSIDAD SEXUAL E IDENTIDAD DE GÉNERO 2019-2029  </t>
    </r>
    <r>
      <rPr>
        <b/>
        <i/>
        <sz val="36"/>
        <color theme="1"/>
        <rFont val="Arial"/>
        <family val="2"/>
      </rPr>
      <t>QUINDÍO DIVERSO</t>
    </r>
  </si>
  <si>
    <t>2.1.1.1</t>
  </si>
  <si>
    <t>2.1.1.2</t>
  </si>
  <si>
    <t>1.1</t>
  </si>
  <si>
    <t>2.1</t>
  </si>
  <si>
    <t>2.2</t>
  </si>
  <si>
    <t>2.3</t>
  </si>
  <si>
    <t>3.1</t>
  </si>
  <si>
    <t>3.2</t>
  </si>
  <si>
    <t>4.1</t>
  </si>
  <si>
    <t>4.2</t>
  </si>
  <si>
    <t>4.3</t>
  </si>
  <si>
    <t>5.1</t>
  </si>
  <si>
    <t>5.2</t>
  </si>
  <si>
    <t>1.1.1</t>
  </si>
  <si>
    <t>1.1.2</t>
  </si>
  <si>
    <t>2.1.1</t>
  </si>
  <si>
    <t>2.1.2</t>
  </si>
  <si>
    <t>2.2.1</t>
  </si>
  <si>
    <t>2.2.2</t>
  </si>
  <si>
    <t>2.3.1</t>
  </si>
  <si>
    <t>2.3.2</t>
  </si>
  <si>
    <t>3.1.1</t>
  </si>
  <si>
    <t>3.2.1</t>
  </si>
  <si>
    <t>4.1.1</t>
  </si>
  <si>
    <t>4.1.2</t>
  </si>
  <si>
    <t>4.2.1</t>
  </si>
  <si>
    <t>4.2.2</t>
  </si>
  <si>
    <t>4.3.1</t>
  </si>
  <si>
    <t>5.1.1</t>
  </si>
  <si>
    <t>2.1.2.1</t>
  </si>
  <si>
    <t>2.1.2.2</t>
  </si>
  <si>
    <t>2.2.1.1</t>
  </si>
  <si>
    <t>2.2.1.2</t>
  </si>
  <si>
    <t>2.2.2.1</t>
  </si>
  <si>
    <t>2.3.1.1</t>
  </si>
  <si>
    <t>2.3.1.2</t>
  </si>
  <si>
    <t>2.3.2.1</t>
  </si>
  <si>
    <t>3.1.1.1</t>
  </si>
  <si>
    <t>3.1.1.2</t>
  </si>
  <si>
    <t>3.1.1.3</t>
  </si>
  <si>
    <t>3.1.1.4</t>
  </si>
  <si>
    <t>3.2.1.1</t>
  </si>
  <si>
    <t>3.2.1.2</t>
  </si>
  <si>
    <t>4.1.1.1</t>
  </si>
  <si>
    <t>4.1.2.1</t>
  </si>
  <si>
    <t>4.2.1.1</t>
  </si>
  <si>
    <t>4.2.1.2</t>
  </si>
  <si>
    <t>4.2.1.3</t>
  </si>
  <si>
    <t>4.2.1.4</t>
  </si>
  <si>
    <t>4.2.1.5</t>
  </si>
  <si>
    <t>4.2.2.1</t>
  </si>
  <si>
    <t>4.3.1.1</t>
  </si>
  <si>
    <t>4.3.1.2</t>
  </si>
  <si>
    <t>4.3.1.3</t>
  </si>
  <si>
    <t>4.3.1.4</t>
  </si>
  <si>
    <t>4.3.1.5</t>
  </si>
  <si>
    <t>5.1.1.1</t>
  </si>
  <si>
    <t>5.1.1.2</t>
  </si>
  <si>
    <t>5.2.1</t>
  </si>
  <si>
    <t>5.2.1.1</t>
  </si>
  <si>
    <t>Implementación de estrategias para el desarrollo del liderazgo colectivo de la población sexualmente diversa del Departamento.</t>
  </si>
  <si>
    <t xml:space="preserve">Garantía de derechos y reparación integral a la población sexualmente diversa victima del conflicto armado. </t>
  </si>
  <si>
    <t xml:space="preserve">Promoción de la no-discriminación en la dinámica institucional.  </t>
  </si>
  <si>
    <t>Transversalización del enfoque de género y diversidad en los planes de convivencia escolar.</t>
  </si>
  <si>
    <t>Oferta cultural y artística del departamento para población LGBTI.</t>
  </si>
  <si>
    <t>Oferta deportiva y recreativa del departamento para población LGBTI.</t>
  </si>
  <si>
    <t xml:space="preserve">Capacitaciones en materia de seguridad social en salud, derechos y deberes en salud y tratamientos hormonales. </t>
  </si>
  <si>
    <t>Confidencialidad, confiabilidad y accesibilidad para la población sexualmente diversa del Departamento.</t>
  </si>
  <si>
    <t xml:space="preserve"> Prevención y mitigación de situaciones de hormonización no regularizada. </t>
  </si>
  <si>
    <t>Promoción y atención de salud mental dirigido a población sexualmente diversa.</t>
  </si>
  <si>
    <t>Fortalecimiento a la capacidad de respuesta para la reducción del consumo de sustancias psicoactivas.</t>
  </si>
  <si>
    <t xml:space="preserve">Actualización de manuales institucionales de convivencia escolar. </t>
  </si>
  <si>
    <t>Prevención y atención del acoso escolar asociado a la población sexualmente diversa.</t>
  </si>
  <si>
    <t>Fortalecimiento productivo de la población sexualmente diversa.</t>
  </si>
  <si>
    <t>Accesibilidad de la población sexualmente diversa a servicios de subsidiariedad para vivienda y hábitat saludable.</t>
  </si>
  <si>
    <t>Diseñar y poner en marcha un (1) sistema de información.</t>
  </si>
  <si>
    <t>Diseñar y poner en marcha un (1) observatorio departamental de género y diversidad.</t>
  </si>
  <si>
    <t>Desarrollar dos (2) jornadas de asistencia técnica anuales por municipio.</t>
  </si>
  <si>
    <t>Formulación, validación y adopción de un (1) manual de procesos y procedimientos para la atención de la población sexualmente diversa del departamento.</t>
  </si>
  <si>
    <t xml:space="preserve">Adoptar rutas de atención y activación de medidas y protocolos en los instrumentos de planeación y gestión publica para promover la garantía de derechos económico, sociales y culturales (salud, educación participación y seguridad) de la población sexualmente diversa. </t>
  </si>
  <si>
    <t>Incorporar en los instrumentos de caracterización de usuarios y servicio al ciudadano, variables para monitorear la atención a población sexualmente diversa.</t>
  </si>
  <si>
    <t>Realizar una presentación anual de reporte del seguimiento e implementación de la política publica en el marco de la rendición pública de cuentas institucional.</t>
  </si>
  <si>
    <t>Garantizar la representatividad de la población LGBTI en la totalidad de los consejos territoriales de paz, reconciliación y convivencia.</t>
  </si>
  <si>
    <t>Realizar un proceso formativo anual en los entes territoriales del departamento para la actualización a funcionarios públicos en la adopción de mecanismos de género y Transversalización del enfoque genero diverso y parámetros no sexistas según ley 1752 del 2015 (ley antidiscriminación).</t>
  </si>
  <si>
    <t>Implementar una estrategia de sensibilización familiar anual que fortalezca los lazos familiares con entornos de personas sexualmente diversas en cada municipio.</t>
  </si>
  <si>
    <t>Armonizar los 12 planes de convivencia escolar con los enfoques de género y diversidad para el abordaje de las rutas de atención y fortalecimiento familiar alrededor de la diversidad.</t>
  </si>
  <si>
    <t>Garantizar el acceso y representatividad de la población sexualmente diversa a la oferta cultural y artística del departamento.</t>
  </si>
  <si>
    <t>Garantizar el acceso y representatividad de la población sexualmente diversa a la oferta recreativa y deportiva del departamento.</t>
  </si>
  <si>
    <t xml:space="preserve">Realizar 1 capacitación anual para la población sexualmente diversa y funcionarios públicos en deberes y derechos en Salud, soportado en la ley 1620 de derechos sexuales y reproductivos. </t>
  </si>
  <si>
    <t>Fortalecer en el modelo de atención en salud mental los componentes de diversidad y género para la atención a población sexualmente diversa.</t>
  </si>
  <si>
    <t xml:space="preserve">Realizar una actividad anual de sensibilización no tendenciosa a estudiantes y profesores de instituciones educativas frente a temas de identidad de género,  trato igualitario y nombre identitario de la población sexualmente diversa. </t>
  </si>
  <si>
    <t>Realizar asistencia técnica y para la construcción de planes de acción municipal de las mesas de participación de población LGBTI y formulación de proyectos tendientes a la empleabilidad de población sexualmente diversa.</t>
  </si>
  <si>
    <t>Desarrollar acciones de formación y cualificación de competencias laborales para población LGBTI.</t>
  </si>
  <si>
    <t xml:space="preserve">LOGROS ALCANZADOS </t>
  </si>
  <si>
    <t>METAS 2020</t>
  </si>
  <si>
    <t>PROGRAMADO</t>
  </si>
  <si>
    <t>EJECUTADO</t>
  </si>
  <si>
    <t>% AVANCE</t>
  </si>
  <si>
    <t>RECURSOS 2020</t>
  </si>
  <si>
    <t>EJECUTADO PRIMER TRIMESTRE         ENERO-MARZO</t>
  </si>
  <si>
    <t>EJECUTADO SEGUNDO TRIMESTRE         ABRIL-JUNIO</t>
  </si>
  <si>
    <t>EJECUTADO TERCER TRIMESTRE            JULIO-SEPTIEMBRE</t>
  </si>
  <si>
    <t>EJECUTADO CUARTO TRIMESTRE         OCTUBRE-DICIEMBRE</t>
  </si>
  <si>
    <t>RECURSOS</t>
  </si>
  <si>
    <t>indicador</t>
  </si>
  <si>
    <t>%del indicador</t>
  </si>
  <si>
    <t>Rojo de  0% a 39%</t>
  </si>
  <si>
    <t>Naranja 40% a 59%</t>
  </si>
  <si>
    <t>Verde claro 70% a 79%</t>
  </si>
  <si>
    <t>Verde  80% o mas</t>
  </si>
  <si>
    <t>Reconocimiento de la población sexualmente diversa</t>
  </si>
  <si>
    <t>CRITICO</t>
  </si>
  <si>
    <t>BAJO</t>
  </si>
  <si>
    <t>MEDIO</t>
  </si>
  <si>
    <t>SATISFACTORIO</t>
  </si>
  <si>
    <t>SOBRESALIENTE</t>
  </si>
  <si>
    <t>Eje 1</t>
  </si>
  <si>
    <t>Eje 2</t>
  </si>
  <si>
    <t>Eje 3</t>
  </si>
  <si>
    <t>Eje 4</t>
  </si>
  <si>
    <t>Eje 5</t>
  </si>
  <si>
    <t>LINEAS</t>
  </si>
  <si>
    <t>EJES ESTRATÉGICOS</t>
  </si>
  <si>
    <t>INDICADORES</t>
  </si>
  <si>
    <t>TOTAL</t>
  </si>
  <si>
    <t>TOTAL, INDICADORES</t>
  </si>
  <si>
    <t>RANGO</t>
  </si>
  <si>
    <t>CANTIDAD</t>
  </si>
  <si>
    <t>CRÍTICO</t>
  </si>
  <si>
    <t>Se han realizado acciones educativas en derechos sexuales y reproductivos, se desarrollaron 6 con la población adolescente y LGTBI, se realizaron 7 capacitaciones técnicas a diferentes EPS e IPS, a través del  subcomité de maternidad segura y del ministerio de salud y protección social y el INS(enero 1- mayo 31 del 2021), se ha realizado seguimiento, vigilancia y control en la adaptación de la ruta Materno Perinatal en 19 instituciones tanto en IPS y EPS del departamento-Dentro de las acciones educativas en derechos sexuales y reproductivos , se realizan 4  socializaciones  en Derechos Sexuales y Reproductivos para la población LGBTI de los  municipios de Pijao, Circasia, Buenavista, La Tebaida</t>
  </si>
  <si>
    <t>En el marco de la realización de mesas tecnicas con el sector salud se promociona con las EPS Medimás, Asmetsalud, Nueva EPS la garantía de la adecuación de los servicios en salud con perspectiva de Género</t>
  </si>
  <si>
    <t xml:space="preserve">Durante el primer trimestre de la vigencia 2021, Indeportes Quindio ha desarrollo en todos sus programas  un enfoque inclusivo sin importar su raza genero u orientacion sexual para el beneficio de toda la comunidad del deporte del Quindio
</t>
  </si>
  <si>
    <t>METAS 2021</t>
  </si>
  <si>
    <t>Línea estratégica</t>
  </si>
  <si>
    <t>Programa presupuestal</t>
  </si>
  <si>
    <t>Código del producto</t>
  </si>
  <si>
    <t>Producto</t>
  </si>
  <si>
    <t>Código del indicador de producto</t>
  </si>
  <si>
    <t>Nombre del indicador</t>
  </si>
  <si>
    <t>Meta del cuatrenio</t>
  </si>
  <si>
    <t>Plan Departamental de Desarrollo Tu y yo somos Quindío 2020-2023</t>
  </si>
  <si>
    <t>Fortalecimiento del buen gobierno para el respeto y garantía de los derechos humanos. "Quindío integrado y participativo"</t>
  </si>
  <si>
    <t>Implementar  la política  pública de diversidad sexual e identidad de género</t>
  </si>
  <si>
    <t>Política pública de diversidad sexual e identidad de género implementada.</t>
  </si>
  <si>
    <t>Servicio de promoción a la participación ciudadana</t>
  </si>
  <si>
    <t>Iniciativas para la promoción de la participación femenina en escenarios sociales y políticos implementada.</t>
  </si>
  <si>
    <t>Servicio de apoyo para la implementación de medidas en derechos humanos y derecho internacional humanitario</t>
  </si>
  <si>
    <t>Casa de la Mujer Empoderada implementada</t>
  </si>
  <si>
    <t xml:space="preserve">Para la implementacion de componentes de genero y diversidad en los planes de accion de los comites municipales, se brindo asistencia tecnica a cada municipio del Departamento con el fin de realizar la instalación y operación del Comité Municipal de Paz, con el fin de garantizar la participación dela población OSIGGD en estos espacios. </t>
  </si>
  <si>
    <t xml:space="preserve">Actualización Plan de Acción Territorial de Victimas, el cual incluye acciones que garantizan los derechos de las victimas con orientación sexualmente diversa, ademas se brindo asistencia tecnica a los 12 municipios del Departamento con el fin de realizar la instalación y operación del Comité Municipal de Paz, asi como la participación dela población con orientación sexualmente diversa en estos espacios </t>
  </si>
  <si>
    <t xml:space="preserve">Se creo una mesa permanente de seguimiento de acuerdo a lo estipulado en el decreto 441, para el primer trimestre de 2021 se atendieron 2 casos de amenazas en contra de lideres y activistas de la población OSIGD del Departamento del Quindío </t>
  </si>
  <si>
    <t>Durante el periodo informado no se realizaron acciones orientadas al cumplimiento de este.</t>
  </si>
  <si>
    <t>Desde la Dirección de Desarrollo Humano y Familia se realizo una jornada de asistencia técnica para la inclusión del enfoque de diversidad sexual en instrumentos de planeación y gestión pública en el municipio de Pijao, ademas se implemento la ruta antidiscriminacion a poblacion sexualmente diversa en el municipio de Armenia.</t>
  </si>
  <si>
    <t>Desde la Dirección de Desarrollo Humano y Familia se realizo una jornada de asistencia técnica para la inclusión del enfoque de diversidad sexual en instrumentos de planeación y gestión pública en el municipio de Pijao</t>
  </si>
  <si>
    <t>Con la creación del consejo consultivo de diversidad sexual e identidad de género(Decreto 510/2020) y el correspondiente comité se dio cuplimiento al 100% de esta meta.</t>
  </si>
  <si>
    <t>Los manuales de convivencia escolar de las instituciones educativas oficiales adscritas a la secretaría de educación departamental se encuentran actualizados de conformidad a la Ley 1620 de 2013</t>
  </si>
  <si>
    <t>Desde la Dirección de Desarrollo Humano y Familia se realizo una jornada de asistencia técnica para la capacidad de respuesta institucional al municipio de Pijao en el cual incluye el enfoque de diversidad sexual.</t>
  </si>
  <si>
    <t xml:space="preserve">En el marco del modelo de atención se realizó  1 apoyo en actividad  del Dia Internacional de la Visibilidad Trans con acciones de promoción  y prevención encaminada a la población LGTBI en el municipio de Salento, asi mismo se trabajo en el fortalecimiento del modelo de atención en salud mental los componentes de diversidad y género para la atención a población sexualmente diversa donde el programa Convivencia Social y Salud Mental dentro de su quehacer realiza seguimiento al Evento 356 Intento de Suicidio y Evento 875 Violencia de Genero (intrafamiliar, Psicológica y Negligencia) por correo electrónico o llamada telefónico; mediante la notificación a las EPAB para la activación de ruta en Salud Mental y en donde la población sexualmente diversa se ha priorizado y de esta forma reducir las barreras de acceso al sistema de salud., por otra parte se realizaron asistencias técnicas tanto con las EAPB presentes en el departamento como a los planes locales e instituciones prestadoras de servicios de salud en cuanto a los eventos de interés en salud publica, rutas de atención para evitar las barreras en salud, canales para realizar la gestión del riesgo (LINEA DE APOYO PSICOLOGICO) donde la población sexualmente diversa tengan acceso a esta herramienta.
</t>
  </si>
  <si>
    <t>N/A</t>
  </si>
  <si>
    <t>EJECUTADO PRIMER TRIMESTRE                                        ENERO-MARZO</t>
  </si>
  <si>
    <t xml:space="preserve">La Secretaria de familia a traves de la Jefatura de la mujer y la equidad, asistio tecnicamente en la conformación y consolidación de espacios de participación de la población sexualmente diversa en los municipios de Pijao y Genova. </t>
  </si>
  <si>
    <r>
      <t xml:space="preserve">POLÍTICA PÚBLICA DE DIVERSIDAD SEXUAL E IDENTIDAD DE GÉNERO 2019-2029  </t>
    </r>
    <r>
      <rPr>
        <b/>
        <i/>
        <sz val="36"/>
        <rFont val="Arial"/>
        <family val="2"/>
      </rPr>
      <t>QUINDÍO DIVERSO</t>
    </r>
  </si>
  <si>
    <t xml:space="preserve">La Secretaria de familia a traves de la Jefatura de la mujer y la equidad, asistio tecnicamente en la conformación y consolidación de espacios de participación de la población sexualmente diversa en los municipios de Pijao y Genova.  </t>
  </si>
  <si>
    <r>
      <t xml:space="preserve">En el municipio de la </t>
    </r>
    <r>
      <rPr>
        <b/>
        <sz val="20"/>
        <rFont val="Calibri"/>
        <family val="2"/>
        <scheme val="minor"/>
      </rPr>
      <t>Tebaida,</t>
    </r>
    <r>
      <rPr>
        <sz val="20"/>
        <rFont val="Calibri"/>
        <family val="2"/>
        <scheme val="minor"/>
      </rPr>
      <t xml:space="preserve"> se solicito a la direccion de las TIC la publicacion de acuerdo 002 del 28 de febrero con la intencion de promocionar por redes sociales este mecanismos de participacion como espacio consultivo para lideres de la poblacion.</t>
    </r>
  </si>
  <si>
    <r>
      <t xml:space="preserve">En el municipio de la </t>
    </r>
    <r>
      <rPr>
        <b/>
        <sz val="20"/>
        <rFont val="Calibri"/>
        <family val="2"/>
        <scheme val="minor"/>
      </rPr>
      <t>Tebaida</t>
    </r>
    <r>
      <rPr>
        <sz val="20"/>
        <rFont val="Calibri"/>
        <family val="2"/>
        <scheme val="minor"/>
      </rPr>
      <t xml:space="preserve"> se realizaron 5 jornadas de afiliacion en el Municipio enfocado a todos los tipos poblacionales. En el Municipio de </t>
    </r>
    <r>
      <rPr>
        <b/>
        <sz val="20"/>
        <rFont val="Calibri"/>
        <family val="2"/>
        <scheme val="minor"/>
      </rPr>
      <t>Filandia</t>
    </r>
    <r>
      <rPr>
        <sz val="20"/>
        <rFont val="Calibri"/>
        <family val="2"/>
        <scheme val="minor"/>
      </rPr>
      <t xml:space="preserve"> los proyectos de subsidios para vivienda desde la Secrataría de Planeación Municipal se realizan de manera general para toda la población del municipio independiente de su orientación sexual o identidad de género.</t>
    </r>
  </si>
  <si>
    <r>
      <t>En la Universidad la</t>
    </r>
    <r>
      <rPr>
        <b/>
        <sz val="20"/>
        <rFont val="Calibri"/>
        <family val="2"/>
        <scheme val="minor"/>
      </rPr>
      <t xml:space="preserve"> Gran Colombia</t>
    </r>
    <r>
      <rPr>
        <sz val="20"/>
        <rFont val="Calibri"/>
        <family val="2"/>
        <scheme val="minor"/>
      </rPr>
      <t xml:space="preserve">, se llevo a cabo sensibilización a 454 estudiantes  sobre violencia de género. Por parte de la Universidad </t>
    </r>
    <r>
      <rPr>
        <b/>
        <sz val="20"/>
        <rFont val="Calibri"/>
        <family val="2"/>
        <scheme val="minor"/>
      </rPr>
      <t>EAM</t>
    </r>
    <r>
      <rPr>
        <sz val="20"/>
        <rFont val="Calibri"/>
        <family val="2"/>
        <scheme val="minor"/>
      </rPr>
      <t xml:space="preserve"> se realizaron publicaciones en Redes Sociales, en el mes del orgullo gay mostrando el apoyo de la Universidad a las personas con orientacion sexual e identidad de genero diversa, tambien se enviaron mails a nuestra comunidad academica indicando que los valores rectores de la EAM, dentro de ellos es RESPETO, por su orientazión sexual, raza o género e invitando al progreso social y a no realizar actos o comentarios discriminatorios.</t>
    </r>
  </si>
  <si>
    <t xml:space="preserve">Desde la Secretaria del Interior, para la implementacion de componentes de genero y diversidad en los planes de accion de los comites municipales, se brindo asistencia tecnica a cada municipio del Departamento con el fin de realizar la instalación y operación del Comité Municipal de Paz, con el fin de garantizar la participación dela población OSIGGD en estos espacios. </t>
  </si>
  <si>
    <r>
      <t xml:space="preserve">En el municipio de la </t>
    </r>
    <r>
      <rPr>
        <b/>
        <sz val="20"/>
        <rFont val="Calibri"/>
        <family val="2"/>
        <scheme val="minor"/>
      </rPr>
      <t>Tebaida,</t>
    </r>
    <r>
      <rPr>
        <sz val="20"/>
        <rFont val="Calibri"/>
        <family val="2"/>
        <scheme val="minor"/>
      </rPr>
      <t xml:space="preserve"> se realizaron mesas de trabajo con la secreataria de gobierno, direccion administrativa de salud y direccion administrativa de servicios sociales, con la intencion de articular y armonizar los planes de accion de los diferentes mecanismos de participacion.  En el Municipio de </t>
    </r>
    <r>
      <rPr>
        <b/>
        <sz val="20"/>
        <rFont val="Calibri"/>
        <family val="2"/>
        <scheme val="minor"/>
      </rPr>
      <t>Buenavista</t>
    </r>
    <r>
      <rPr>
        <sz val="20"/>
        <rFont val="Calibri"/>
        <family val="2"/>
        <scheme val="minor"/>
      </rPr>
      <t xml:space="preserve"> existen componenetes de diversidad de género en los planes de acción. Desde la </t>
    </r>
    <r>
      <rPr>
        <b/>
        <sz val="20"/>
        <rFont val="Calibri"/>
        <family val="2"/>
        <scheme val="minor"/>
      </rPr>
      <t xml:space="preserve">Secretaria del Interior </t>
    </r>
    <r>
      <rPr>
        <sz val="20"/>
        <rFont val="Calibri"/>
        <family val="2"/>
        <scheme val="minor"/>
      </rPr>
      <t>se elaboraron los Plan de acción Consejo Municipal de Paz en los municipios de Quimbaya, Pijao, Cordoba y Calarca.</t>
    </r>
  </si>
  <si>
    <t xml:space="preserve">Desde la Secretaria del Interior, se creo una mesa permanente de seguimiento de acuerdo a lo estipulado en el decreto 441, para el primer trimestre de 2021 se atendieron 2 casos de amenazas en contra de lideres y activistas de la población OSIGD del Departamento del Quindío </t>
  </si>
  <si>
    <r>
      <t xml:space="preserve">Desde la </t>
    </r>
    <r>
      <rPr>
        <b/>
        <sz val="20"/>
        <rFont val="Calibri"/>
        <family val="2"/>
        <scheme val="minor"/>
      </rPr>
      <t>Secretaria de Educación</t>
    </r>
    <r>
      <rPr>
        <sz val="20"/>
        <rFont val="Calibri"/>
        <family val="2"/>
        <scheme val="minor"/>
      </rPr>
      <t xml:space="preserve"> se han realizado formaciones a orientadores escolares en la solución de conflictos.</t>
    </r>
  </si>
  <si>
    <t xml:space="preserve">Se realizan asistencias técnicas con el ICBF y población LGTBI para la socialización de los eventos Conducta Suicida y Violencia Intrafamiliar. </t>
  </si>
  <si>
    <t xml:space="preserve"> Se ha trabajado en el fortalecimiento del modelo de atención en salud mental los componentes de diversidad y género para la atención a población sexualmente diversa donde el programa Convivencia Social y Salud Mental dentro de su quehacer realiza seguimiento al Evento 356 Intento de Suicidio y Evento 875 Violencia de Genero (intrafamiliar, Psicológica y Negligencia) por correo electrónico o llamada telefónico; mediante la notificación a las EPAB para la activación de ruta en Salud Mental y en donde la población sexualmente diversa se ha priorizado y de esta forma reducir las barreras de acceso al sistema de salud.</t>
  </si>
  <si>
    <r>
      <t>Desde la</t>
    </r>
    <r>
      <rPr>
        <b/>
        <sz val="20"/>
        <rFont val="Calibri"/>
        <family val="2"/>
        <scheme val="minor"/>
      </rPr>
      <t xml:space="preserve"> Secretaria de Salud</t>
    </r>
    <r>
      <rPr>
        <sz val="20"/>
        <rFont val="Calibri"/>
        <family val="2"/>
        <scheme val="minor"/>
      </rPr>
      <t xml:space="preserve"> y  el programa de Convivencia Social y Salud Mental a traves de la plataforma SIVIGILA se hace seguimiento a las EPS con los casos que son reportados para identificar que se esta ejecutando correctamente todo el proceso de  toda población que es reconocida como grupo diferencial y con diversidad de genero, pues así se tiene un mejor conocimiento de todas las competencias que maneja el sector salud, en estas mesas de trabajo se evidencia el compromiso por parte de las instituciones ya que se preocupa por el bienestar de los usuarios y hacen todo lo posible por que aquellas reciban la atención necesaria en todas las áreas.</t>
    </r>
  </si>
  <si>
    <r>
      <t xml:space="preserve">En el Municipio de </t>
    </r>
    <r>
      <rPr>
        <b/>
        <sz val="20"/>
        <rFont val="Calibri"/>
        <family val="2"/>
        <scheme val="minor"/>
      </rPr>
      <t>Calarca,</t>
    </r>
    <r>
      <rPr>
        <sz val="20"/>
        <rFont val="Calibri"/>
        <family val="2"/>
        <scheme val="minor"/>
      </rPr>
      <t xml:space="preserve"> se llevo a cabo sesión con la mesa Municipal LGBT.</t>
    </r>
  </si>
  <si>
    <t>ACCIONES SEGUNDO TRIMESTRE 2021</t>
  </si>
  <si>
    <t>ACCIONES PRIMER TRIMESTRE 2021</t>
  </si>
  <si>
    <r>
      <t xml:space="preserve">En el municipio de </t>
    </r>
    <r>
      <rPr>
        <b/>
        <sz val="20"/>
        <rFont val="Calibri"/>
        <family val="2"/>
        <scheme val="minor"/>
      </rPr>
      <t>Montenegro</t>
    </r>
    <r>
      <rPr>
        <sz val="20"/>
        <rFont val="Calibri"/>
        <family val="2"/>
        <scheme val="minor"/>
      </rPr>
      <t xml:space="preserve"> se realizó asistencia psicologica y juridica a entes relacionados a las redes de apoyo de la población diversa. </t>
    </r>
  </si>
  <si>
    <r>
      <t xml:space="preserve">Desde la </t>
    </r>
    <r>
      <rPr>
        <b/>
        <sz val="20"/>
        <rFont val="Calibri"/>
        <family val="2"/>
        <scheme val="minor"/>
      </rPr>
      <t>Secretaria del Interior</t>
    </r>
    <r>
      <rPr>
        <sz val="20"/>
        <rFont val="Calibri"/>
        <family val="2"/>
        <scheme val="minor"/>
      </rPr>
      <t xml:space="preserve"> se elaboraron los Plan de acción Consejo Municipal de Paz en los municipios de Quimbaya, Pijao, Cordoba y Calarca, en el Municipio de </t>
    </r>
    <r>
      <rPr>
        <b/>
        <sz val="20"/>
        <rFont val="Calibri"/>
        <family val="2"/>
        <scheme val="minor"/>
      </rPr>
      <t>Salento</t>
    </r>
    <r>
      <rPr>
        <sz val="20"/>
        <rFont val="Calibri"/>
        <family val="2"/>
        <scheme val="minor"/>
      </rPr>
      <t xml:space="preserve"> se han llevado a cabo 2 comité técnicos de participación.</t>
    </r>
  </si>
  <si>
    <r>
      <t xml:space="preserve">Desde el municipio de </t>
    </r>
    <r>
      <rPr>
        <b/>
        <sz val="20"/>
        <rFont val="Calibri"/>
        <family val="2"/>
        <scheme val="minor"/>
      </rPr>
      <t>Cordoba</t>
    </r>
    <r>
      <rPr>
        <sz val="20"/>
        <rFont val="Calibri"/>
        <family val="2"/>
        <scheme val="minor"/>
      </rPr>
      <t xml:space="preserve"> Se desarrolló 1 campaña con incidencia en las instituciones educativa de promoción del respeto por la diferencia e instalación de territorios libres de discriminación con la Campaña  en redes sociales: conmemoración mes del orgullo, en el municipio de </t>
    </r>
    <r>
      <rPr>
        <b/>
        <sz val="20"/>
        <rFont val="Calibri"/>
        <family val="2"/>
        <scheme val="minor"/>
      </rPr>
      <t>Salento</t>
    </r>
    <r>
      <rPr>
        <sz val="20"/>
        <rFont val="Calibri"/>
        <family val="2"/>
        <scheme val="minor"/>
      </rPr>
      <t xml:space="preserve">  mediante acciones afirmativas para la inclusion y fortalecimiento de la poblacion sexualmente diversa (osigd) en acompañamiento y asitencia en la celebracion del dia internacional del orgullo gay.</t>
    </r>
  </si>
  <si>
    <r>
      <t xml:space="preserve">El muncipio de la </t>
    </r>
    <r>
      <rPr>
        <b/>
        <sz val="20"/>
        <rFont val="Calibri"/>
        <family val="2"/>
        <scheme val="minor"/>
      </rPr>
      <t>Tebaida,</t>
    </r>
    <r>
      <rPr>
        <sz val="20"/>
        <rFont val="Calibri"/>
        <family val="2"/>
        <scheme val="minor"/>
      </rPr>
      <t xml:space="preserve">  se solicito a la direccion de las TIC publicación de link que permitiera a la comunidad OSIGD diligenciar encuesta para identificar la cantidad de población perteneciente al municipio para que participen de los mecanismos de participacion. En el municipio de </t>
    </r>
    <r>
      <rPr>
        <b/>
        <sz val="20"/>
        <rFont val="Calibri"/>
        <family val="2"/>
        <scheme val="minor"/>
      </rPr>
      <t>Filandia</t>
    </r>
    <r>
      <rPr>
        <sz val="20"/>
        <rFont val="Calibri"/>
        <family val="2"/>
        <scheme val="minor"/>
      </rPr>
      <t xml:space="preserve"> se realización de mesas tecnicas con la población OSIGD como medio de dialogo y toma de decisiones, en el municipio de </t>
    </r>
    <r>
      <rPr>
        <b/>
        <sz val="20"/>
        <rFont val="Calibri"/>
        <family val="2"/>
        <scheme val="minor"/>
      </rPr>
      <t>Montenegro</t>
    </r>
    <r>
      <rPr>
        <sz val="20"/>
        <rFont val="Calibri"/>
        <family val="2"/>
        <scheme val="minor"/>
      </rPr>
      <t xml:space="preserve">  se realizó el primer congreso municipal de Diversidad sexual y Derechos humanos, en el cual participaron como panelistas profesionales de la secretaría de famialia de  la gobernación, en el municipio de </t>
    </r>
    <r>
      <rPr>
        <b/>
        <sz val="20"/>
        <rFont val="Calibri"/>
        <family val="2"/>
        <scheme val="minor"/>
      </rPr>
      <t>Quimbaya</t>
    </r>
    <r>
      <rPr>
        <sz val="20"/>
        <rFont val="Calibri"/>
        <family val="2"/>
        <scheme val="minor"/>
      </rPr>
      <t xml:space="preserve"> se realizó el espacio denominado  diálogos poblacionales donde se trató de manera académica la formación de las identidades sexuales y de género diversas.</t>
    </r>
  </si>
  <si>
    <r>
      <t xml:space="preserve">Desde el municipio de </t>
    </r>
    <r>
      <rPr>
        <b/>
        <sz val="20"/>
        <rFont val="Calibri"/>
        <family val="2"/>
        <scheme val="minor"/>
      </rPr>
      <t>Cordoba</t>
    </r>
    <r>
      <rPr>
        <sz val="20"/>
        <rFont val="Calibri"/>
        <family val="2"/>
        <scheme val="minor"/>
      </rPr>
      <t xml:space="preserve"> se realizó un proceso formativo anual en Curso de Autoformación Enfoque Diferencial con intenciadad horaria de 60 horas a 3 contratistas del ente municipal por parte de Sistema Nacional de atención y reparación integral a las víctimas., en el municipio de </t>
    </r>
    <r>
      <rPr>
        <b/>
        <sz val="20"/>
        <rFont val="Calibri"/>
        <family val="2"/>
        <scheme val="minor"/>
      </rPr>
      <t>Quimbaya</t>
    </r>
    <r>
      <rPr>
        <sz val="20"/>
        <rFont val="Calibri"/>
        <family val="2"/>
        <scheme val="minor"/>
      </rPr>
      <t xml:space="preserve"> se realizó capacitación sobre enfoque interseccional con funcionarios y contratistas del SISBEN.</t>
    </r>
  </si>
  <si>
    <r>
      <t xml:space="preserve">en el Municipio de </t>
    </r>
    <r>
      <rPr>
        <b/>
        <sz val="20"/>
        <rFont val="Calibri"/>
        <family val="2"/>
        <scheme val="minor"/>
      </rPr>
      <t>Calarca</t>
    </r>
    <r>
      <rPr>
        <sz val="20"/>
        <rFont val="Calibri"/>
        <family val="2"/>
        <scheme val="minor"/>
      </rPr>
      <t xml:space="preserve"> 75 personas pertenecientes a la población OSIGD participacion de actividades recreativas y deportivas. En el municipio de la </t>
    </r>
    <r>
      <rPr>
        <b/>
        <sz val="20"/>
        <rFont val="Calibri"/>
        <family val="2"/>
        <scheme val="minor"/>
      </rPr>
      <t>Tebaida,</t>
    </r>
    <r>
      <rPr>
        <sz val="20"/>
        <rFont val="Calibri"/>
        <family val="2"/>
        <scheme val="minor"/>
      </rPr>
      <t xml:space="preserve">  se realizo oferta en natacion, futbol, basquetboll, patinaje y microfutbol. En el municipio de </t>
    </r>
    <r>
      <rPr>
        <b/>
        <sz val="20"/>
        <rFont val="Calibri"/>
        <family val="2"/>
        <scheme val="minor"/>
      </rPr>
      <t>Buenavista</t>
    </r>
    <r>
      <rPr>
        <sz val="20"/>
        <rFont val="Calibri"/>
        <family val="2"/>
        <scheme val="minor"/>
      </rPr>
      <t xml:space="preserve"> existen 3 Escuelas de formación deportiva abiertas a la población sexualemente diversa. en el Municipio de </t>
    </r>
    <r>
      <rPr>
        <b/>
        <sz val="20"/>
        <rFont val="Calibri"/>
        <family val="2"/>
        <scheme val="minor"/>
      </rPr>
      <t>Filandia</t>
    </r>
    <r>
      <rPr>
        <sz val="20"/>
        <rFont val="Calibri"/>
        <family val="2"/>
        <scheme val="minor"/>
      </rPr>
      <t xml:space="preserve"> dentro de los grupos deportivos y recreativos se cuenta con oferta inclusiva, contando con  un promedio de 12 participantes en natacion y microfutbol que hacen parte de la población sexualmente diversa. Desde </t>
    </r>
    <r>
      <rPr>
        <b/>
        <sz val="20"/>
        <rFont val="Calibri"/>
        <family val="2"/>
        <scheme val="minor"/>
      </rPr>
      <t>Indeportes</t>
    </r>
    <r>
      <rPr>
        <sz val="20"/>
        <rFont val="Calibri"/>
        <family val="2"/>
        <scheme val="minor"/>
      </rPr>
      <t xml:space="preserve"> durante el segundo trimestre de la vigencia 2021, Indeportes Quindio ha desarrollo en todos sus programas  un enfoque inclusivo sin importar su raza genero u orientacion sexual para el beneficio de toda la comunidad del deporte del Quindio, en el municipio de </t>
    </r>
    <r>
      <rPr>
        <b/>
        <sz val="20"/>
        <rFont val="Calibri"/>
        <family val="2"/>
        <scheme val="minor"/>
      </rPr>
      <t>Salento</t>
    </r>
    <r>
      <rPr>
        <sz val="20"/>
        <rFont val="Calibri"/>
        <family val="2"/>
        <scheme val="minor"/>
      </rPr>
      <t xml:space="preserve"> se garantizo el acceso en las actividades recreativas grupales e individuales mediante la inclusion  de los niños, jovenes y adultos de la poblacion osig-lgtbi en las escuelas deportivas del municipio, en el municipio de </t>
    </r>
    <r>
      <rPr>
        <b/>
        <sz val="20"/>
        <rFont val="Calibri"/>
        <family val="2"/>
        <scheme val="minor"/>
      </rPr>
      <t>Quimbaya</t>
    </r>
    <r>
      <rPr>
        <sz val="20"/>
        <rFont val="Calibri"/>
        <family val="2"/>
        <scheme val="minor"/>
      </rPr>
      <t xml:space="preserve"> la oferta recreativa y deportiva cuenta con usuarios y usuarias de la población OSIGD</t>
    </r>
  </si>
  <si>
    <r>
      <t xml:space="preserve">Se creo una mesa permanente de seguimiento de acuerdo a lo estipulado en el decreto 441 de 2020, Desde la Secretaria del Interior se atendio 1 caso de amenaza en contra de lideres y activistas de la población OSIGD del Departamento del Quindío, durante el segundo trimestre de 2021-El municipio de </t>
    </r>
    <r>
      <rPr>
        <b/>
        <sz val="20"/>
        <rFont val="Calibri"/>
        <family val="2"/>
        <scheme val="minor"/>
      </rPr>
      <t>Armenia</t>
    </r>
    <r>
      <rPr>
        <sz val="20"/>
        <rFont val="Calibri"/>
        <family val="2"/>
        <scheme val="minor"/>
      </rPr>
      <t xml:space="preserve"> cuenta con mesa municipal de conertación OSIGD - LGBTI posesionada por el  decreto 040 de 2020, de la cual se llevo a cabo la primera sesion ordinaria. El municipio de </t>
    </r>
    <r>
      <rPr>
        <b/>
        <sz val="20"/>
        <rFont val="Calibri"/>
        <family val="2"/>
        <scheme val="minor"/>
      </rPr>
      <t>Filandia</t>
    </r>
    <r>
      <rPr>
        <sz val="20"/>
        <rFont val="Calibri"/>
        <family val="2"/>
        <scheme val="minor"/>
      </rPr>
      <t xml:space="preserve"> cuenta con la Mesa OSIGD Municipal a la cual asisten: hospital, policia, personería y comisaría de familia. , en el municipio de </t>
    </r>
    <r>
      <rPr>
        <b/>
        <sz val="20"/>
        <rFont val="Calibri"/>
        <family val="2"/>
        <scheme val="minor"/>
      </rPr>
      <t>Montenegro</t>
    </r>
    <r>
      <rPr>
        <sz val="20"/>
        <rFont val="Calibri"/>
        <family val="2"/>
        <scheme val="minor"/>
      </rPr>
      <t xml:space="preserve"> estos casos de violencia se ponen a discusión por medio de la mesa municipal LGBT, la cual se ha realizado periodicamente., en el municipio de </t>
    </r>
    <r>
      <rPr>
        <b/>
        <sz val="20"/>
        <rFont val="Calibri"/>
        <family val="2"/>
        <scheme val="minor"/>
      </rPr>
      <t>Genova</t>
    </r>
    <r>
      <rPr>
        <sz val="20"/>
        <rFont val="Calibri"/>
        <family val="2"/>
        <scheme val="minor"/>
      </rPr>
      <t xml:space="preserve"> se realizarón 4 reuniones en donde se trataron los temas pertinentes con los integrantes de la mesa municipal LGBT, en el municipio de </t>
    </r>
    <r>
      <rPr>
        <b/>
        <sz val="20"/>
        <rFont val="Calibri"/>
        <family val="2"/>
        <scheme val="minor"/>
      </rPr>
      <t>Quimbaya</t>
    </r>
    <r>
      <rPr>
        <sz val="20"/>
        <rFont val="Calibri"/>
        <family val="2"/>
        <scheme val="minor"/>
      </rPr>
      <t xml:space="preserve"> cuentan con la mesa técnica que se activa en los momentos que se recepcionan las denuncias y se activan las rutas</t>
    </r>
  </si>
  <si>
    <r>
      <t xml:space="preserve">Desde la </t>
    </r>
    <r>
      <rPr>
        <b/>
        <sz val="20"/>
        <rFont val="Calibri"/>
        <family val="2"/>
        <scheme val="minor"/>
      </rPr>
      <t xml:space="preserve">Secretaria de Familia </t>
    </r>
    <r>
      <rPr>
        <sz val="20"/>
        <rFont val="Calibri"/>
        <family val="2"/>
        <scheme val="minor"/>
      </rPr>
      <t xml:space="preserve">se realizo capacitacion en atención con enfoque diferencial y de interseccionalidad a funcionarios y contratistas de la Gobernación del Quindío y capacitación en enfoque diferencial y de interseccionalidad a un grupo de contratistas de la alcaldía de La Tebaida, asi mismo se socializo la ruta antidiscriminacion en los doce municipios del Departamento del Quindío.
</t>
    </r>
  </si>
  <si>
    <r>
      <t xml:space="preserve">En el municipio de la </t>
    </r>
    <r>
      <rPr>
        <b/>
        <sz val="20"/>
        <rFont val="Calibri"/>
        <family val="2"/>
        <scheme val="minor"/>
      </rPr>
      <t>Tebaida</t>
    </r>
    <r>
      <rPr>
        <sz val="20"/>
        <rFont val="Calibri"/>
        <family val="2"/>
        <scheme val="minor"/>
      </rPr>
      <t xml:space="preserve"> se presentó proyecto de acuerdo al consejo municipal el cual fue sancionado el día 28 de febrero con el número 002 y dentro de sus funciones queda la implementación y articulación de la política publica departamental.  En el muncipio de </t>
    </r>
    <r>
      <rPr>
        <b/>
        <sz val="20"/>
        <rFont val="Calibri"/>
        <family val="2"/>
        <scheme val="minor"/>
      </rPr>
      <t>Filandia</t>
    </r>
    <r>
      <rPr>
        <sz val="20"/>
        <rFont val="Calibri"/>
        <family val="2"/>
        <scheme val="minor"/>
      </rPr>
      <t xml:space="preserve"> se realizo primer mesa OSIGD municipal de manera formal mediante el acuerdo 015 2017, Desde el Municipio de </t>
    </r>
    <r>
      <rPr>
        <b/>
        <sz val="20"/>
        <rFont val="Calibri"/>
        <family val="2"/>
        <scheme val="minor"/>
      </rPr>
      <t>Cordoba</t>
    </r>
    <r>
      <rPr>
        <sz val="20"/>
        <rFont val="Calibri"/>
        <family val="2"/>
        <scheme val="minor"/>
      </rPr>
      <t xml:space="preserve"> Se asistió técnicamente en la conformación y consolidación de espacios de participación de la población sexualmente diversa con las actividades: mesa de trabajo para articular procesos con los municipios en temas de diversidad sexual y genero. oferta institucional secreteria de familia.  elección de marca, propuesta conmemoración mes del orgullo y taller de derechos humanos, el municipio de </t>
    </r>
    <r>
      <rPr>
        <b/>
        <sz val="20"/>
        <rFont val="Calibri"/>
        <family val="2"/>
        <scheme val="minor"/>
      </rPr>
      <t>Quimbaya</t>
    </r>
    <r>
      <rPr>
        <sz val="20"/>
        <rFont val="Calibri"/>
        <family val="2"/>
        <scheme val="minor"/>
      </rPr>
      <t xml:space="preserve">  recibió una asesoría técnica por parte del personal contratista de la Secretaría de Familia donde se trató el tema de los espacios autonomos de la población, desde la Secretaria de </t>
    </r>
    <r>
      <rPr>
        <b/>
        <sz val="20"/>
        <rFont val="Calibri"/>
        <family val="2"/>
        <scheme val="minor"/>
      </rPr>
      <t>Familia</t>
    </r>
    <r>
      <rPr>
        <sz val="20"/>
        <rFont val="Calibri"/>
        <family val="2"/>
        <scheme val="minor"/>
      </rPr>
      <t xml:space="preserve"> se asistieron técnicamente a los municipios de Calarca, Pijao y Genova para la consolidacion de espacios de participacion.</t>
    </r>
  </si>
  <si>
    <r>
      <t>Desde la</t>
    </r>
    <r>
      <rPr>
        <b/>
        <sz val="20"/>
        <rFont val="Calibri"/>
        <family val="2"/>
        <scheme val="minor"/>
      </rPr>
      <t xml:space="preserve"> Secretaria de Salud</t>
    </r>
    <r>
      <rPr>
        <sz val="20"/>
        <rFont val="Calibri"/>
        <family val="2"/>
        <scheme val="minor"/>
      </rPr>
      <t xml:space="preserve"> se realizo actividad de derechos sexuales y reproductivos con la población LGTBI del municipio de la Tebaida y con actores del sistema de Salud, desde la </t>
    </r>
    <r>
      <rPr>
        <b/>
        <sz val="20"/>
        <rFont val="Calibri"/>
        <family val="2"/>
        <scheme val="minor"/>
      </rPr>
      <t xml:space="preserve">Secretaria de Familia </t>
    </r>
    <r>
      <rPr>
        <sz val="20"/>
        <rFont val="Calibri"/>
        <family val="2"/>
        <scheme val="minor"/>
      </rPr>
      <t>se realizo taller "Divulgando Derechos" en los municipios de Genova, Tebaida, Quimbaya, Armenia y Pijao.</t>
    </r>
  </si>
  <si>
    <r>
      <t xml:space="preserve">Desde la </t>
    </r>
    <r>
      <rPr>
        <b/>
        <sz val="20"/>
        <rFont val="Calibri"/>
        <family val="2"/>
        <scheme val="minor"/>
      </rPr>
      <t>Secretaria de Familia</t>
    </r>
    <r>
      <rPr>
        <sz val="20"/>
        <rFont val="Calibri"/>
        <family val="2"/>
        <scheme val="minor"/>
      </rPr>
      <t xml:space="preserve"> se realizo capacitacion en atención con enfoque diferencial y de interseccionalidad a funcionarios y contratistas de la Gobernación del Quindío y capacitación en enfoque diferencial y de interseccionalidad a un grupo de contratistas de la alcaldía de La Tebaida, asi mismo se oficio a las Alcaldias, Medicina Legal, Fiscalia y Ejercito Nacional para que en sus planes, programas, proyectos y formatos se incluyeran indicadores con enfoque de género.
</t>
    </r>
  </si>
  <si>
    <r>
      <t xml:space="preserve">En el municipio de </t>
    </r>
    <r>
      <rPr>
        <b/>
        <sz val="20"/>
        <rFont val="Calibri"/>
        <family val="2"/>
        <scheme val="minor"/>
      </rPr>
      <t>Buenavista</t>
    </r>
    <r>
      <rPr>
        <sz val="20"/>
        <rFont val="Calibri"/>
        <family val="2"/>
        <scheme val="minor"/>
      </rPr>
      <t xml:space="preserve"> se hizo entrega de pendón de la ruta antidiscriminación y se realizaron actividadrd en conmemoración del día de la no homofóbia, bifóbia y transfóbia. En el municipio de </t>
    </r>
    <r>
      <rPr>
        <b/>
        <sz val="20"/>
        <rFont val="Calibri"/>
        <family val="2"/>
        <scheme val="minor"/>
      </rPr>
      <t>Filandia</t>
    </r>
    <r>
      <rPr>
        <sz val="20"/>
        <rFont val="Calibri"/>
        <family val="2"/>
        <scheme val="minor"/>
      </rPr>
      <t xml:space="preserve"> se realizo campaña antidiscrimación en las instalaciones de la administración municipal en conmemoración al 17 de mayo, ademas se realizo campaña virtual en conmemoración al día del orgullo gay , Desde el municipio de </t>
    </r>
    <r>
      <rPr>
        <b/>
        <sz val="20"/>
        <rFont val="Calibri"/>
        <family val="2"/>
        <scheme val="minor"/>
      </rPr>
      <t>Cordoba</t>
    </r>
    <r>
      <rPr>
        <sz val="20"/>
        <rFont val="Calibri"/>
        <family val="2"/>
        <scheme val="minor"/>
      </rPr>
      <t xml:space="preserve"> se desarrollo 1 campaña con incidencia municipal de promoción del respeto por la diferencia e instalación de territorios libres de discriminación en entidades públicas y privadas, y espacios públicos con la actividad :Campaña y ruta antidiscriminación LGBTI -OSIGD , en el municipio de </t>
    </r>
    <r>
      <rPr>
        <b/>
        <sz val="20"/>
        <rFont val="Calibri"/>
        <family val="2"/>
        <scheme val="minor"/>
      </rPr>
      <t>Montenegro</t>
    </r>
    <r>
      <rPr>
        <sz val="20"/>
        <rFont val="Calibri"/>
        <family val="2"/>
        <scheme val="minor"/>
      </rPr>
      <t xml:space="preserve"> se realizo una campaña alusiva en el mes del orgullo, en el municipio de </t>
    </r>
    <r>
      <rPr>
        <b/>
        <sz val="20"/>
        <rFont val="Calibri"/>
        <family val="2"/>
        <scheme val="minor"/>
      </rPr>
      <t>Salento</t>
    </r>
    <r>
      <rPr>
        <sz val="20"/>
        <rFont val="Calibri"/>
        <family val="2"/>
        <scheme val="minor"/>
      </rPr>
      <t xml:space="preserve"> mediante acciones afirmativas para la inclusion y fortalecimiento de la poblacion sexualmente diversa (osigd) en acompañamiento y asitencia en la conmemoracion del día internacional de la visivilidad trans,  desde la </t>
    </r>
    <r>
      <rPr>
        <b/>
        <sz val="20"/>
        <rFont val="Calibri"/>
        <family val="2"/>
        <scheme val="minor"/>
      </rPr>
      <t>Secretaría de Familia</t>
    </r>
    <r>
      <rPr>
        <sz val="20"/>
        <rFont val="Calibri"/>
        <family val="2"/>
        <scheme val="minor"/>
      </rPr>
      <t xml:space="preserve"> se socializó el Decreto 410 de 2018 en los doce municipios del Departamento, ademas se realizó foro de promocion de derechos de la población OSIGD por un territorio libre de discriminación, seguro y amigable, ademas se conmemoraron el dia de la visibilidad trans, el dia de la visibilidad lesbica, dia internacional contra la homofobia, dia internacional del orgullo y dia internacional de la visibilidad no binaria.</t>
    </r>
  </si>
  <si>
    <r>
      <t xml:space="preserve">En el Municipio de </t>
    </r>
    <r>
      <rPr>
        <b/>
        <sz val="20"/>
        <rFont val="Calibri"/>
        <family val="2"/>
        <scheme val="minor"/>
      </rPr>
      <t>Calarca</t>
    </r>
    <r>
      <rPr>
        <sz val="20"/>
        <rFont val="Calibri"/>
        <family val="2"/>
        <scheme val="minor"/>
      </rPr>
      <t xml:space="preserve"> se remitieron a 20 personas de la población a servicios de cultura. En el municipio de la Tebaida se realizo oferta en canto, coro, teatro, danza, cuerdas tipicas y musica alternativa. En el municipio de </t>
    </r>
    <r>
      <rPr>
        <b/>
        <sz val="20"/>
        <rFont val="Calibri"/>
        <family val="2"/>
        <scheme val="minor"/>
      </rPr>
      <t>Buenavista</t>
    </r>
    <r>
      <rPr>
        <sz val="20"/>
        <rFont val="Calibri"/>
        <family val="2"/>
        <scheme val="minor"/>
      </rPr>
      <t xml:space="preserve"> existen 4 Escuelas de formación artistica en música y danza abiertos a la población sexualemente diversa. en el Municipio de </t>
    </r>
    <r>
      <rPr>
        <b/>
        <sz val="20"/>
        <rFont val="Calibri"/>
        <family val="2"/>
        <scheme val="minor"/>
      </rPr>
      <t>Filandia</t>
    </r>
    <r>
      <rPr>
        <sz val="20"/>
        <rFont val="Calibri"/>
        <family val="2"/>
        <scheme val="minor"/>
      </rPr>
      <t xml:space="preserve"> en las actividades culturales y artisticas se incluye todo tipo población, en cuanto a grupos culturales y artisticos como agrupación juvenil(baile) y el grupo con discapacidad (baile)  se cuenta en promedio con 3 participantes de la población sexualmente diversa, en el municipio de </t>
    </r>
    <r>
      <rPr>
        <b/>
        <sz val="20"/>
        <rFont val="Calibri"/>
        <family val="2"/>
        <scheme val="minor"/>
      </rPr>
      <t>Cordoba</t>
    </r>
    <r>
      <rPr>
        <sz val="20"/>
        <rFont val="Calibri"/>
        <family val="2"/>
        <scheme val="minor"/>
      </rPr>
      <t xml:space="preserve"> se garantizó el acceso y representatividad de la población sexualmente diversa a la oferta cultural y artística por medio de la iniciación del curso complementario de Tecnicas de teñido y estampado de prendas de vestir, en el municipio de </t>
    </r>
    <r>
      <rPr>
        <b/>
        <sz val="20"/>
        <rFont val="Calibri"/>
        <family val="2"/>
        <scheme val="minor"/>
      </rPr>
      <t>Salento</t>
    </r>
    <r>
      <rPr>
        <sz val="20"/>
        <rFont val="Calibri"/>
        <family val="2"/>
        <scheme val="minor"/>
      </rPr>
      <t xml:space="preserve"> se garantizo la participacion en las actividades culturales mediante la inclusion  de la poblacion osigd-lgtbi en los grupos interculturales del municipio, el municipio de </t>
    </r>
    <r>
      <rPr>
        <b/>
        <sz val="20"/>
        <rFont val="Calibri"/>
        <family val="2"/>
        <scheme val="minor"/>
      </rPr>
      <t>Quimbaya</t>
    </r>
    <r>
      <rPr>
        <sz val="20"/>
        <rFont val="Calibri"/>
        <family val="2"/>
        <scheme val="minor"/>
      </rPr>
      <t xml:space="preserve"> la oferta cultural y artistica cuenta con usuarios y usuarias de la población OSIGD</t>
    </r>
  </si>
  <si>
    <r>
      <t>Desde la</t>
    </r>
    <r>
      <rPr>
        <b/>
        <sz val="20"/>
        <rFont val="Calibri"/>
        <family val="2"/>
        <scheme val="minor"/>
      </rPr>
      <t xml:space="preserve"> Secretaria de Salud  </t>
    </r>
    <r>
      <rPr>
        <sz val="20"/>
        <rFont val="Calibri"/>
        <family val="2"/>
        <scheme val="minor"/>
      </rPr>
      <t>se realiza capacitación a funcionarios públicos de  los municipios de Génova y Pijao en derechos sexuales y reproductivos, soportado en la ley 1620, ademas se realiza estrategia Pedagógica denomonada " mi cuerpo , mi territorio" con la población lgtbi  sobre  la promoción de Derechos Sexuales y Reproductivos desarrollada en los municipios Génova, Pijao y Tebaida</t>
    </r>
  </si>
  <si>
    <r>
      <t xml:space="preserve">Desde la </t>
    </r>
    <r>
      <rPr>
        <b/>
        <sz val="20"/>
        <rFont val="Calibri"/>
        <family val="2"/>
        <scheme val="minor"/>
      </rPr>
      <t>Secretaria de Salud Departamental</t>
    </r>
    <r>
      <rPr>
        <sz val="20"/>
        <rFont val="Calibri"/>
        <family val="2"/>
        <scheme val="minor"/>
      </rPr>
      <t xml:space="preserve">  se realiza mesa tecnica acerca de la accesibilidad de la población LGTBI a los métodos de hormonización y asesoria frente a la eliminación de barreras por parte de la Defensoría del pueblo  junto con la población LGTBI del municipio de Pijao.</t>
    </r>
  </si>
  <si>
    <r>
      <t xml:space="preserve">La </t>
    </r>
    <r>
      <rPr>
        <b/>
        <sz val="20"/>
        <rFont val="Calibri"/>
        <family val="2"/>
        <scheme val="minor"/>
      </rPr>
      <t>Secretaría de Familia</t>
    </r>
    <r>
      <rPr>
        <sz val="20"/>
        <rFont val="Calibri"/>
        <family val="2"/>
        <scheme val="minor"/>
      </rPr>
      <t xml:space="preserve"> Departamental a través de la Jefatura de la mujer y la equidad, por medio de facebook live perteneciente a la secretaría se realizo campaña preventiva para la hormonización desregularizada, el uso de protocolos de consentimiento informado, rutas de atencion y recepción de denuncias, en compañía de Secretaria de Salud Departamental y la Fiscalía.</t>
    </r>
  </si>
  <si>
    <t>ACCIONES TERCER TRIMESTRE 2021</t>
  </si>
  <si>
    <t>Durante el periodo informado no se realizaron acciones orientadas al cumplimiento de este indicador.</t>
  </si>
  <si>
    <t>EJE ESTRATEGICO 5</t>
  </si>
  <si>
    <t>EJE ESTRATEGICO 1</t>
  </si>
  <si>
    <t xml:space="preserve">EJE ESTRATEGICO 2 </t>
  </si>
  <si>
    <t>EJE ESTRATEGICO 3</t>
  </si>
  <si>
    <t>EJE ESTRATEGICO 4</t>
  </si>
  <si>
    <t>Desde la Secretaria de Familia Departamental se socializo la ruta antidiscriminación con los estudiantes de los grados 10 y 11 de la I.E Francisco Miranda del municipio de Filandia y con los enlaces de los municipios de Córdoba, Filandia y Génova.</t>
  </si>
  <si>
    <t>En el municipio de Salento se adelanta capacitación en diversidad sexual y empoderamiento a miembros de la mesa municipal OSIGD.</t>
  </si>
  <si>
    <t>Con la creación del consejo consultivo de diversidad sexual e identidad de género(Decreto 510/2020) y el correspondiente comité se dio cumplimiento al 100% de esta meta.</t>
  </si>
  <si>
    <t xml:space="preserve">En el municipio de Salento se ha implementado la ruta de casos antidiscriminación departamental para actuar de inmediato en los casos que lo requieran, en el periodo informado no se han presentado casos que requieran activación de dicha ruta. </t>
  </si>
  <si>
    <t xml:space="preserve">En el Municipio de Montenegro desde la subsecretaría de Desarrollo social y educativo y su enlace de diversidad sexual quien es profesional en psicología con posgrado enfocado en temas de género y diversidad, se dio el acompañamiento a menores de edad y sus entornos familiares, remitidos por la comisaría de familia para asesorar el proceso de aceptación y acogida de la orientación sexual y/o de género del/la menor.  </t>
  </si>
  <si>
    <t>Desde la Secretaria de Familia, en articulación con la Secretaria de Agricultura y Secretaria TIC se oferto curso en contabilidad básica, asesoría en marketing y optimización de las redes sociales, dirigido a la población sexualmente diversa del Departamento.</t>
  </si>
  <si>
    <t xml:space="preserve">En el municipio de Filandia los proyectos de subsidios para vivienda desde la Secretaría de Planeación Municipal se realizan de manera incluyente. </t>
  </si>
  <si>
    <t xml:space="preserve">Desde la Secretaria de Familia Departamental se adelantaron las siguientes acciones:
Capacitación en atención con enfoque diferencial y de interseccionalidad a funcionarios de la policía en los municipios de Calarcá y Montenegro.
Capacitación en enfoque diferencial y de interseccionalidad a un grupo de funcionarios de Comfenalco del municipio de armenia en el área de empleabilidad.
</t>
  </si>
  <si>
    <t xml:space="preserve">Desde la Secretaria de Familia se ofició a la Fiscalía Seccional Quindío y al Departamento de Policía Quindío para que en sus formatos se incluyeran indicadores con enfoque de género, así mismo, se ofició a las Alcaldías con el propósito de que se llevara a cabo Caracterización de la población sexualmente diversa.
</t>
  </si>
  <si>
    <t xml:space="preserve">En el municipio de Salento se realizó el tercer comité municipal para la población OSIGD.  Se lleva a cabo tercer consejo municipal OSIGD. Los cuales son espacios  oficiales de participación ciudadana para la población.
El municipio de Córdoba el Consejo Municipal para la Inclusión de Personas con Orientación Sexual e Identidad de Género Diversos consolidación de esta manera  espacios de participación de la población sexualmente diversa. 
El municipio de Filandia cuenta con la  MESA MUNICIPAL LGBT, la cual es la instancia de participación de la población en el municipio, mesa que está siendo actualizada mediante nuevo acuerdo.
</t>
  </si>
  <si>
    <t xml:space="preserve">En el municipio de Génova en los planes de acción municipal se han integrado ítems en donde la inclusión es un factor común, con actividades culturales y educativas.
En el Municipio de Montenegro de acuerdo a la ley 715 del 2001, se acordó en el comité desarrollar un manual de convivencia incluyente, enfocado en los derechos de las poblaciones vulnerables, en este sentido se desarrolló el modelo de manual de convivencia que incorporó los componentes de género y diversidad, incluidas sus rutas de atención. 
El Comité de Derechos Humanos del municipio de Filandia incluye dentro de sus enfoques y componentes la población OSIGD con capacitaciones y sensibilizaciones en el municipio. 
</t>
  </si>
  <si>
    <t xml:space="preserve">En el municipio de Salento se llevó a cabo brigada de  diversidad e inclusión social en espacios públicos del municipio para promover escenarios libres de discriminación.
Desde la Secretaria de Familia Departamental, se articuló con el evento café diverso en la promoción de derechos de la población osigd y el respeto por la diferencia, así mismo se apoyó en la comparsa de diversas y raza en el municipio de circasia para la promoción y el respeto de la población osigd, se realizó promoción al respeto y derechos humanos para la población osigd privada de la libertad y se realizó capacitación a militares de la octava brigada del departamento en el respeto y promoción de derechos de la población osigd.
</t>
  </si>
  <si>
    <t xml:space="preserve">En el municipio de Salento el consejo municipal OSIGD se cuenta con un espacio para el seguimiento de casos de discriminación a la población. En el periodo informado no se han presentado situaciones de discriminación denunciados al consejo.
En el municipio de Córdoba el Consejo Municipal para la Inclusión de Personas con Orientación Sexual e Identidad de género Diverso dentro de sus funciones tiene seguimiento a estos casos de vulneración de derechos a población sexualmente diversa. 
Dentro de las funciones de la mesa municipal  OSIGD-LGBTI del municipio de Filandia se tiene la de realizar seguimiento a los casos de vulneración, para este periodo se tuvo conocimiento de 2 casos de violencia los cuales fueron remitidos a la comisaria de Familia.
</t>
  </si>
  <si>
    <t>En el Municipio de Montenegro en articulación con el ente departamental (secretaría de familia) se realizó capacitación a funcionarios de la alcaldía municipal en temas diversidad sexual, incluidos los derechos y deberes de ambas partes (población y funcionarios.</t>
  </si>
  <si>
    <t xml:space="preserve">El municipio de Salento cuenta con accesibilidad y participación de la población OSIGD en todos los grupos culturales del municipio abarcando diferentes rangos de edad.   
El municipio de Buenavista cuenta con 4 escuelas de formación artística y musical abiertos para la población sexualmente diversa.
En el municipio de Filandia las actividades culturales y artísticas se dan de manera incluyente. 
En el municipio de Córdoba se garantiza el acceso y representatividad de la población sexualmente diversa a la oferta cultural y artística del municipio en las esculasde formación: Danza folclórica, danza moderna, banda musical, chirimía, iniciación musical, artes plásticas, cuerdas típicas, club de lectura, hora del cuento.
</t>
  </si>
  <si>
    <t xml:space="preserve">El municipio de Salento cuenta con accesibilidad y participación de la población OSIGD, en todos los grupos deportivos del municipio abarcando diferentes rangos de edad.  
El municipio de Buenavista cuenta con 3 escuelas deportivas abiertas a la población sexualmente diversa.
En el municipio de córdoba se garantizó el acceso y representatividad de la población sexualmente diversa a la oferta recreativa y deportiva del municipio en las escuelas de formación: Baloncesto, futbol, microfútbol, patinaje, natación, acondicionamiento físico, ciclismo.
en el municipio de Filandia  los grupos deportivos y recreativos se cuenta con oferta incluyente. 
Durante el tercer trimestre de la vigencia 2021, Indeportes Quindío ha desarrollo en todos sus programas  un enfoque inclusivo sin importar su raza genero u orientación sexual para el beneficio de toda la comunidad del deporte del Quindío.
</t>
  </si>
  <si>
    <t xml:space="preserve">Desde la Secretaria de Salud se trabaja de manera continua en el fortalecimiento del modelo de atención en salud mental los componentes de diversidad y género para la atención a población sexualmente diversa donde el programa Convivencia Social y Salud Mental dentro de su quehacer realiza seguimiento al Evento 356 Intento de Suicidio y Evento 875 Violencia de Genero (intrafamiliar, Psicológica y Negligencia) por correo electrónico o llamada telefónico; mediante la notificación a las EPAB para la activación de ruta en Salud Mental y en donde la población sexualmente diversa se ha priorizado y de esta forma reducir las barreras de acceso al sistema de salud.
Se realizan asistencias técnicas tanto con las EAPB presentes en el departamento como a los planes locales e instituciones prestadoras de servicios de salud en cuanto a los eventos de interés en salud pública, rutas de atención para evitar las barreras en salud, canales para realizar la gestión del riesgo (LINEA DE APOYO PSICOLOGICO) donde la población sexualmente diversa tengan acceso a esta herramienta.
</t>
  </si>
  <si>
    <t>Desde la Secretaria de Familia a través de la Jefatura de la Mujer y la Equidad se ha realizado formación de base comunitaria para la prevención, atención y mitigación de consumo de SPA de la población OSIGD en los municipios de Montenegro, Calarcá, Córdoba, Salento, Buenavista y Armenia.</t>
  </si>
  <si>
    <t>Desde la Secretaria de Educación se está brindando acompañamiento a las Instituciones Educativas oficiales de los municipios de Calarcá, la Tebaida y Montenegro, para el fortalecimiento de la convivencia escolar, en el marco de la ley 1620 de 2013 "por la cual se crea el Sistema Nacional de Convivencia Escolar y Formación para el Ejercicio de los Derechos Humanos, la Educación para la Sexualidad y la Prevención y Mitigación de la Violencia Escolar.</t>
  </si>
  <si>
    <t xml:space="preserve">En el municipio de Filandia la rendición del seguimiento se realizó en el mes de septiembre ante el Consejo Municipal de Política Social (COMPOS).
</t>
  </si>
  <si>
    <t xml:space="preserve">En el municipio de Salento se llevó a cabo taller de diversidad sexual y campaña antidiscriminación con 24 jóvenes de la I.E educativa Liceo Quindío y campaña de diversidad sexual en la educación con docentes de bachillerato de la I.E Liceo Quindío.
Desde la Secretaria de Familia  se Implementó la Estrategia Empodérate por la Diversidad en los Municipios de Filandia y Córdoba, la cual tiene como objetivo sensibilizar a la población estudiantil en temas como Nombre identitario, trato igualitario e identidad de género, con el fin de promover los entornos escolares libres de discriminación.
</t>
  </si>
  <si>
    <t>Para el Segundo trimestre de 2021, en articulación con Colpensiones  se realizó un taller en el municipio de Quimbaya dirigido a la población OSIGD, con el fin de  Presentar el programa del gobierno BEPS, aclarar dudas y dar soluciones, a los asistentes. Alli asistieron trece (7) personas de esta población.</t>
  </si>
  <si>
    <t xml:space="preserve">Desde la Secretaria de Turismo, Industria y Comercio se realizo asistencia tecnica enfocada al fortalecimiento empresarial, acceso a nuevos mercados y emprendimientos.
Es de anotar que cada año se realiza convocatoria departamental, donde pueden postularse todos los municipios.  se identificaron dos mujeres de población OSIGD (Diana Fernanda Gañan Otalvaro y Alexis Melo Franco ) ambas participaron en el taller presencial mujeres emprendedoras.
</t>
  </si>
  <si>
    <t>EJECUTADO CUARTO TRIMESTRE OCTUBRE-DICIEMBRE</t>
  </si>
  <si>
    <t>EJECUTADO TERCER TRIMESTRE JULIO-SEPTIEMBRE</t>
  </si>
  <si>
    <t>ACCIONES CUARTO TRIMESTRE 2021</t>
  </si>
  <si>
    <t>Desde la Secretaria de Familia se socializaron las rutas de atención y activación de medidas en los municipios de Montenegro, Circasia, Armenia,Cordoba,Pijao, Génova, Calarcá corregimiento de barcelona, Quimbaya, Salento, así mismo se socializo la ruta antidiscriminación en las instituciones educativas de los municipios de la Tebaida, Cordoba, Buenavista, Calarcá, Génova, Pijao.</t>
  </si>
  <si>
    <t>La Alcaldía de Circasia reporta que dado que las instancias de participación fueron creadas en el año 2020, durante el período informado, se cursó en una ocasion convocatoria al comité técnico de participación de población OSIGD/LGBTI del Municipio para la realización de la primera sesión del año, sin embargo no asistieron.
La Alcaldía  de Génova reporta que a la población sexualmente diversa se le garantiza la participación en la mesa de trabajo municipal LGTB tal y como esta descrito en el acuerdo N° 004 de 2018.
La Alcaldía de La Tebaida reporta que se Garantiza la participación de la población sexualmente diversa  con la creación del Consejo de Orientación Sexual e Identidad de Género y Comité Interno del municipio de la Tebaida.
La Alcaldía de Filandia reporta que cuenta con la  MESA MUNICIPAL LGBT, la cual es la instancia de participación de la población en el municipio, mesa  actualizada mediante acuerdo N°016 del 21 de octubre 2021.</t>
  </si>
  <si>
    <t xml:space="preserve">La Alcaldía de Circasia reporta que el plan de trabajo consolidado en el municipio para el proceso formativo se  implemento  a través de la Gobernacion del Quindio por medio de la escuela de liderazgo.
</t>
  </si>
  <si>
    <t>Desde la Secretaria de Familia con la creación del consejo consultivo de diversidad sexual e identidad de género(Decreto 510/2020) y el correspondiente comité se dio cuplimiento al 100% de esta meta.</t>
  </si>
  <si>
    <t xml:space="preserve">La Alcaldía de La Tebaida reporta que el día 09 de Diciembre,  se realizó la última sesión del consejo, en el cual se realizó rendición de cuentas del plan de acción que se pudo desarrollar y se informó sobre la poca participación de la población, para lo cual los dos integrantes se comprometieron en ayudar a conseguir más integrantes. </t>
  </si>
  <si>
    <t xml:space="preserve">Desde Secretaria de Educación se adquirieron elementos para fortalecimiento a los proyectos productivos de la población victima y excombatiente del departamento del Quindío </t>
  </si>
  <si>
    <t xml:space="preserve">La Alcaldía de Circasia reporta que se concretó la conformación del comité municipal de paz, reconciliación, derechos internacional humanitario y derechos humanos, el año inmediatamente anterior garantizando un espacio de respresentación de la población sexualmente diversa.
La Alcaldía de Génova reporto que en los acuerdos 008 CONSEJO TERRITORIAL DE PAZ, RECONCILIACIÓN, CONVIVENCIA Y DERECHOS HUMANOS EN EL MUNICIPIO DE GÉNOVA, QUINDÍO” y CONVIVENCIA ESCOLAR tiene entre sus directrices el enfoque diferencial y por lo tanto en sus planes de acción.
La Alcaldía de Filandia reporto que el Comité de  Derechos Humanos incluye dentro de sus enfoques  y componentes la población OSIGD con capacitaciones y sensibilizaciones en el municipio.  Consejos de paz realizados el 4 de octubre y 10 de diciembre 2021, donde se integran componentes de género </t>
  </si>
  <si>
    <t xml:space="preserve">Durante el periodo informado se socializo la estrategia Quindío diverso con padres de familia de los municipios de Circasia, Calarcá corregimiento de barcelona, Quimbaya, Cordoba, Salento, Pijao, Filandia, Armenia, Buenavista, Génova y Montenegro.
En el municipio de la Tebaida el 20 de noviembre, se realizó mesa de trabajo en el parque principal para capacitar e informar sobre enfoque de diversidad sexual y ruta  en salud. </t>
  </si>
  <si>
    <t>Desde la Secretaria de Familia a traves de la jefatura de la mujer y la equidad se implementaron módulos formativos de base comunitaria para la prevención, atención y mitigación del consumo de SPA con la poblacion sexualmente diversa en los municipios Buenavista y Salento.</t>
  </si>
  <si>
    <t>Desde la Secretaria de Turismo, Industria y Comercio para el cuarto trimestre de 2021, se siguieron convocando las personas mencionadas en el anterior trimestre para la participación en eventos y capacitaciones.</t>
  </si>
  <si>
    <t>ACUMULADO ACCIONES 2021</t>
  </si>
  <si>
    <t>La Alcaldía de Circasia reporto que se realizó brigada de inclusión y equidad social con la comunidad en general, campaña empoderate de la Diversidad  con los adultos mayores, sensibilización de enfoque diferencial y subdiferencial con entidades públicas.
La Alcaldía de Génova reporto que en el mes de diciembre se promovió entre los funcionarios de la alcaldía municipal el respeto y la necesidad de generar un espacio libre de discriminación con una charla realizada en articulación con la Policia Nacional y la comisaría de familia.
La Alcaldía de Filandia reporto que se realizó capacitación  sobre enfoque diferencial a contratistas de la administración Municipal  19 noviembre 2021.</t>
  </si>
  <si>
    <t xml:space="preserve">La alcaldía de Circasia reporto que se realizo campaña empoderate de la diversidad y se realizo sensibilización  de enfoque diferencial y subdiferencial con las instituciones educativas promocionando asi a la no discriminacion de población sexualmente diversa.
la alcaldía de Génova reporto que en el mes de octubre se realizo una actividad con los estudiantes de las intituciones educativas en un trabaja articulado con la secretería de familia 
Desde la Secretaria de Familia se implemento la estrategia Empoderate por la diversidad en instituciones educativas de los municipios de la Tebaida, Cordoba,Buenavista, Calarcá, Pijao,Salento y Circasia.
</t>
  </si>
  <si>
    <t xml:space="preserve">la alcaldía de Génova reporta que dentro de las funciones de la Mesa Municipal LGBT esta la de hacer seguimiento a los casos de vulneración de Derechos de la Población Sexualmente Diversa que se presenten en el municipio.
la alcaldía de Filandia reporta que dentro de las funciones de la mesa municipal  OSIGD-LGBTI del municipio se tiene la de realizar seguimiento a los casos de vulneración, para este periodo no se reportaron casos de violencia. </t>
  </si>
  <si>
    <t xml:space="preserve">la alcaldía de Génova señala que la comisaría de familia y la inspección de policia son los encargados de recibir los casos urgentes pero no se cuenta aún con una ruta especifica.
la alcaldía de Filandia señala que para el periodo mencionado se adelanto la creación de ruta municipal de atención y seguimiento  a casos de violencia basados en género. </t>
  </si>
  <si>
    <t>la alcaldía de Circasia reporta que el proceso formativo lo hizo la administración de la mano de la Gobernacion a entidades publicas policia nacional.
la alcaldía de Génova señala que se han realizado capacitaciones a los funcionarios de la Administración Municipal en la transversalicacion del enfoque de género y asi mismo se ha socializado la ruta antidiscriminación.
la alcaldía de La Tebaida señala que el 12 de octubre,  se realizó visita a todas las oficinas de la alcaldía para capacitando a los funcionarios públicos, sobre enfoque diferencial y transversalizacion.  
la alcaldía de Filandia reporta que se realizo capacitación  sobre enfoque diferencial a contratistas y Funcionarios de la administración Municipal  el día 19 noviembre 2021</t>
  </si>
  <si>
    <t xml:space="preserve">la alcaldía de Circasia reporta que se realizo la socialización de la oferta de arte y cultura,  a la población sexualmente diversa.
la alcaldía de Génova señala que  se garantiza el acceso y representatividad de la Población Sexualmente Diversa en la oferta cultural y artistica.
la alcaldía de la Tebaida reporta que se garantiza el acceso y representatividad de la población sexualmente diversa en la oferta cultural y artistica en canto, coro, teatro, danza, cuerdas tipicas y musica alternativa.
la alcaldía de Filandia reporta que las actividades culturales y artisticas se dan de manera incluyente. </t>
  </si>
  <si>
    <t xml:space="preserve">la alcaldía de Circasia  reporta que se realizo la socialización de la oferta de recreación y deporte,  a la población sexualmente diversa.
la alcaldía de Génova reporta que se garantiza el acceso y representatividad de la Población Sexualmente Diversa en la oferta recreativa y deportiva.
la alcaldía de la Tebaida reporta que se garantiza el acceso y representatividad de la población sexualmente diversa en la oferta recreativa y deportiva en la oferta de natación, futbo, basquetboll, patinaje y microfutbol.
la alcaldía  de Filandia reporta que  los grupos deportivos y recreativos se cuenta con oferta incluyente. </t>
  </si>
  <si>
    <t>Desde la Universidad la Gran Colombia se socializaron los protocolos de prevención y atención del acoso sexual y la violencia de género a 67 administrativos y 65 docentes de la UGCA, asi mismo, en el marco de la semana de voluntariado departamental, actividad organizada por la Mesa Técnica de Voluntariado departamental, se llevó a
cabo “Construyendo Ciudadanía” una campaña digital de sensibilización en
la ciudad de Armenia, con un alcance de 3.757 personas.</t>
  </si>
  <si>
    <t>META (FISICA) IV TRIMESTRE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</si>
</sst>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 #,##0.00_-;\-&quot;$&quot;\ * #,##0.00_-;_-&quot;$&quot;\ * &quot;-&quot;??_-;_-@_-"/>
    <numFmt numFmtId="164" formatCode="&quot;$&quot;\ #,##0"/>
    <numFmt numFmtId="165" formatCode="&quot;$&quot;\ #,##0.00"/>
    <numFmt numFmtId="166" formatCode="_-[$$-240A]\ * #,##0_-;\-[$$-240A]\ * #,##0_-;_-[$$-240A]\ * &quot;-&quot;??_-;_-@_-"/>
    <numFmt numFmtId="167" formatCode="_-&quot;$&quot;\ * #,##0_-;\-&quot;$&quot;\ * #,##0_-;_-&quot;$&quot;\ * &quot;-&quot;??_-;_-@_-"/>
  </numFmts>
  <fonts count="52">
    <font>
      <sz val="11"/>
      <color theme="1"/>
      <name val="Calibri"/>
      <family val="2"/>
      <scheme val="minor"/>
    </font>
    <font>
      <u/>
      <sz val="11"/>
      <color theme="10"/>
      <name val="Calibri"/>
      <family val="2"/>
      <scheme val="minor"/>
    </font>
    <font>
      <b/>
      <sz val="20"/>
      <color theme="1"/>
      <name val="Arial"/>
      <family val="2"/>
    </font>
    <font>
      <b/>
      <u/>
      <sz val="20"/>
      <color theme="10"/>
      <name val="Arial"/>
      <family val="2"/>
    </font>
    <font>
      <sz val="20"/>
      <color theme="1"/>
      <name val="Arial"/>
      <family val="2"/>
    </font>
    <font>
      <b/>
      <sz val="20"/>
      <name val="Arial"/>
      <family val="2"/>
    </font>
    <font>
      <b/>
      <sz val="20"/>
      <color rgb="FF000000"/>
      <name val="Arial"/>
      <family val="2"/>
    </font>
    <font>
      <sz val="20"/>
      <color rgb="FF000000"/>
      <name val="Arial"/>
      <family val="2"/>
    </font>
    <font>
      <u/>
      <sz val="20"/>
      <color theme="10"/>
      <name val="Arial"/>
      <family val="2"/>
    </font>
    <font>
      <sz val="20"/>
      <name val="Arial"/>
      <family val="2"/>
    </font>
    <font>
      <b/>
      <sz val="24"/>
      <color theme="1"/>
      <name val="Arial"/>
      <family val="2"/>
    </font>
    <font>
      <b/>
      <sz val="24"/>
      <name val="Arial"/>
      <family val="2"/>
    </font>
    <font>
      <b/>
      <sz val="36"/>
      <color theme="1"/>
      <name val="Arial"/>
      <family val="2"/>
    </font>
    <font>
      <b/>
      <i/>
      <sz val="36"/>
      <color theme="1"/>
      <name val="Arial"/>
      <family val="2"/>
    </font>
    <font>
      <sz val="20"/>
      <color theme="1"/>
      <name val="Calibri"/>
      <family val="2"/>
      <scheme val="minor"/>
    </font>
    <font>
      <b/>
      <sz val="12"/>
      <name val="Calibri"/>
      <family val="2"/>
      <scheme val="minor"/>
    </font>
    <font>
      <b/>
      <sz val="10"/>
      <name val="Calibri"/>
      <family val="2"/>
      <scheme val="minor"/>
    </font>
    <font>
      <b/>
      <sz val="12"/>
      <color theme="1"/>
      <name val="Arial"/>
      <family val="2"/>
    </font>
    <font>
      <b/>
      <sz val="20"/>
      <color theme="1"/>
      <name val="Arial "/>
    </font>
    <font>
      <sz val="11"/>
      <color theme="1"/>
      <name val="Calibri"/>
      <family val="2"/>
      <scheme val="minor"/>
    </font>
    <font>
      <sz val="20"/>
      <name val="Calibri"/>
      <family val="2"/>
      <scheme val="minor"/>
    </font>
    <font>
      <sz val="14"/>
      <color theme="1"/>
      <name val="Calibri"/>
      <family val="2"/>
      <scheme val="minor"/>
    </font>
    <font>
      <b/>
      <sz val="14"/>
      <color theme="1"/>
      <name val="Arial "/>
    </font>
    <font>
      <b/>
      <sz val="14"/>
      <color rgb="FF000000"/>
      <name val="Arial"/>
      <family val="2"/>
    </font>
    <font>
      <sz val="14"/>
      <color rgb="FF000000"/>
      <name val="Arial"/>
      <family val="2"/>
    </font>
    <font>
      <b/>
      <sz val="14"/>
      <name val="Arial"/>
      <family val="2"/>
    </font>
    <font>
      <sz val="14"/>
      <color theme="1"/>
      <name val="Arial"/>
      <family val="2"/>
    </font>
    <font>
      <sz val="14"/>
      <name val="Arial"/>
      <family val="2"/>
    </font>
    <font>
      <b/>
      <sz val="14"/>
      <color theme="1"/>
      <name val="Arial"/>
      <family val="2"/>
    </font>
    <font>
      <sz val="14"/>
      <name val="Calibri"/>
      <family val="2"/>
      <scheme val="minor"/>
    </font>
    <font>
      <b/>
      <sz val="36"/>
      <name val="Arial"/>
      <family val="2"/>
    </font>
    <font>
      <b/>
      <sz val="12"/>
      <name val="Arial"/>
      <family val="2"/>
    </font>
    <font>
      <b/>
      <sz val="11"/>
      <color rgb="FF000000"/>
      <name val="Calibri"/>
      <family val="2"/>
      <scheme val="minor"/>
    </font>
    <font>
      <sz val="11"/>
      <color rgb="FF000000"/>
      <name val="Calibri"/>
      <family val="2"/>
      <scheme val="minor"/>
    </font>
    <font>
      <b/>
      <sz val="20"/>
      <name val="Arial "/>
    </font>
    <font>
      <sz val="12"/>
      <name val="Arial"/>
      <family val="2"/>
    </font>
    <font>
      <b/>
      <sz val="26"/>
      <name val="Arial"/>
      <family val="2"/>
    </font>
    <font>
      <b/>
      <sz val="10"/>
      <name val="Arial Narrow"/>
      <family val="2"/>
    </font>
    <font>
      <sz val="10"/>
      <name val="Arial Narrow"/>
      <family val="2"/>
    </font>
    <font>
      <sz val="10"/>
      <name val="Calibri"/>
      <family val="2"/>
      <scheme val="minor"/>
    </font>
    <font>
      <sz val="11"/>
      <name val="Calibri"/>
      <family val="2"/>
      <scheme val="minor"/>
    </font>
    <font>
      <b/>
      <sz val="14"/>
      <name val="Calibri"/>
      <family val="2"/>
      <scheme val="minor"/>
    </font>
    <font>
      <b/>
      <u/>
      <sz val="20"/>
      <name val="Arial"/>
      <family val="2"/>
    </font>
    <font>
      <u/>
      <sz val="20"/>
      <name val="Arial"/>
      <family val="2"/>
    </font>
    <font>
      <b/>
      <i/>
      <sz val="36"/>
      <name val="Arial"/>
      <family val="2"/>
    </font>
    <font>
      <sz val="36"/>
      <name val="Calibri"/>
      <family val="2"/>
      <scheme val="minor"/>
    </font>
    <font>
      <b/>
      <sz val="20"/>
      <name val="Calibri"/>
      <family val="2"/>
      <scheme val="minor"/>
    </font>
    <font>
      <sz val="16"/>
      <color theme="1"/>
      <name val="Calibri"/>
      <family val="2"/>
      <scheme val="minor"/>
    </font>
    <font>
      <b/>
      <sz val="16"/>
      <color theme="1"/>
      <name val="Arial "/>
    </font>
    <font>
      <b/>
      <sz val="11"/>
      <name val="Calibri"/>
      <family val="2"/>
      <scheme val="minor"/>
    </font>
    <font>
      <sz val="22"/>
      <name val="Calibri"/>
      <family val="2"/>
      <scheme val="minor"/>
    </font>
    <font>
      <b/>
      <sz val="22"/>
      <name val="Arial "/>
    </font>
  </fonts>
  <fills count="21">
    <fill>
      <patternFill patternType="none"/>
    </fill>
    <fill>
      <patternFill patternType="gray125"/>
    </fill>
    <fill>
      <patternFill patternType="solid">
        <fgColor theme="0" tint="-0.14999847407452621"/>
        <bgColor indexed="64"/>
      </patternFill>
    </fill>
    <fill>
      <patternFill patternType="solid">
        <fgColor theme="5" tint="0.39997558519241921"/>
        <bgColor indexed="64"/>
      </patternFill>
    </fill>
    <fill>
      <patternFill patternType="solid">
        <fgColor rgb="FFFFFF00"/>
        <bgColor indexed="64"/>
      </patternFill>
    </fill>
    <fill>
      <patternFill patternType="solid">
        <fgColor rgb="FF00B050"/>
        <bgColor indexed="64"/>
      </patternFill>
    </fill>
    <fill>
      <patternFill patternType="solid">
        <fgColor rgb="FFFF0000"/>
        <bgColor indexed="64"/>
      </patternFill>
    </fill>
    <fill>
      <patternFill patternType="solid">
        <fgColor rgb="FFA6A6A6"/>
        <bgColor indexed="64"/>
      </patternFill>
    </fill>
    <fill>
      <patternFill patternType="solid">
        <fgColor rgb="FFF8CBAD"/>
        <bgColor indexed="64"/>
      </patternFill>
    </fill>
    <fill>
      <patternFill patternType="solid">
        <fgColor rgb="FFED7D31"/>
        <bgColor indexed="64"/>
      </patternFill>
    </fill>
    <fill>
      <patternFill patternType="solid">
        <fgColor rgb="FF92D050"/>
        <bgColor indexed="64"/>
      </patternFill>
    </fill>
    <fill>
      <patternFill patternType="solid">
        <fgColor rgb="FFD9D9D9"/>
        <bgColor indexed="64"/>
      </patternFill>
    </fill>
    <fill>
      <patternFill patternType="solid">
        <fgColor rgb="FFFFFFFF"/>
        <bgColor indexed="64"/>
      </patternFill>
    </fill>
    <fill>
      <patternFill patternType="solid">
        <fgColor theme="5"/>
        <bgColor indexed="64"/>
      </patternFill>
    </fill>
    <fill>
      <patternFill patternType="solid">
        <fgColor rgb="FFA9D08E"/>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theme="9" tint="0.59999389629810485"/>
        <bgColor indexed="64"/>
      </patternFill>
    </fill>
    <fill>
      <patternFill patternType="solid">
        <fgColor theme="2" tint="-9.9978637043366805E-2"/>
        <bgColor indexed="64"/>
      </patternFill>
    </fill>
    <fill>
      <patternFill patternType="solid">
        <fgColor rgb="FF00B0F0"/>
        <bgColor indexed="64"/>
      </patternFill>
    </fill>
    <fill>
      <patternFill patternType="solid">
        <fgColor theme="7" tint="0.39997558519241921"/>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style="thin">
        <color auto="1"/>
      </left>
      <right/>
      <top/>
      <bottom/>
      <diagonal/>
    </border>
    <border>
      <left style="thin">
        <color auto="1"/>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auto="1"/>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auto="1"/>
      </bottom>
      <diagonal/>
    </border>
    <border>
      <left style="thin">
        <color auto="1"/>
      </left>
      <right style="medium">
        <color indexed="64"/>
      </right>
      <top style="thin">
        <color auto="1"/>
      </top>
      <bottom style="medium">
        <color indexed="64"/>
      </bottom>
      <diagonal/>
    </border>
    <border>
      <left style="medium">
        <color auto="1"/>
      </left>
      <right style="medium">
        <color auto="1"/>
      </right>
      <top style="medium">
        <color auto="1"/>
      </top>
      <bottom/>
      <diagonal/>
    </border>
    <border>
      <left style="medium">
        <color auto="1"/>
      </left>
      <right/>
      <top style="medium">
        <color indexed="64"/>
      </top>
      <bottom style="medium">
        <color auto="1"/>
      </bottom>
      <diagonal/>
    </border>
    <border>
      <left/>
      <right/>
      <top style="medium">
        <color indexed="64"/>
      </top>
      <bottom style="medium">
        <color indexed="64"/>
      </bottom>
      <diagonal/>
    </border>
    <border>
      <left/>
      <right style="medium">
        <color auto="1"/>
      </right>
      <top style="medium">
        <color auto="1"/>
      </top>
      <bottom style="medium">
        <color auto="1"/>
      </bottom>
      <diagonal/>
    </border>
    <border>
      <left style="medium">
        <color auto="1"/>
      </left>
      <right style="medium">
        <color auto="1"/>
      </right>
      <top/>
      <bottom style="medium">
        <color auto="1"/>
      </bottom>
      <diagonal/>
    </border>
    <border>
      <left/>
      <right style="medium">
        <color auto="1"/>
      </right>
      <top/>
      <bottom style="medium">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bottom/>
      <diagonal/>
    </border>
    <border>
      <left/>
      <right/>
      <top/>
      <bottom style="medium">
        <color auto="1"/>
      </bottom>
      <diagonal/>
    </border>
  </borders>
  <cellStyleXfs count="4">
    <xf numFmtId="0" fontId="0" fillId="0" borderId="0"/>
    <xf numFmtId="0" fontId="1" fillId="0" borderId="0" applyNumberFormat="0" applyFill="0" applyBorder="0" applyAlignment="0" applyProtection="0"/>
    <xf numFmtId="9" fontId="19" fillId="0" borderId="0" applyFont="0" applyFill="0" applyBorder="0" applyAlignment="0" applyProtection="0"/>
    <xf numFmtId="44" fontId="19" fillId="0" borderId="0" applyFont="0" applyFill="0" applyBorder="0" applyAlignment="0" applyProtection="0"/>
  </cellStyleXfs>
  <cellXfs count="254">
    <xf numFmtId="0" fontId="0" fillId="0" borderId="0" xfId="0"/>
    <xf numFmtId="0" fontId="0" fillId="0" borderId="0" xfId="0" applyAlignment="1">
      <alignment wrapText="1"/>
    </xf>
    <xf numFmtId="0" fontId="3" fillId="0" borderId="0" xfId="1" applyFont="1" applyFill="1" applyAlignment="1">
      <alignment horizontal="left" vertical="center" wrapText="1"/>
    </xf>
    <xf numFmtId="0" fontId="8" fillId="0" borderId="0" xfId="1" applyFont="1" applyFill="1" applyAlignment="1">
      <alignment vertical="center" wrapText="1"/>
    </xf>
    <xf numFmtId="0" fontId="8" fillId="0" borderId="0" xfId="1" applyFont="1" applyFill="1" applyAlignment="1">
      <alignment horizontal="left" vertical="center" wrapText="1"/>
    </xf>
    <xf numFmtId="0" fontId="4" fillId="0" borderId="0" xfId="0" applyFont="1" applyAlignment="1">
      <alignment horizontal="center" vertical="center" wrapText="1"/>
    </xf>
    <xf numFmtId="164" fontId="16" fillId="3" borderId="1" xfId="0" applyNumberFormat="1" applyFont="1" applyFill="1" applyBorder="1" applyAlignment="1">
      <alignment horizontal="center" vertical="center" wrapText="1"/>
    </xf>
    <xf numFmtId="0" fontId="10" fillId="2" borderId="5" xfId="0" applyFont="1" applyFill="1" applyBorder="1" applyAlignment="1">
      <alignment horizontal="center" vertical="center" wrapText="1"/>
    </xf>
    <xf numFmtId="0" fontId="10" fillId="2" borderId="0" xfId="0" applyFont="1" applyFill="1" applyBorder="1" applyAlignment="1">
      <alignment horizontal="center" vertical="center" wrapText="1"/>
    </xf>
    <xf numFmtId="1" fontId="9" fillId="0" borderId="1" xfId="0" applyNumberFormat="1" applyFont="1" applyBorder="1" applyAlignment="1">
      <alignment horizontal="center" vertical="center" wrapText="1"/>
    </xf>
    <xf numFmtId="9" fontId="9" fillId="0" borderId="1" xfId="0" applyNumberFormat="1" applyFont="1" applyBorder="1" applyAlignment="1">
      <alignment horizontal="center" vertical="center" wrapText="1"/>
    </xf>
    <xf numFmtId="0" fontId="14" fillId="0" borderId="0" xfId="0" applyFont="1" applyAlignment="1">
      <alignment horizontal="center" vertical="center" wrapText="1"/>
    </xf>
    <xf numFmtId="0" fontId="17" fillId="3" borderId="2" xfId="0" applyFont="1" applyFill="1" applyBorder="1" applyAlignment="1">
      <alignment vertical="center" wrapText="1"/>
    </xf>
    <xf numFmtId="0" fontId="18" fillId="3" borderId="8" xfId="0" applyFont="1" applyFill="1" applyBorder="1" applyAlignment="1">
      <alignment horizontal="center" vertical="center" wrapText="1"/>
    </xf>
    <xf numFmtId="0" fontId="12" fillId="0" borderId="0" xfId="0" applyFont="1" applyAlignment="1">
      <alignment horizontal="center" vertical="center" wrapText="1"/>
    </xf>
    <xf numFmtId="0" fontId="16" fillId="3" borderId="1"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6" fillId="0" borderId="0" xfId="0" applyFont="1" applyFill="1" applyBorder="1" applyAlignment="1">
      <alignment horizontal="left" vertical="center" wrapText="1"/>
    </xf>
    <xf numFmtId="0" fontId="6" fillId="0" borderId="0" xfId="0" applyFont="1" applyFill="1" applyBorder="1" applyAlignment="1">
      <alignment horizontal="center" vertical="center" wrapText="1"/>
    </xf>
    <xf numFmtId="0" fontId="7" fillId="0" borderId="0" xfId="0" applyFont="1" applyFill="1" applyBorder="1" applyAlignment="1">
      <alignment horizontal="justify" vertical="center" wrapText="1"/>
    </xf>
    <xf numFmtId="0" fontId="5" fillId="0" borderId="0" xfId="0" applyFont="1" applyFill="1" applyBorder="1" applyAlignment="1">
      <alignment horizontal="center" vertical="center"/>
    </xf>
    <xf numFmtId="0" fontId="4" fillId="0" borderId="0" xfId="0" applyFont="1" applyFill="1" applyBorder="1" applyAlignment="1">
      <alignment horizontal="justify" vertical="center" wrapText="1"/>
    </xf>
    <xf numFmtId="0" fontId="4" fillId="0" borderId="0" xfId="0" applyFont="1" applyBorder="1" applyAlignment="1">
      <alignment horizontal="center" vertical="center" wrapText="1"/>
    </xf>
    <xf numFmtId="1" fontId="4" fillId="0" borderId="0" xfId="0" applyNumberFormat="1" applyFont="1" applyBorder="1" applyAlignment="1">
      <alignment horizontal="center" vertical="center" wrapText="1"/>
    </xf>
    <xf numFmtId="0" fontId="14" fillId="0" borderId="0" xfId="0" applyFont="1" applyBorder="1" applyAlignment="1">
      <alignment horizontal="center" vertical="center" wrapText="1"/>
    </xf>
    <xf numFmtId="0" fontId="0" fillId="0" borderId="0" xfId="0" applyBorder="1" applyAlignment="1">
      <alignment wrapText="1"/>
    </xf>
    <xf numFmtId="0" fontId="0" fillId="0" borderId="0" xfId="0" applyAlignment="1">
      <alignment horizontal="center" vertical="center"/>
    </xf>
    <xf numFmtId="0" fontId="0" fillId="0" borderId="0" xfId="0" applyAlignment="1">
      <alignment horizontal="center" vertical="justify"/>
    </xf>
    <xf numFmtId="9" fontId="0" fillId="0" borderId="0" xfId="2" applyFont="1" applyAlignment="1">
      <alignment horizontal="center" vertical="center"/>
    </xf>
    <xf numFmtId="9" fontId="0" fillId="0" borderId="0" xfId="0" applyNumberFormat="1" applyAlignment="1">
      <alignment wrapText="1"/>
    </xf>
    <xf numFmtId="17" fontId="0" fillId="0" borderId="0" xfId="0" applyNumberFormat="1" applyAlignment="1">
      <alignment wrapText="1"/>
    </xf>
    <xf numFmtId="0" fontId="22" fillId="3" borderId="8" xfId="0" applyFont="1" applyFill="1" applyBorder="1" applyAlignment="1">
      <alignment horizontal="center" vertical="center" wrapText="1"/>
    </xf>
    <xf numFmtId="0" fontId="21" fillId="0" borderId="1" xfId="0" applyFont="1" applyBorder="1" applyAlignment="1">
      <alignment horizontal="center" vertical="center" wrapText="1"/>
    </xf>
    <xf numFmtId="0" fontId="25" fillId="0" borderId="1" xfId="0" applyFont="1" applyFill="1" applyBorder="1" applyAlignment="1">
      <alignment horizontal="center" vertical="center" wrapText="1"/>
    </xf>
    <xf numFmtId="0" fontId="26" fillId="0" borderId="1" xfId="0" applyFont="1" applyBorder="1" applyAlignment="1">
      <alignment horizontal="center" vertical="center" wrapText="1"/>
    </xf>
    <xf numFmtId="1" fontId="26" fillId="0" borderId="1" xfId="0" applyNumberFormat="1" applyFont="1" applyBorder="1" applyAlignment="1">
      <alignment horizontal="center" vertical="center" wrapText="1"/>
    </xf>
    <xf numFmtId="9" fontId="27" fillId="0" borderId="1" xfId="0" applyNumberFormat="1" applyFont="1" applyBorder="1" applyAlignment="1">
      <alignment horizontal="center" vertical="center" wrapText="1"/>
    </xf>
    <xf numFmtId="0" fontId="27" fillId="0" borderId="4" xfId="0" applyFont="1" applyFill="1" applyBorder="1" applyAlignment="1">
      <alignment horizontal="justify" vertical="center" wrapText="1"/>
    </xf>
    <xf numFmtId="10" fontId="0" fillId="0" borderId="0" xfId="0" applyNumberFormat="1" applyAlignment="1">
      <alignment wrapText="1"/>
    </xf>
    <xf numFmtId="0" fontId="11" fillId="2" borderId="5" xfId="0" applyFont="1" applyFill="1" applyBorder="1" applyAlignment="1">
      <alignment horizontal="center" vertical="center" wrapText="1"/>
    </xf>
    <xf numFmtId="0" fontId="31" fillId="3" borderId="2" xfId="0" applyFont="1" applyFill="1" applyBorder="1" applyAlignment="1">
      <alignment vertical="center" wrapText="1"/>
    </xf>
    <xf numFmtId="0" fontId="11" fillId="2" borderId="1" xfId="0" applyFont="1" applyFill="1" applyBorder="1" applyAlignment="1">
      <alignment vertical="center" wrapText="1"/>
    </xf>
    <xf numFmtId="0" fontId="29" fillId="0" borderId="1" xfId="0" applyFont="1" applyBorder="1" applyAlignment="1">
      <alignment horizontal="center" vertical="center" wrapText="1"/>
    </xf>
    <xf numFmtId="0" fontId="21" fillId="0" borderId="1" xfId="0" applyFont="1" applyFill="1" applyBorder="1" applyAlignment="1">
      <alignment horizontal="center" vertical="center" wrapText="1"/>
    </xf>
    <xf numFmtId="0" fontId="0" fillId="0" borderId="0" xfId="0" applyFont="1" applyAlignment="1">
      <alignment horizontal="center" vertical="center"/>
    </xf>
    <xf numFmtId="0" fontId="32" fillId="0" borderId="25" xfId="0" applyFont="1" applyBorder="1" applyAlignment="1">
      <alignment horizontal="center" vertical="center"/>
    </xf>
    <xf numFmtId="0" fontId="32" fillId="0" borderId="22" xfId="0" applyFont="1" applyBorder="1" applyAlignment="1">
      <alignment horizontal="center" vertical="center"/>
    </xf>
    <xf numFmtId="0" fontId="33" fillId="6" borderId="23" xfId="0" applyFont="1" applyFill="1" applyBorder="1" applyAlignment="1">
      <alignment horizontal="center" vertical="center"/>
    </xf>
    <xf numFmtId="0" fontId="33" fillId="0" borderId="24" xfId="0" applyFont="1" applyBorder="1" applyAlignment="1">
      <alignment horizontal="center" vertical="center"/>
    </xf>
    <xf numFmtId="0" fontId="33" fillId="9" borderId="23" xfId="0" applyFont="1" applyFill="1" applyBorder="1" applyAlignment="1">
      <alignment horizontal="center" vertical="center"/>
    </xf>
    <xf numFmtId="0" fontId="33" fillId="4" borderId="23" xfId="0" applyFont="1" applyFill="1" applyBorder="1" applyAlignment="1">
      <alignment horizontal="center" vertical="center"/>
    </xf>
    <xf numFmtId="0" fontId="33" fillId="14" borderId="23" xfId="0" applyFont="1" applyFill="1" applyBorder="1" applyAlignment="1">
      <alignment horizontal="center" vertical="center"/>
    </xf>
    <xf numFmtId="0" fontId="33" fillId="5" borderId="23" xfId="0" applyFont="1" applyFill="1" applyBorder="1" applyAlignment="1">
      <alignment horizontal="center" vertical="center"/>
    </xf>
    <xf numFmtId="0" fontId="34" fillId="3" borderId="8" xfId="0" applyFont="1" applyFill="1" applyBorder="1" applyAlignment="1">
      <alignment horizontal="center" vertical="center" wrapText="1"/>
    </xf>
    <xf numFmtId="0" fontId="9" fillId="0" borderId="1" xfId="0" applyFont="1" applyBorder="1" applyAlignment="1">
      <alignment horizontal="center" vertical="center" wrapText="1"/>
    </xf>
    <xf numFmtId="0" fontId="35" fillId="0" borderId="0" xfId="0" applyFont="1"/>
    <xf numFmtId="0" fontId="20" fillId="0" borderId="1" xfId="0" applyFont="1" applyFill="1" applyBorder="1" applyAlignment="1">
      <alignment horizontal="center" vertical="center" wrapText="1"/>
    </xf>
    <xf numFmtId="0" fontId="12" fillId="0" borderId="0" xfId="0" applyFont="1" applyAlignment="1">
      <alignment vertical="center"/>
    </xf>
    <xf numFmtId="0" fontId="12" fillId="0" borderId="0" xfId="0" applyFont="1" applyAlignment="1">
      <alignment horizontal="center" vertical="center"/>
    </xf>
    <xf numFmtId="0" fontId="14" fillId="0" borderId="0" xfId="0" applyFont="1" applyAlignment="1">
      <alignment horizontal="center" vertical="center"/>
    </xf>
    <xf numFmtId="0" fontId="0" fillId="0" borderId="0" xfId="0" applyAlignment="1"/>
    <xf numFmtId="1" fontId="9" fillId="0" borderId="1" xfId="0" applyNumberFormat="1" applyFont="1" applyFill="1" applyBorder="1" applyAlignment="1">
      <alignment horizontal="center" vertical="center" wrapText="1"/>
    </xf>
    <xf numFmtId="0" fontId="26" fillId="0" borderId="1" xfId="0" applyFont="1" applyFill="1" applyBorder="1" applyAlignment="1">
      <alignment horizontal="justify" vertical="center" wrapText="1"/>
    </xf>
    <xf numFmtId="0" fontId="23" fillId="0" borderId="1" xfId="0" applyFont="1" applyFill="1" applyBorder="1" applyAlignment="1">
      <alignment horizontal="center" vertical="center" wrapText="1"/>
    </xf>
    <xf numFmtId="0" fontId="24" fillId="0" borderId="1" xfId="0" applyFont="1" applyFill="1" applyBorder="1" applyAlignment="1">
      <alignment horizontal="justify" vertical="center" wrapText="1"/>
    </xf>
    <xf numFmtId="0" fontId="26" fillId="0" borderId="2" xfId="0" applyFont="1" applyFill="1" applyBorder="1" applyAlignment="1">
      <alignment horizontal="justify" vertical="center" wrapText="1"/>
    </xf>
    <xf numFmtId="0" fontId="26" fillId="0" borderId="4" xfId="0" applyFont="1" applyFill="1" applyBorder="1" applyAlignment="1">
      <alignment horizontal="justify" vertical="center" wrapText="1"/>
    </xf>
    <xf numFmtId="0" fontId="28" fillId="0" borderId="1" xfId="0" applyFont="1" applyFill="1" applyBorder="1" applyAlignment="1">
      <alignment horizontal="center" vertical="center" wrapText="1"/>
    </xf>
    <xf numFmtId="1" fontId="0" fillId="0" borderId="0" xfId="2" applyNumberFormat="1" applyFont="1" applyAlignment="1">
      <alignment horizontal="center" vertical="center"/>
    </xf>
    <xf numFmtId="0" fontId="38" fillId="8" borderId="24" xfId="0" applyFont="1" applyFill="1" applyBorder="1" applyAlignment="1">
      <alignment horizontal="center" vertical="center" wrapText="1"/>
    </xf>
    <xf numFmtId="0" fontId="37" fillId="8" borderId="24" xfId="0" applyFont="1" applyFill="1" applyBorder="1" applyAlignment="1">
      <alignment horizontal="center" vertical="center" wrapText="1"/>
    </xf>
    <xf numFmtId="0" fontId="38" fillId="0" borderId="23" xfId="0" applyFont="1" applyBorder="1" applyAlignment="1">
      <alignment horizontal="center" vertical="center"/>
    </xf>
    <xf numFmtId="0" fontId="38" fillId="0" borderId="16" xfId="0" applyFont="1" applyBorder="1" applyAlignment="1">
      <alignment horizontal="center" vertical="center" wrapText="1"/>
    </xf>
    <xf numFmtId="0" fontId="37" fillId="0" borderId="24" xfId="0" applyFont="1" applyBorder="1" applyAlignment="1">
      <alignment horizontal="center" vertical="center"/>
    </xf>
    <xf numFmtId="0" fontId="37" fillId="6" borderId="17" xfId="0" applyFont="1" applyFill="1" applyBorder="1" applyAlignment="1">
      <alignment horizontal="center" vertical="center"/>
    </xf>
    <xf numFmtId="0" fontId="37" fillId="9" borderId="17" xfId="0" applyFont="1" applyFill="1" applyBorder="1" applyAlignment="1">
      <alignment horizontal="center" vertical="center"/>
    </xf>
    <xf numFmtId="0" fontId="39" fillId="4" borderId="17" xfId="0" applyFont="1" applyFill="1" applyBorder="1" applyAlignment="1">
      <alignment vertical="center"/>
    </xf>
    <xf numFmtId="0" fontId="37" fillId="10" borderId="17" xfId="0" applyFont="1" applyFill="1" applyBorder="1" applyAlignment="1">
      <alignment horizontal="center" vertical="center"/>
    </xf>
    <xf numFmtId="0" fontId="37" fillId="5" borderId="18" xfId="0" applyFont="1" applyFill="1" applyBorder="1" applyAlignment="1">
      <alignment horizontal="center" vertical="center"/>
    </xf>
    <xf numFmtId="0" fontId="37" fillId="11" borderId="24" xfId="0" applyFont="1" applyFill="1" applyBorder="1" applyAlignment="1">
      <alignment horizontal="center" vertical="center"/>
    </xf>
    <xf numFmtId="0" fontId="37" fillId="6" borderId="23" xfId="0" applyFont="1" applyFill="1" applyBorder="1" applyAlignment="1">
      <alignment horizontal="center" vertical="center"/>
    </xf>
    <xf numFmtId="0" fontId="37" fillId="13" borderId="17" xfId="0" applyFont="1" applyFill="1" applyBorder="1" applyAlignment="1">
      <alignment horizontal="center" vertical="center"/>
    </xf>
    <xf numFmtId="0" fontId="37" fillId="7" borderId="13" xfId="0" applyFont="1" applyFill="1" applyBorder="1" applyAlignment="1">
      <alignment horizontal="center" vertical="center" wrapText="1"/>
    </xf>
    <xf numFmtId="0" fontId="37" fillId="8" borderId="14" xfId="0" applyFont="1" applyFill="1" applyBorder="1" applyAlignment="1">
      <alignment horizontal="center" vertical="center" wrapText="1"/>
    </xf>
    <xf numFmtId="0" fontId="37" fillId="8" borderId="15" xfId="0" applyFont="1" applyFill="1" applyBorder="1" applyAlignment="1">
      <alignment horizontal="center" vertical="center" wrapText="1"/>
    </xf>
    <xf numFmtId="0" fontId="37" fillId="0" borderId="16" xfId="0" applyFont="1" applyBorder="1" applyAlignment="1">
      <alignment horizontal="center" vertical="center" wrapText="1"/>
    </xf>
    <xf numFmtId="0" fontId="16" fillId="4" borderId="17" xfId="0" applyFont="1" applyFill="1" applyBorder="1" applyAlignment="1">
      <alignment vertical="center"/>
    </xf>
    <xf numFmtId="0" fontId="40" fillId="0" borderId="0" xfId="0" applyFont="1"/>
    <xf numFmtId="0" fontId="37" fillId="7" borderId="26" xfId="0" applyFont="1" applyFill="1" applyBorder="1" applyAlignment="1">
      <alignment vertical="center" wrapText="1"/>
    </xf>
    <xf numFmtId="0" fontId="37" fillId="7" borderId="27" xfId="0" applyFont="1" applyFill="1" applyBorder="1" applyAlignment="1">
      <alignment horizontal="center" vertical="center" wrapText="1"/>
    </xf>
    <xf numFmtId="0" fontId="37" fillId="7" borderId="24" xfId="0" applyFont="1" applyFill="1" applyBorder="1" applyAlignment="1">
      <alignment horizontal="center" vertical="center" wrapText="1"/>
    </xf>
    <xf numFmtId="0" fontId="37" fillId="7" borderId="19" xfId="0" applyFont="1" applyFill="1" applyBorder="1" applyAlignment="1">
      <alignment vertical="center" wrapText="1"/>
    </xf>
    <xf numFmtId="0" fontId="28" fillId="2" borderId="0" xfId="0" applyFont="1" applyFill="1" applyBorder="1" applyAlignment="1">
      <alignment horizontal="center" vertical="center" wrapText="1"/>
    </xf>
    <xf numFmtId="0" fontId="28" fillId="2" borderId="5" xfId="0" applyFont="1" applyFill="1" applyBorder="1" applyAlignment="1">
      <alignment horizontal="center" vertical="center" wrapText="1"/>
    </xf>
    <xf numFmtId="0" fontId="41" fillId="3" borderId="2" xfId="0" applyFont="1" applyFill="1" applyBorder="1" applyAlignment="1">
      <alignment horizontal="center" vertical="center" wrapText="1"/>
    </xf>
    <xf numFmtId="164" fontId="41" fillId="3" borderId="2" xfId="0" applyNumberFormat="1" applyFont="1" applyFill="1" applyBorder="1" applyAlignment="1">
      <alignment horizontal="center" vertical="center" wrapText="1"/>
    </xf>
    <xf numFmtId="0" fontId="28" fillId="3" borderId="2" xfId="0" applyFont="1" applyFill="1" applyBorder="1" applyAlignment="1">
      <alignment vertical="center" wrapText="1"/>
    </xf>
    <xf numFmtId="0" fontId="41" fillId="3" borderId="1" xfId="0" applyFont="1" applyFill="1" applyBorder="1" applyAlignment="1">
      <alignment horizontal="center" vertical="center" wrapText="1"/>
    </xf>
    <xf numFmtId="164" fontId="41" fillId="3" borderId="1" xfId="0" applyNumberFormat="1" applyFont="1" applyFill="1" applyBorder="1" applyAlignment="1">
      <alignment horizontal="center" vertical="center" wrapText="1"/>
    </xf>
    <xf numFmtId="0" fontId="29" fillId="0" borderId="1" xfId="0" applyFont="1" applyFill="1" applyBorder="1" applyAlignment="1">
      <alignment horizontal="center" vertical="center" wrapText="1"/>
    </xf>
    <xf numFmtId="0" fontId="40" fillId="0" borderId="0" xfId="0" applyFont="1" applyAlignment="1">
      <alignment wrapText="1"/>
    </xf>
    <xf numFmtId="0" fontId="9" fillId="0" borderId="0" xfId="0" applyFont="1" applyAlignment="1">
      <alignment horizontal="center" vertical="center" wrapText="1"/>
    </xf>
    <xf numFmtId="0" fontId="42" fillId="0" borderId="0" xfId="1" applyFont="1" applyFill="1" applyAlignment="1">
      <alignment horizontal="left" vertical="center" wrapText="1"/>
    </xf>
    <xf numFmtId="0" fontId="43" fillId="0" borderId="0" xfId="1" applyFont="1" applyFill="1" applyAlignment="1">
      <alignment vertical="center" wrapText="1"/>
    </xf>
    <xf numFmtId="0" fontId="43" fillId="0" borderId="0" xfId="1" applyFont="1" applyFill="1" applyAlignment="1">
      <alignment horizontal="left" vertical="center" wrapText="1"/>
    </xf>
    <xf numFmtId="165" fontId="9" fillId="0" borderId="1" xfId="0" applyNumberFormat="1" applyFont="1" applyBorder="1" applyAlignment="1">
      <alignment horizontal="center" vertical="center" wrapText="1"/>
    </xf>
    <xf numFmtId="9" fontId="29" fillId="0" borderId="1" xfId="0" applyNumberFormat="1" applyFont="1" applyBorder="1" applyAlignment="1">
      <alignment horizontal="center" vertical="center" wrapText="1"/>
    </xf>
    <xf numFmtId="164" fontId="9" fillId="0" borderId="0" xfId="0" applyNumberFormat="1" applyFont="1" applyAlignment="1">
      <alignment horizontal="center" vertical="center" wrapText="1"/>
    </xf>
    <xf numFmtId="0" fontId="30" fillId="0" borderId="0" xfId="0" applyFont="1" applyAlignment="1">
      <alignment vertical="center"/>
    </xf>
    <xf numFmtId="0" fontId="30" fillId="0" borderId="0" xfId="0" applyFont="1" applyAlignment="1">
      <alignment horizontal="center" vertical="center"/>
    </xf>
    <xf numFmtId="164" fontId="30" fillId="0" borderId="0" xfId="0" applyNumberFormat="1" applyFont="1" applyAlignment="1">
      <alignment horizontal="center" vertical="center"/>
    </xf>
    <xf numFmtId="0" fontId="45" fillId="0" borderId="0" xfId="0" applyFont="1" applyAlignment="1"/>
    <xf numFmtId="0" fontId="6" fillId="0" borderId="1" xfId="0" applyFont="1" applyFill="1" applyBorder="1" applyAlignment="1">
      <alignment horizontal="center" vertical="center" wrapText="1"/>
    </xf>
    <xf numFmtId="0" fontId="7" fillId="0" borderId="1" xfId="0" applyFont="1" applyFill="1" applyBorder="1" applyAlignment="1">
      <alignment horizontal="justify" vertical="center" wrapText="1"/>
    </xf>
    <xf numFmtId="0" fontId="5" fillId="0" borderId="1" xfId="0" applyFont="1" applyFill="1" applyBorder="1" applyAlignment="1">
      <alignment horizontal="center" vertical="center"/>
    </xf>
    <xf numFmtId="0" fontId="4" fillId="0" borderId="1" xfId="0" applyFont="1" applyFill="1" applyBorder="1" applyAlignment="1">
      <alignment horizontal="justify" vertical="center" wrapText="1"/>
    </xf>
    <xf numFmtId="0" fontId="4" fillId="0" borderId="1" xfId="0" applyFont="1" applyBorder="1" applyAlignment="1">
      <alignment horizontal="center" vertical="center" wrapText="1"/>
    </xf>
    <xf numFmtId="164" fontId="46" fillId="0" borderId="1" xfId="0" applyNumberFormat="1" applyFont="1" applyBorder="1" applyAlignment="1">
      <alignment horizontal="center" vertical="center" wrapText="1"/>
    </xf>
    <xf numFmtId="0" fontId="14" fillId="0" borderId="1" xfId="0" applyFont="1" applyBorder="1" applyAlignment="1">
      <alignment horizontal="center" vertical="center" wrapText="1"/>
    </xf>
    <xf numFmtId="1" fontId="4" fillId="0" borderId="1" xfId="0" applyNumberFormat="1" applyFont="1" applyBorder="1" applyAlignment="1">
      <alignment horizontal="center" vertical="center" wrapText="1"/>
    </xf>
    <xf numFmtId="0" fontId="16" fillId="4" borderId="17" xfId="0" applyFont="1" applyFill="1" applyBorder="1" applyAlignment="1">
      <alignment horizontal="center" vertical="center"/>
    </xf>
    <xf numFmtId="0" fontId="9" fillId="0" borderId="1" xfId="0" applyFont="1" applyFill="1" applyBorder="1" applyAlignment="1">
      <alignment horizontal="center" vertical="center" wrapText="1"/>
    </xf>
    <xf numFmtId="164" fontId="20" fillId="0" borderId="1" xfId="0" applyNumberFormat="1" applyFont="1" applyFill="1" applyBorder="1" applyAlignment="1">
      <alignment horizontal="center" vertical="center" wrapText="1"/>
    </xf>
    <xf numFmtId="166" fontId="20" fillId="0" borderId="1" xfId="0" applyNumberFormat="1" applyFont="1" applyFill="1" applyBorder="1" applyAlignment="1">
      <alignment vertical="center" wrapText="1"/>
    </xf>
    <xf numFmtId="164" fontId="16" fillId="0" borderId="1" xfId="0" applyNumberFormat="1" applyFont="1" applyFill="1" applyBorder="1" applyAlignment="1">
      <alignment horizontal="center" vertical="center" wrapText="1"/>
    </xf>
    <xf numFmtId="166" fontId="9" fillId="0" borderId="1" xfId="0" applyNumberFormat="1" applyFont="1" applyFill="1" applyBorder="1" applyAlignment="1">
      <alignment vertical="center" wrapText="1"/>
    </xf>
    <xf numFmtId="0" fontId="9" fillId="0" borderId="4" xfId="0" applyFont="1" applyFill="1" applyBorder="1" applyAlignment="1">
      <alignment horizontal="center" vertical="center" wrapText="1"/>
    </xf>
    <xf numFmtId="166" fontId="9" fillId="0" borderId="4" xfId="0" applyNumberFormat="1" applyFont="1" applyFill="1" applyBorder="1" applyAlignment="1">
      <alignment vertical="center" wrapText="1"/>
    </xf>
    <xf numFmtId="0" fontId="35" fillId="0" borderId="0" xfId="0" applyFont="1" applyFill="1"/>
    <xf numFmtId="0" fontId="47" fillId="0" borderId="0" xfId="0" applyFont="1" applyAlignment="1">
      <alignment horizontal="center" vertical="center"/>
    </xf>
    <xf numFmtId="0" fontId="47" fillId="0" borderId="0" xfId="0" applyFont="1" applyAlignment="1">
      <alignment horizontal="center" vertical="center" wrapText="1"/>
    </xf>
    <xf numFmtId="0" fontId="48" fillId="3" borderId="8" xfId="0" applyFont="1" applyFill="1" applyBorder="1" applyAlignment="1">
      <alignment horizontal="center" vertical="center" wrapText="1"/>
    </xf>
    <xf numFmtId="0" fontId="47" fillId="0" borderId="1" xfId="0" applyFont="1" applyBorder="1" applyAlignment="1">
      <alignment horizontal="center" vertical="center" wrapText="1"/>
    </xf>
    <xf numFmtId="0" fontId="0" fillId="0" borderId="0" xfId="0" applyAlignment="1">
      <alignment horizontal="center" vertical="center" wrapText="1"/>
    </xf>
    <xf numFmtId="9" fontId="0" fillId="0" borderId="0" xfId="0" applyNumberFormat="1" applyAlignment="1">
      <alignment horizontal="center" vertical="center" wrapText="1"/>
    </xf>
    <xf numFmtId="0" fontId="34" fillId="3" borderId="1" xfId="0" applyFont="1" applyFill="1" applyBorder="1" applyAlignment="1">
      <alignment horizontal="center" vertical="center" wrapText="1"/>
    </xf>
    <xf numFmtId="9" fontId="9" fillId="15" borderId="1" xfId="0" applyNumberFormat="1" applyFont="1" applyFill="1" applyBorder="1" applyAlignment="1">
      <alignment horizontal="center" vertical="center" wrapText="1"/>
    </xf>
    <xf numFmtId="9" fontId="9" fillId="16" borderId="1" xfId="0" applyNumberFormat="1" applyFont="1" applyFill="1" applyBorder="1" applyAlignment="1">
      <alignment horizontal="center" vertical="center" wrapText="1"/>
    </xf>
    <xf numFmtId="9" fontId="9" fillId="17" borderId="1" xfId="0" applyNumberFormat="1" applyFont="1" applyFill="1" applyBorder="1" applyAlignment="1">
      <alignment horizontal="center" vertical="center" wrapText="1"/>
    </xf>
    <xf numFmtId="9" fontId="9" fillId="18" borderId="1" xfId="0" applyNumberFormat="1" applyFont="1" applyFill="1" applyBorder="1" applyAlignment="1">
      <alignment horizontal="center" vertical="center" wrapText="1"/>
    </xf>
    <xf numFmtId="0" fontId="5" fillId="0" borderId="2" xfId="0" applyFont="1" applyFill="1" applyBorder="1" applyAlignment="1">
      <alignment horizontal="center" vertical="center"/>
    </xf>
    <xf numFmtId="0" fontId="20" fillId="0" borderId="1" xfId="0" applyFont="1" applyFill="1" applyBorder="1" applyAlignment="1">
      <alignment horizontal="left" vertical="center" wrapText="1"/>
    </xf>
    <xf numFmtId="9" fontId="9" fillId="19" borderId="4" xfId="0" applyNumberFormat="1" applyFont="1" applyFill="1" applyBorder="1" applyAlignment="1">
      <alignment horizontal="center" vertical="center" wrapText="1"/>
    </xf>
    <xf numFmtId="9" fontId="9" fillId="19" borderId="1" xfId="0" applyNumberFormat="1" applyFont="1" applyFill="1" applyBorder="1" applyAlignment="1">
      <alignment horizontal="center" vertical="center" wrapText="1"/>
    </xf>
    <xf numFmtId="9" fontId="9" fillId="20" borderId="1" xfId="0" applyNumberFormat="1" applyFont="1" applyFill="1" applyBorder="1" applyAlignment="1">
      <alignment horizontal="center" vertical="center" wrapText="1"/>
    </xf>
    <xf numFmtId="0" fontId="21" fillId="0" borderId="1" xfId="0" applyFont="1" applyBorder="1" applyAlignment="1">
      <alignment horizontal="center" vertical="center"/>
    </xf>
    <xf numFmtId="9" fontId="21" fillId="0" borderId="1" xfId="2" applyFont="1" applyBorder="1" applyAlignment="1">
      <alignment horizontal="center" vertical="center"/>
    </xf>
    <xf numFmtId="0" fontId="21" fillId="0" borderId="1" xfId="0" applyFont="1" applyBorder="1" applyAlignment="1">
      <alignment wrapText="1"/>
    </xf>
    <xf numFmtId="0" fontId="21" fillId="0" borderId="1" xfId="0" applyFont="1" applyBorder="1" applyAlignment="1">
      <alignment horizontal="center" vertical="justify"/>
    </xf>
    <xf numFmtId="9" fontId="21" fillId="0" borderId="1" xfId="0" applyNumberFormat="1" applyFont="1" applyBorder="1" applyAlignment="1">
      <alignment horizontal="center" vertical="center" wrapText="1"/>
    </xf>
    <xf numFmtId="0" fontId="9" fillId="0" borderId="2" xfId="0" applyFont="1" applyFill="1" applyBorder="1" applyAlignment="1">
      <alignment horizontal="center" vertical="center" wrapText="1"/>
    </xf>
    <xf numFmtId="1" fontId="9" fillId="0" borderId="4" xfId="0" applyNumberFormat="1" applyFont="1" applyFill="1" applyBorder="1" applyAlignment="1">
      <alignment horizontal="center" vertical="center" wrapText="1"/>
    </xf>
    <xf numFmtId="164" fontId="16" fillId="3" borderId="10" xfId="0" applyNumberFormat="1" applyFont="1" applyFill="1" applyBorder="1" applyAlignment="1">
      <alignment horizontal="center" vertical="center" wrapText="1"/>
    </xf>
    <xf numFmtId="0" fontId="9" fillId="0" borderId="1" xfId="0" applyFont="1" applyFill="1" applyBorder="1" applyAlignment="1">
      <alignment horizontal="justify" vertical="center" wrapText="1"/>
    </xf>
    <xf numFmtId="0" fontId="9" fillId="0" borderId="4" xfId="0" applyFont="1" applyFill="1" applyBorder="1" applyAlignment="1">
      <alignment horizontal="justify" vertical="center" wrapText="1"/>
    </xf>
    <xf numFmtId="0" fontId="9" fillId="0" borderId="2" xfId="0" applyFont="1" applyFill="1" applyBorder="1" applyAlignment="1">
      <alignment horizontal="justify" vertical="center" wrapText="1"/>
    </xf>
    <xf numFmtId="0" fontId="5" fillId="0" borderId="4"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16" fillId="3" borderId="1" xfId="0" applyFont="1" applyFill="1" applyBorder="1" applyAlignment="1">
      <alignment horizontal="center" vertical="center" wrapText="1"/>
    </xf>
    <xf numFmtId="0" fontId="30" fillId="0" borderId="0" xfId="0" applyFont="1" applyAlignment="1">
      <alignment horizontal="center" vertical="center" wrapText="1"/>
    </xf>
    <xf numFmtId="0" fontId="26" fillId="0" borderId="1" xfId="0" applyFont="1" applyFill="1" applyBorder="1" applyAlignment="1">
      <alignment horizontal="justify" vertical="center" wrapText="1"/>
    </xf>
    <xf numFmtId="0" fontId="35" fillId="0" borderId="1" xfId="0" applyFont="1" applyFill="1" applyBorder="1"/>
    <xf numFmtId="167" fontId="16" fillId="0" borderId="10" xfId="3" applyNumberFormat="1" applyFont="1" applyFill="1" applyBorder="1" applyAlignment="1">
      <alignment horizontal="center" vertical="center" wrapText="1"/>
    </xf>
    <xf numFmtId="167" fontId="9" fillId="0" borderId="10" xfId="3" applyNumberFormat="1" applyFont="1" applyFill="1" applyBorder="1" applyAlignment="1">
      <alignment horizontal="center" vertical="center" wrapText="1"/>
    </xf>
    <xf numFmtId="167" fontId="9" fillId="0" borderId="9" xfId="3" applyNumberFormat="1" applyFont="1" applyFill="1" applyBorder="1" applyAlignment="1">
      <alignment horizontal="center" vertical="center" wrapText="1"/>
    </xf>
    <xf numFmtId="167" fontId="9" fillId="0" borderId="1" xfId="3" applyNumberFormat="1" applyFont="1" applyFill="1" applyBorder="1" applyAlignment="1">
      <alignment horizontal="center" vertical="center" wrapText="1"/>
    </xf>
    <xf numFmtId="167" fontId="9" fillId="0" borderId="4" xfId="3" applyNumberFormat="1" applyFont="1" applyFill="1" applyBorder="1" applyAlignment="1">
      <alignment horizontal="center" vertical="center" wrapText="1"/>
    </xf>
    <xf numFmtId="44" fontId="16" fillId="0" borderId="1" xfId="3" applyFont="1" applyFill="1" applyBorder="1" applyAlignment="1">
      <alignment horizontal="center" vertical="center" wrapText="1"/>
    </xf>
    <xf numFmtId="0" fontId="11" fillId="2" borderId="1" xfId="0" applyFont="1" applyFill="1" applyBorder="1" applyAlignment="1">
      <alignment horizontal="center" vertical="center" wrapText="1"/>
    </xf>
    <xf numFmtId="0" fontId="9" fillId="0" borderId="1" xfId="0" applyFont="1" applyFill="1" applyBorder="1" applyAlignment="1">
      <alignment horizontal="justify" vertical="center" wrapText="1"/>
    </xf>
    <xf numFmtId="0" fontId="50" fillId="0" borderId="1" xfId="0" applyFont="1" applyBorder="1" applyAlignment="1">
      <alignment horizontal="center" vertical="center" wrapText="1"/>
    </xf>
    <xf numFmtId="2" fontId="16" fillId="3" borderId="1" xfId="0" applyNumberFormat="1" applyFont="1" applyFill="1" applyBorder="1" applyAlignment="1">
      <alignment horizontal="center" vertical="center" wrapText="1"/>
    </xf>
    <xf numFmtId="0" fontId="9" fillId="0" borderId="1" xfId="0" applyFont="1" applyFill="1" applyBorder="1" applyAlignment="1">
      <alignment horizontal="justify" vertical="center" wrapText="1"/>
    </xf>
    <xf numFmtId="0" fontId="9" fillId="0" borderId="4" xfId="0" applyFont="1" applyFill="1" applyBorder="1" applyAlignment="1">
      <alignment horizontal="justify" vertical="center" wrapText="1"/>
    </xf>
    <xf numFmtId="0" fontId="9" fillId="0" borderId="2" xfId="0" applyFont="1" applyFill="1" applyBorder="1" applyAlignment="1">
      <alignment horizontal="justify" vertical="center" wrapText="1"/>
    </xf>
    <xf numFmtId="0" fontId="9" fillId="0" borderId="3" xfId="0" applyFont="1" applyFill="1" applyBorder="1" applyAlignment="1">
      <alignment horizontal="justify"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4" xfId="0" applyFont="1" applyFill="1" applyBorder="1" applyAlignment="1">
      <alignment horizontal="left" vertical="center" wrapText="1"/>
    </xf>
    <xf numFmtId="0" fontId="16" fillId="3" borderId="1" xfId="0" applyFont="1" applyFill="1" applyBorder="1" applyAlignment="1">
      <alignment horizontal="center" vertical="center" wrapText="1"/>
    </xf>
    <xf numFmtId="0" fontId="16" fillId="3" borderId="10"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15" fillId="3" borderId="9" xfId="0" applyFont="1" applyFill="1" applyBorder="1" applyAlignment="1">
      <alignment horizontal="center" vertical="center" wrapText="1"/>
    </xf>
    <xf numFmtId="0" fontId="15" fillId="3" borderId="7" xfId="0" applyFont="1" applyFill="1" applyBorder="1" applyAlignment="1">
      <alignment horizontal="center" vertical="center" wrapText="1"/>
    </xf>
    <xf numFmtId="0" fontId="15" fillId="3" borderId="6" xfId="0" applyFont="1" applyFill="1" applyBorder="1" applyAlignment="1">
      <alignment horizontal="center" vertical="center" wrapText="1"/>
    </xf>
    <xf numFmtId="0" fontId="30" fillId="0" borderId="0" xfId="0" applyFont="1" applyAlignment="1">
      <alignment horizontal="center" vertical="center" wrapText="1"/>
    </xf>
    <xf numFmtId="0" fontId="30" fillId="0" borderId="5" xfId="0" applyFont="1" applyBorder="1" applyAlignment="1">
      <alignment horizontal="center" vertical="center" wrapText="1"/>
    </xf>
    <xf numFmtId="0" fontId="36" fillId="2" borderId="1" xfId="0" applyFont="1" applyFill="1" applyBorder="1" applyAlignment="1">
      <alignment horizontal="center" vertical="center" wrapText="1"/>
    </xf>
    <xf numFmtId="0" fontId="11" fillId="2" borderId="1" xfId="0" applyFont="1" applyFill="1" applyBorder="1" applyAlignment="1">
      <alignment horizontal="center" vertical="center"/>
    </xf>
    <xf numFmtId="0" fontId="49" fillId="3" borderId="1" xfId="0" applyFont="1" applyFill="1" applyBorder="1" applyAlignment="1">
      <alignment horizontal="center" vertical="center" wrapText="1"/>
    </xf>
    <xf numFmtId="0" fontId="0" fillId="0" borderId="0" xfId="0" applyAlignment="1">
      <alignment horizontal="center"/>
    </xf>
    <xf numFmtId="0" fontId="37" fillId="12" borderId="20" xfId="0" applyFont="1" applyFill="1" applyBorder="1" applyAlignment="1">
      <alignment horizontal="right" vertical="center"/>
    </xf>
    <xf numFmtId="0" fontId="37" fillId="12" borderId="21" xfId="0" applyFont="1" applyFill="1" applyBorder="1" applyAlignment="1">
      <alignment horizontal="right" vertical="center"/>
    </xf>
    <xf numFmtId="0" fontId="37" fillId="12" borderId="22" xfId="0" applyFont="1" applyFill="1" applyBorder="1" applyAlignment="1">
      <alignment horizontal="right" vertical="center"/>
    </xf>
    <xf numFmtId="0" fontId="37" fillId="7" borderId="19" xfId="0" applyFont="1" applyFill="1" applyBorder="1" applyAlignment="1">
      <alignment horizontal="center" vertical="center"/>
    </xf>
    <xf numFmtId="0" fontId="37" fillId="7" borderId="23" xfId="0" applyFont="1" applyFill="1" applyBorder="1" applyAlignment="1">
      <alignment horizontal="center" vertical="center"/>
    </xf>
    <xf numFmtId="0" fontId="37" fillId="7" borderId="19" xfId="0" applyFont="1" applyFill="1" applyBorder="1" applyAlignment="1">
      <alignment horizontal="center" vertical="center" wrapText="1"/>
    </xf>
    <xf numFmtId="0" fontId="37" fillId="7" borderId="23" xfId="0" applyFont="1" applyFill="1" applyBorder="1" applyAlignment="1">
      <alignment horizontal="center" vertical="center" wrapText="1"/>
    </xf>
    <xf numFmtId="0" fontId="37" fillId="7" borderId="20" xfId="0" applyFont="1" applyFill="1" applyBorder="1" applyAlignment="1">
      <alignment horizontal="center" vertical="center" wrapText="1"/>
    </xf>
    <xf numFmtId="0" fontId="37" fillId="7" borderId="21" xfId="0" applyFont="1" applyFill="1" applyBorder="1" applyAlignment="1">
      <alignment horizontal="center" vertical="center" wrapText="1"/>
    </xf>
    <xf numFmtId="0" fontId="37" fillId="7" borderId="22" xfId="0" applyFont="1" applyFill="1" applyBorder="1" applyAlignment="1">
      <alignment horizontal="center" vertical="center" wrapText="1"/>
    </xf>
    <xf numFmtId="0" fontId="37" fillId="7" borderId="26" xfId="0" applyFont="1" applyFill="1" applyBorder="1" applyAlignment="1">
      <alignment horizontal="center" vertical="center"/>
    </xf>
    <xf numFmtId="0" fontId="37" fillId="12" borderId="20" xfId="0" applyFont="1" applyFill="1" applyBorder="1" applyAlignment="1">
      <alignment horizontal="center" vertical="center"/>
    </xf>
    <xf numFmtId="0" fontId="37" fillId="12" borderId="21" xfId="0" applyFont="1" applyFill="1" applyBorder="1" applyAlignment="1">
      <alignment horizontal="center" vertical="center"/>
    </xf>
    <xf numFmtId="0" fontId="15" fillId="3" borderId="10" xfId="0" applyFont="1" applyFill="1" applyBorder="1" applyAlignment="1">
      <alignment horizontal="center" vertical="center" wrapText="1"/>
    </xf>
    <xf numFmtId="0" fontId="15" fillId="3" borderId="12" xfId="0" applyFont="1" applyFill="1" applyBorder="1" applyAlignment="1">
      <alignment horizontal="center" vertical="center" wrapText="1"/>
    </xf>
    <xf numFmtId="0" fontId="15" fillId="3" borderId="1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6" fillId="0" borderId="1" xfId="0" applyFont="1" applyFill="1" applyBorder="1" applyAlignment="1">
      <alignment horizontal="center" vertical="center" wrapText="1"/>
    </xf>
    <xf numFmtId="0" fontId="12" fillId="0" borderId="0" xfId="0" applyFont="1" applyAlignment="1">
      <alignment horizontal="center" vertical="center" wrapText="1"/>
    </xf>
    <xf numFmtId="0" fontId="12" fillId="0" borderId="5" xfId="0" applyFont="1" applyBorder="1" applyAlignment="1">
      <alignment horizontal="center" vertical="center" wrapText="1"/>
    </xf>
    <xf numFmtId="0" fontId="25" fillId="0" borderId="1" xfId="0" applyFont="1" applyFill="1" applyBorder="1" applyAlignment="1">
      <alignment horizontal="center" vertical="center" wrapText="1"/>
    </xf>
    <xf numFmtId="0" fontId="26" fillId="0" borderId="1" xfId="0" applyFont="1" applyFill="1" applyBorder="1" applyAlignment="1">
      <alignment horizontal="justify" vertical="center" wrapText="1"/>
    </xf>
    <xf numFmtId="0" fontId="23" fillId="0" borderId="1" xfId="0" applyFont="1" applyFill="1" applyBorder="1" applyAlignment="1">
      <alignment horizontal="center" vertical="center" wrapText="1"/>
    </xf>
    <xf numFmtId="0" fontId="24" fillId="0" borderId="1" xfId="0" applyFont="1" applyFill="1" applyBorder="1" applyAlignment="1">
      <alignment horizontal="justify" vertical="center" wrapText="1"/>
    </xf>
    <xf numFmtId="0" fontId="27" fillId="0" borderId="1" xfId="0" applyFont="1" applyFill="1" applyBorder="1" applyAlignment="1">
      <alignment horizontal="justify" vertical="center" wrapText="1"/>
    </xf>
    <xf numFmtId="0" fontId="28" fillId="0" borderId="1" xfId="0" applyFont="1" applyFill="1" applyBorder="1" applyAlignment="1">
      <alignment horizontal="center" vertical="center" wrapText="1"/>
    </xf>
    <xf numFmtId="0" fontId="23" fillId="0" borderId="1" xfId="0" applyFont="1" applyFill="1" applyBorder="1" applyAlignment="1">
      <alignment horizontal="left" vertical="center" wrapText="1"/>
    </xf>
    <xf numFmtId="0" fontId="25" fillId="2" borderId="2" xfId="0" applyFont="1" applyFill="1" applyBorder="1" applyAlignment="1">
      <alignment horizontal="center" vertical="center" wrapText="1"/>
    </xf>
    <xf numFmtId="0" fontId="25" fillId="2" borderId="2" xfId="0" applyFont="1" applyFill="1" applyBorder="1" applyAlignment="1">
      <alignment horizontal="center" vertical="center"/>
    </xf>
    <xf numFmtId="0" fontId="25" fillId="0" borderId="2" xfId="0" applyFont="1" applyFill="1" applyBorder="1" applyAlignment="1">
      <alignment horizontal="center" vertical="center" wrapText="1"/>
    </xf>
    <xf numFmtId="0" fontId="25" fillId="0" borderId="4" xfId="0" applyFont="1" applyFill="1" applyBorder="1" applyAlignment="1">
      <alignment horizontal="center" vertical="center" wrapText="1"/>
    </xf>
    <xf numFmtId="0" fontId="26" fillId="0" borderId="2" xfId="0" applyFont="1" applyFill="1" applyBorder="1" applyAlignment="1">
      <alignment horizontal="justify" vertical="center" wrapText="1"/>
    </xf>
    <xf numFmtId="0" fontId="26" fillId="0" borderId="3" xfId="0" applyFont="1" applyFill="1" applyBorder="1" applyAlignment="1">
      <alignment horizontal="justify" vertical="center" wrapText="1"/>
    </xf>
    <xf numFmtId="0" fontId="26" fillId="0" borderId="4" xfId="0" applyFont="1" applyFill="1" applyBorder="1" applyAlignment="1">
      <alignment horizontal="justify" vertical="center" wrapText="1"/>
    </xf>
    <xf numFmtId="0" fontId="28" fillId="0" borderId="2" xfId="0" applyFont="1" applyFill="1" applyBorder="1" applyAlignment="1">
      <alignment horizontal="center" vertical="center" wrapText="1"/>
    </xf>
    <xf numFmtId="0" fontId="28" fillId="0" borderId="3" xfId="0" applyFont="1" applyFill="1" applyBorder="1" applyAlignment="1">
      <alignment horizontal="center" vertical="center" wrapText="1"/>
    </xf>
    <xf numFmtId="0" fontId="28" fillId="0" borderId="4" xfId="0" applyFont="1" applyFill="1" applyBorder="1" applyAlignment="1">
      <alignment horizontal="center" vertical="center" wrapText="1"/>
    </xf>
    <xf numFmtId="0" fontId="23" fillId="0" borderId="2" xfId="0" applyFont="1" applyFill="1" applyBorder="1" applyAlignment="1">
      <alignment horizontal="center" vertical="center" wrapText="1"/>
    </xf>
    <xf numFmtId="0" fontId="23" fillId="0" borderId="3" xfId="0" applyFont="1" applyFill="1" applyBorder="1" applyAlignment="1">
      <alignment horizontal="center" vertical="center" wrapText="1"/>
    </xf>
    <xf numFmtId="0" fontId="23" fillId="0" borderId="4" xfId="0" applyFont="1" applyFill="1" applyBorder="1" applyAlignment="1">
      <alignment horizontal="center" vertical="center" wrapText="1"/>
    </xf>
    <xf numFmtId="0" fontId="25" fillId="2" borderId="1" xfId="0" applyFont="1" applyFill="1" applyBorder="1" applyAlignment="1">
      <alignment horizontal="center" vertical="center" wrapText="1"/>
    </xf>
    <xf numFmtId="0" fontId="25" fillId="2" borderId="1" xfId="0" applyFont="1" applyFill="1" applyBorder="1" applyAlignment="1">
      <alignment horizontal="center" vertical="center"/>
    </xf>
    <xf numFmtId="0" fontId="24" fillId="0" borderId="2" xfId="0" applyFont="1" applyFill="1" applyBorder="1" applyAlignment="1">
      <alignment horizontal="justify" vertical="center" wrapText="1"/>
    </xf>
    <xf numFmtId="0" fontId="24" fillId="0" borderId="3" xfId="0" applyFont="1" applyFill="1" applyBorder="1" applyAlignment="1">
      <alignment horizontal="justify" vertical="center" wrapText="1"/>
    </xf>
    <xf numFmtId="0" fontId="24" fillId="0" borderId="4" xfId="0" applyFont="1" applyFill="1" applyBorder="1" applyAlignment="1">
      <alignment horizontal="justify" vertical="center" wrapText="1"/>
    </xf>
    <xf numFmtId="0" fontId="25" fillId="0" borderId="3"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45" fillId="0" borderId="0" xfId="0" applyFont="1" applyAlignment="1">
      <alignment horizontal="justify"/>
    </xf>
    <xf numFmtId="0" fontId="34" fillId="3" borderId="1" xfId="0" applyFont="1" applyFill="1" applyBorder="1" applyAlignment="1">
      <alignment horizontal="justify" vertical="center" wrapText="1"/>
    </xf>
    <xf numFmtId="0" fontId="50" fillId="0" borderId="1" xfId="0" applyFont="1" applyFill="1" applyBorder="1" applyAlignment="1">
      <alignment horizontal="justify" vertical="center" wrapText="1"/>
    </xf>
    <xf numFmtId="0" fontId="20" fillId="0" borderId="1" xfId="0" applyFont="1" applyFill="1" applyBorder="1" applyAlignment="1">
      <alignment horizontal="justify" vertical="center" wrapText="1"/>
    </xf>
    <xf numFmtId="0" fontId="40" fillId="0" borderId="0" xfId="0" applyFont="1" applyAlignment="1">
      <alignment horizontal="justify" wrapText="1"/>
    </xf>
    <xf numFmtId="0" fontId="20" fillId="0" borderId="0" xfId="0" applyFont="1" applyBorder="1" applyAlignment="1">
      <alignment horizontal="justify" vertical="center" wrapText="1"/>
    </xf>
    <xf numFmtId="0" fontId="20" fillId="0" borderId="0" xfId="0" applyFont="1" applyBorder="1" applyAlignment="1">
      <alignment horizontal="justify" vertical="top" wrapText="1"/>
    </xf>
    <xf numFmtId="0" fontId="30" fillId="0" borderId="0" xfId="0" applyFont="1" applyAlignment="1">
      <alignment horizontal="justify" vertical="center"/>
    </xf>
    <xf numFmtId="0" fontId="34" fillId="3" borderId="8" xfId="0" applyFont="1" applyFill="1" applyBorder="1" applyAlignment="1">
      <alignment horizontal="justify" vertical="center" wrapText="1"/>
    </xf>
    <xf numFmtId="0" fontId="9" fillId="0" borderId="0" xfId="0" applyFont="1" applyAlignment="1">
      <alignment horizontal="justify" vertical="center" wrapText="1"/>
    </xf>
    <xf numFmtId="0" fontId="51" fillId="3" borderId="1" xfId="0" applyFont="1" applyFill="1" applyBorder="1" applyAlignment="1">
      <alignment horizontal="center" vertical="center" wrapText="1"/>
    </xf>
  </cellXfs>
  <cellStyles count="4">
    <cellStyle name="Hipervínculo" xfId="1" builtinId="8"/>
    <cellStyle name="Moneda" xfId="3" builtinId="4"/>
    <cellStyle name="Normal" xfId="0" builtinId="0"/>
    <cellStyle name="Porcentaje" xfId="2" builtinId="5"/>
  </cellStyles>
  <dxfs count="30">
    <dxf>
      <fill>
        <patternFill>
          <bgColor rgb="FFFF0000"/>
        </patternFill>
      </fill>
    </dxf>
    <dxf>
      <fill>
        <patternFill>
          <bgColor rgb="FFFF33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33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33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33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33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3300"/>
        </patternFill>
      </fill>
    </dxf>
    <dxf>
      <fill>
        <patternFill>
          <bgColor rgb="FFFFFF00"/>
        </patternFill>
      </fill>
    </dxf>
    <dxf>
      <fill>
        <patternFill>
          <bgColor rgb="FF92D050"/>
        </patternFill>
      </fill>
    </dxf>
    <dxf>
      <fill>
        <patternFill>
          <bgColor rgb="FF00B050"/>
        </patternFill>
      </fill>
    </dxf>
  </dxfs>
  <tableStyles count="0" defaultTableStyle="TableStyleMedium2" defaultPivotStyle="PivotStyleLight16"/>
  <colors>
    <mruColors>
      <color rgb="FFFA8006"/>
      <color rgb="FFFF3300"/>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11.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12.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4.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5.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7.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8.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doughnutChart>
        <c:varyColors val="1"/>
        <c:ser>
          <c:idx val="0"/>
          <c:order val="0"/>
          <c:tx>
            <c:strRef>
              <c:f>GRAFICOS!$B$16</c:f>
              <c:strCache>
                <c:ptCount val="1"/>
                <c:pt idx="0">
                  <c:v>Reconocimiento de la población sexualmente diversa</c:v>
                </c:pt>
              </c:strCache>
            </c:strRef>
          </c:tx>
          <c:dPt>
            <c:idx val="0"/>
            <c:bubble3D val="0"/>
            <c:spPr>
              <a:solidFill>
                <a:srgbClr val="FF0000"/>
              </a:solidFill>
              <a:ln w="19050">
                <a:solidFill>
                  <a:schemeClr val="lt1"/>
                </a:solidFill>
              </a:ln>
              <a:effectLst/>
            </c:spPr>
            <c:extLst>
              <c:ext xmlns:c16="http://schemas.microsoft.com/office/drawing/2014/chart" uri="{C3380CC4-5D6E-409C-BE32-E72D297353CC}">
                <c16:uniqueId val="{00000002-76FA-446D-A108-3E38FBCBFF1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76FA-446D-A108-3E38FBCBFF16}"/>
              </c:ext>
            </c:extLst>
          </c:dPt>
          <c:dPt>
            <c:idx val="2"/>
            <c:bubble3D val="0"/>
            <c:spPr>
              <a:solidFill>
                <a:srgbClr val="FFFF00"/>
              </a:solidFill>
              <a:ln w="19050">
                <a:solidFill>
                  <a:schemeClr val="lt1"/>
                </a:solidFill>
              </a:ln>
              <a:effectLst/>
            </c:spPr>
            <c:extLst>
              <c:ext xmlns:c16="http://schemas.microsoft.com/office/drawing/2014/chart" uri="{C3380CC4-5D6E-409C-BE32-E72D297353CC}">
                <c16:uniqueId val="{00000005-76FA-446D-A108-3E38FBCBFF16}"/>
              </c:ext>
            </c:extLst>
          </c:dPt>
          <c:dPt>
            <c:idx val="3"/>
            <c:bubble3D val="0"/>
            <c:spPr>
              <a:solidFill>
                <a:schemeClr val="accent6">
                  <a:lumMod val="60000"/>
                  <a:lumOff val="40000"/>
                </a:schemeClr>
              </a:solidFill>
              <a:ln w="19050">
                <a:solidFill>
                  <a:schemeClr val="lt1"/>
                </a:solidFill>
              </a:ln>
              <a:effectLst/>
            </c:spPr>
            <c:extLst>
              <c:ext xmlns:c16="http://schemas.microsoft.com/office/drawing/2014/chart" uri="{C3380CC4-5D6E-409C-BE32-E72D297353CC}">
                <c16:uniqueId val="{00000009-76FA-446D-A108-3E38FBCBFF16}"/>
              </c:ext>
            </c:extLst>
          </c:dPt>
          <c:dPt>
            <c:idx val="4"/>
            <c:bubble3D val="0"/>
            <c:spPr>
              <a:solidFill>
                <a:srgbClr val="00B050"/>
              </a:solidFill>
              <a:ln w="19050">
                <a:solidFill>
                  <a:schemeClr val="lt1"/>
                </a:solidFill>
              </a:ln>
              <a:effectLst/>
            </c:spPr>
            <c:extLst>
              <c:ext xmlns:c16="http://schemas.microsoft.com/office/drawing/2014/chart" uri="{C3380CC4-5D6E-409C-BE32-E72D297353CC}">
                <c16:uniqueId val="{0000000B-76FA-446D-A108-3E38FBCBFF16}"/>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es-CO"/>
              </a:p>
            </c:txPr>
            <c:showLegendKey val="0"/>
            <c:showVal val="1"/>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GRAFICOS!$C$15:$G$15</c:f>
              <c:strCache>
                <c:ptCount val="5"/>
                <c:pt idx="0">
                  <c:v>CRITICO</c:v>
                </c:pt>
                <c:pt idx="1">
                  <c:v>BAJO</c:v>
                </c:pt>
                <c:pt idx="2">
                  <c:v>MEDIO</c:v>
                </c:pt>
                <c:pt idx="3">
                  <c:v>SATISFACTORIO</c:v>
                </c:pt>
                <c:pt idx="4">
                  <c:v>SOBRESALIENTE</c:v>
                </c:pt>
              </c:strCache>
            </c:strRef>
          </c:cat>
          <c:val>
            <c:numRef>
              <c:f>GRAFICOS!$C$16:$G$16</c:f>
              <c:numCache>
                <c:formatCode>General</c:formatCode>
                <c:ptCount val="5"/>
                <c:pt idx="0">
                  <c:v>2</c:v>
                </c:pt>
              </c:numCache>
            </c:numRef>
          </c:val>
          <c:extLst>
            <c:ext xmlns:c16="http://schemas.microsoft.com/office/drawing/2014/chart" uri="{C3380CC4-5D6E-409C-BE32-E72D297353CC}">
              <c16:uniqueId val="{00000000-76FA-446D-A108-3E38FBCBFF16}"/>
            </c:ext>
          </c:extLst>
        </c:ser>
        <c:dLbls>
          <c:showLegendKey val="0"/>
          <c:showVal val="0"/>
          <c:showCatName val="0"/>
          <c:showSerName val="0"/>
          <c:showPercent val="0"/>
          <c:showBubbleSize val="0"/>
          <c:showLeaderLines val="1"/>
        </c:dLbls>
        <c:firstSliceAng val="0"/>
        <c:holeSize val="75"/>
      </c:doughnut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pieChart>
        <c:varyColors val="1"/>
        <c:ser>
          <c:idx val="0"/>
          <c:order val="0"/>
          <c:tx>
            <c:strRef>
              <c:f>'Eje Estrategico 3'!$AC$5</c:f>
              <c:strCache>
                <c:ptCount val="1"/>
                <c:pt idx="0">
                  <c:v>EJE ESTRATEGICO 3</c:v>
                </c:pt>
              </c:strCache>
            </c:strRef>
          </c:tx>
          <c:dPt>
            <c:idx val="0"/>
            <c:bubble3D val="0"/>
            <c:spPr>
              <a:solidFill>
                <a:srgbClr val="FF0000"/>
              </a:solidFill>
              <a:ln w="19050">
                <a:solidFill>
                  <a:schemeClr val="lt1"/>
                </a:solidFill>
              </a:ln>
              <a:effectLst/>
            </c:spPr>
            <c:extLst>
              <c:ext xmlns:c16="http://schemas.microsoft.com/office/drawing/2014/chart" uri="{C3380CC4-5D6E-409C-BE32-E72D297353CC}">
                <c16:uniqueId val="{00000002-7858-493B-9243-D04D7A7E47FC}"/>
              </c:ext>
            </c:extLst>
          </c:dPt>
          <c:dPt>
            <c:idx val="1"/>
            <c:bubble3D val="0"/>
            <c:spPr>
              <a:solidFill>
                <a:srgbClr val="FFC000"/>
              </a:solidFill>
              <a:ln w="19050">
                <a:solidFill>
                  <a:schemeClr val="lt1"/>
                </a:solidFill>
              </a:ln>
              <a:effectLst/>
            </c:spPr>
            <c:extLst>
              <c:ext xmlns:c16="http://schemas.microsoft.com/office/drawing/2014/chart" uri="{C3380CC4-5D6E-409C-BE32-E72D297353CC}">
                <c16:uniqueId val="{00000005-7858-493B-9243-D04D7A7E47FC}"/>
              </c:ext>
            </c:extLst>
          </c:dPt>
          <c:dPt>
            <c:idx val="2"/>
            <c:bubble3D val="0"/>
            <c:spPr>
              <a:solidFill>
                <a:srgbClr val="92D050"/>
              </a:solidFill>
              <a:ln w="19050">
                <a:solidFill>
                  <a:schemeClr val="lt1"/>
                </a:solidFill>
              </a:ln>
              <a:effectLst/>
            </c:spPr>
            <c:extLst>
              <c:ext xmlns:c16="http://schemas.microsoft.com/office/drawing/2014/chart" uri="{C3380CC4-5D6E-409C-BE32-E72D297353CC}">
                <c16:uniqueId val="{00000009-7858-493B-9243-D04D7A7E47FC}"/>
              </c:ext>
            </c:extLst>
          </c:dPt>
          <c:dPt>
            <c:idx val="3"/>
            <c:bubble3D val="0"/>
            <c:spPr>
              <a:solidFill>
                <a:srgbClr val="00B050"/>
              </a:solidFill>
              <a:ln w="19050">
                <a:solidFill>
                  <a:schemeClr val="lt1"/>
                </a:solidFill>
              </a:ln>
              <a:effectLst/>
            </c:spPr>
            <c:extLst>
              <c:ext xmlns:c16="http://schemas.microsoft.com/office/drawing/2014/chart" uri="{C3380CC4-5D6E-409C-BE32-E72D297353CC}">
                <c16:uniqueId val="{0000000C-7858-493B-9243-D04D7A7E47FC}"/>
              </c:ext>
            </c:extLst>
          </c:dPt>
          <c:dLbls>
            <c:dLbl>
              <c:idx val="1"/>
              <c:layout>
                <c:manualLayout>
                  <c:x val="1.3129425821393908E-2"/>
                  <c:y val="1.0967191433081617E-2"/>
                </c:manualLayout>
              </c:layout>
              <c:showLegendKey val="0"/>
              <c:showVal val="1"/>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5-7858-493B-9243-D04D7A7E47FC}"/>
                </c:ext>
              </c:extLst>
            </c:dLbl>
            <c:dLbl>
              <c:idx val="2"/>
              <c:layout>
                <c:manualLayout>
                  <c:x val="-6.140657465513194E-2"/>
                  <c:y val="6.9034515124365373E-3"/>
                </c:manualLayout>
              </c:layout>
              <c:showLegendKey val="0"/>
              <c:showVal val="1"/>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9-7858-493B-9243-D04D7A7E47FC}"/>
                </c:ext>
              </c:extLst>
            </c:dLbl>
            <c:dLbl>
              <c:idx val="3"/>
              <c:layout>
                <c:manualLayout>
                  <c:x val="8.0156202369314533E-2"/>
                  <c:y val="1.4353641366952516E-2"/>
                </c:manualLayout>
              </c:layout>
              <c:showLegendKey val="0"/>
              <c:showVal val="1"/>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C-7858-493B-9243-D04D7A7E47FC}"/>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'Eje Estrategico 3'!$AB$6:$AB$9</c:f>
              <c:strCache>
                <c:ptCount val="4"/>
                <c:pt idx="0">
                  <c:v>Rojo de  0% a 39%</c:v>
                </c:pt>
                <c:pt idx="1">
                  <c:v>Naranja 40% a 59%</c:v>
                </c:pt>
                <c:pt idx="2">
                  <c:v>Verde claro 70% a 79%</c:v>
                </c:pt>
                <c:pt idx="3">
                  <c:v>Verde  80% o mas</c:v>
                </c:pt>
              </c:strCache>
            </c:strRef>
          </c:cat>
          <c:val>
            <c:numRef>
              <c:f>'Eje Estrategico 3'!$AC$6:$AC$9</c:f>
              <c:numCache>
                <c:formatCode>General</c:formatCode>
                <c:ptCount val="4"/>
                <c:pt idx="0">
                  <c:v>6</c:v>
                </c:pt>
                <c:pt idx="1">
                  <c:v>0</c:v>
                </c:pt>
                <c:pt idx="2">
                  <c:v>0</c:v>
                </c:pt>
                <c:pt idx="3">
                  <c:v>1</c:v>
                </c:pt>
              </c:numCache>
            </c:numRef>
          </c:val>
          <c:extLst>
            <c:ext xmlns:c16="http://schemas.microsoft.com/office/drawing/2014/chart" uri="{C3380CC4-5D6E-409C-BE32-E72D297353CC}">
              <c16:uniqueId val="{00000000-7858-493B-9243-D04D7A7E47FC}"/>
            </c:ext>
          </c:extLst>
        </c:ser>
        <c:ser>
          <c:idx val="1"/>
          <c:order val="1"/>
          <c:tx>
            <c:strRef>
              <c:f>'Eje Estrategico 3'!$AD$5</c:f>
              <c:strCache>
                <c:ptCount val="1"/>
                <c:pt idx="0">
                  <c:v>%del indicador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9-1DD0-4EC4-9E11-75D5B46A387C}"/>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B-1DD0-4EC4-9E11-75D5B46A387C}"/>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D-1DD0-4EC4-9E11-75D5B46A387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F-1DD0-4EC4-9E11-75D5B46A387C}"/>
              </c:ext>
            </c:extLst>
          </c:dPt>
          <c:cat>
            <c:strRef>
              <c:f>'Eje Estrategico 3'!$AB$6:$AB$9</c:f>
              <c:strCache>
                <c:ptCount val="4"/>
                <c:pt idx="0">
                  <c:v>Rojo de  0% a 39%</c:v>
                </c:pt>
                <c:pt idx="1">
                  <c:v>Naranja 40% a 59%</c:v>
                </c:pt>
                <c:pt idx="2">
                  <c:v>Verde claro 70% a 79%</c:v>
                </c:pt>
                <c:pt idx="3">
                  <c:v>Verde  80% o mas</c:v>
                </c:pt>
              </c:strCache>
            </c:strRef>
          </c:cat>
          <c:val>
            <c:numRef>
              <c:f>'Eje Estrategico 3'!$AD$6:$AD$9</c:f>
              <c:numCache>
                <c:formatCode>0%</c:formatCode>
                <c:ptCount val="4"/>
                <c:pt idx="0">
                  <c:v>0.8571428571428571</c:v>
                </c:pt>
                <c:pt idx="1">
                  <c:v>0</c:v>
                </c:pt>
                <c:pt idx="2">
                  <c:v>0</c:v>
                </c:pt>
                <c:pt idx="3">
                  <c:v>0.14285714285714285</c:v>
                </c:pt>
              </c:numCache>
            </c:numRef>
          </c:val>
          <c:extLst>
            <c:ext xmlns:c16="http://schemas.microsoft.com/office/drawing/2014/chart" uri="{C3380CC4-5D6E-409C-BE32-E72D297353CC}">
              <c16:uniqueId val="{00000001-7858-493B-9243-D04D7A7E47FC}"/>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pieChart>
        <c:varyColors val="1"/>
        <c:ser>
          <c:idx val="0"/>
          <c:order val="0"/>
          <c:tx>
            <c:strRef>
              <c:f>'Eje Estrategico 4 '!$AC$5</c:f>
              <c:strCache>
                <c:ptCount val="1"/>
                <c:pt idx="0">
                  <c:v>EJE ESTRATEGICO 4</c:v>
                </c:pt>
              </c:strCache>
            </c:strRef>
          </c:tx>
          <c:dPt>
            <c:idx val="0"/>
            <c:bubble3D val="0"/>
            <c:spPr>
              <a:solidFill>
                <a:srgbClr val="FF0000"/>
              </a:solidFill>
              <a:ln w="19050">
                <a:solidFill>
                  <a:schemeClr val="lt1"/>
                </a:solidFill>
              </a:ln>
              <a:effectLst/>
            </c:spPr>
            <c:extLst>
              <c:ext xmlns:c16="http://schemas.microsoft.com/office/drawing/2014/chart" uri="{C3380CC4-5D6E-409C-BE32-E72D297353CC}">
                <c16:uniqueId val="{00000006-7152-4D97-B8BC-03744F9C3DEA}"/>
              </c:ext>
            </c:extLst>
          </c:dPt>
          <c:dPt>
            <c:idx val="1"/>
            <c:bubble3D val="0"/>
            <c:spPr>
              <a:solidFill>
                <a:srgbClr val="FA8006"/>
              </a:solidFill>
              <a:ln w="19050">
                <a:solidFill>
                  <a:schemeClr val="lt1"/>
                </a:solidFill>
              </a:ln>
              <a:effectLst/>
            </c:spPr>
            <c:extLst>
              <c:ext xmlns:c16="http://schemas.microsoft.com/office/drawing/2014/chart" uri="{C3380CC4-5D6E-409C-BE32-E72D297353CC}">
                <c16:uniqueId val="{0000000A-7152-4D97-B8BC-03744F9C3DEA}"/>
              </c:ext>
            </c:extLst>
          </c:dPt>
          <c:dPt>
            <c:idx val="2"/>
            <c:bubble3D val="0"/>
            <c:spPr>
              <a:solidFill>
                <a:srgbClr val="92D050"/>
              </a:solidFill>
              <a:ln w="19050">
                <a:solidFill>
                  <a:schemeClr val="lt1"/>
                </a:solidFill>
              </a:ln>
              <a:effectLst/>
            </c:spPr>
            <c:extLst>
              <c:ext xmlns:c16="http://schemas.microsoft.com/office/drawing/2014/chart" uri="{C3380CC4-5D6E-409C-BE32-E72D297353CC}">
                <c16:uniqueId val="{0000000F-7152-4D97-B8BC-03744F9C3DEA}"/>
              </c:ext>
            </c:extLst>
          </c:dPt>
          <c:dPt>
            <c:idx val="3"/>
            <c:bubble3D val="0"/>
            <c:spPr>
              <a:solidFill>
                <a:srgbClr val="00B050"/>
              </a:solidFill>
              <a:ln w="19050">
                <a:solidFill>
                  <a:schemeClr val="lt1"/>
                </a:solidFill>
              </a:ln>
              <a:effectLst/>
            </c:spPr>
            <c:extLst>
              <c:ext xmlns:c16="http://schemas.microsoft.com/office/drawing/2014/chart" uri="{C3380CC4-5D6E-409C-BE32-E72D297353CC}">
                <c16:uniqueId val="{00000015-7152-4D97-B8BC-03744F9C3DEA}"/>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'Eje Estrategico 4 '!$AB$6:$AB$9</c:f>
              <c:strCache>
                <c:ptCount val="4"/>
                <c:pt idx="0">
                  <c:v>Rojo de  0% a 39%</c:v>
                </c:pt>
                <c:pt idx="1">
                  <c:v>Naranja 40% a 59%</c:v>
                </c:pt>
                <c:pt idx="2">
                  <c:v>Verde claro 70% a 79%</c:v>
                </c:pt>
                <c:pt idx="3">
                  <c:v>Verde  80% o mas</c:v>
                </c:pt>
              </c:strCache>
            </c:strRef>
          </c:cat>
          <c:val>
            <c:numRef>
              <c:f>'Eje Estrategico 4 '!$AC$6:$AC$9</c:f>
              <c:numCache>
                <c:formatCode>General</c:formatCode>
                <c:ptCount val="4"/>
                <c:pt idx="0">
                  <c:v>14</c:v>
                </c:pt>
                <c:pt idx="1">
                  <c:v>0</c:v>
                </c:pt>
                <c:pt idx="2">
                  <c:v>0</c:v>
                </c:pt>
                <c:pt idx="3">
                  <c:v>0</c:v>
                </c:pt>
              </c:numCache>
            </c:numRef>
          </c:val>
          <c:extLst>
            <c:ext xmlns:c16="http://schemas.microsoft.com/office/drawing/2014/chart" uri="{C3380CC4-5D6E-409C-BE32-E72D297353CC}">
              <c16:uniqueId val="{00000000-7152-4D97-B8BC-03744F9C3DEA}"/>
            </c:ext>
          </c:extLst>
        </c:ser>
        <c:ser>
          <c:idx val="1"/>
          <c:order val="1"/>
          <c:tx>
            <c:strRef>
              <c:f>'Eje Estrategico 4 '!$AD$5</c:f>
              <c:strCache>
                <c:ptCount val="1"/>
                <c:pt idx="0">
                  <c:v>%del indicador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9-97A6-4157-9932-3EBC636A7B3F}"/>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B-97A6-4157-9932-3EBC636A7B3F}"/>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D-97A6-4157-9932-3EBC636A7B3F}"/>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F-97A6-4157-9932-3EBC636A7B3F}"/>
              </c:ext>
            </c:extLst>
          </c:dPt>
          <c:cat>
            <c:strRef>
              <c:f>'Eje Estrategico 4 '!$AB$6:$AB$9</c:f>
              <c:strCache>
                <c:ptCount val="4"/>
                <c:pt idx="0">
                  <c:v>Rojo de  0% a 39%</c:v>
                </c:pt>
                <c:pt idx="1">
                  <c:v>Naranja 40% a 59%</c:v>
                </c:pt>
                <c:pt idx="2">
                  <c:v>Verde claro 70% a 79%</c:v>
                </c:pt>
                <c:pt idx="3">
                  <c:v>Verde  80% o mas</c:v>
                </c:pt>
              </c:strCache>
            </c:strRef>
          </c:cat>
          <c:val>
            <c:numRef>
              <c:f>'Eje Estrategico 4 '!$AD$6:$AD$9</c:f>
              <c:numCache>
                <c:formatCode>0%</c:formatCode>
                <c:ptCount val="4"/>
                <c:pt idx="0">
                  <c:v>1</c:v>
                </c:pt>
                <c:pt idx="1">
                  <c:v>0</c:v>
                </c:pt>
                <c:pt idx="2">
                  <c:v>0</c:v>
                </c:pt>
                <c:pt idx="3">
                  <c:v>0</c:v>
                </c:pt>
              </c:numCache>
            </c:numRef>
          </c:val>
          <c:extLst>
            <c:ext xmlns:c16="http://schemas.microsoft.com/office/drawing/2014/chart" uri="{C3380CC4-5D6E-409C-BE32-E72D297353CC}">
              <c16:uniqueId val="{00000001-7152-4D97-B8BC-03744F9C3DEA}"/>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pieChart>
        <c:varyColors val="1"/>
        <c:ser>
          <c:idx val="0"/>
          <c:order val="0"/>
          <c:tx>
            <c:strRef>
              <c:f>'Eje Estrategico 5'!$AC$5</c:f>
              <c:strCache>
                <c:ptCount val="1"/>
                <c:pt idx="0">
                  <c:v>EJE ESTRATEGICO 5</c:v>
                </c:pt>
              </c:strCache>
            </c:strRef>
          </c:tx>
          <c:dPt>
            <c:idx val="0"/>
            <c:bubble3D val="0"/>
            <c:spPr>
              <a:solidFill>
                <a:srgbClr val="FF0000"/>
              </a:solidFill>
              <a:ln w="19050">
                <a:solidFill>
                  <a:schemeClr val="lt1"/>
                </a:solidFill>
              </a:ln>
              <a:effectLst/>
            </c:spPr>
            <c:extLst>
              <c:ext xmlns:c16="http://schemas.microsoft.com/office/drawing/2014/chart" uri="{C3380CC4-5D6E-409C-BE32-E72D297353CC}">
                <c16:uniqueId val="{00000003-144C-481F-A9B3-2405C1A12A4C}"/>
              </c:ext>
            </c:extLst>
          </c:dPt>
          <c:dPt>
            <c:idx val="1"/>
            <c:bubble3D val="0"/>
            <c:spPr>
              <a:solidFill>
                <a:srgbClr val="FFC000"/>
              </a:solidFill>
              <a:ln w="19050">
                <a:solidFill>
                  <a:schemeClr val="lt1"/>
                </a:solidFill>
              </a:ln>
              <a:effectLst/>
            </c:spPr>
            <c:extLst>
              <c:ext xmlns:c16="http://schemas.microsoft.com/office/drawing/2014/chart" uri="{C3380CC4-5D6E-409C-BE32-E72D297353CC}">
                <c16:uniqueId val="{00000004-144C-481F-A9B3-2405C1A12A4C}"/>
              </c:ext>
            </c:extLst>
          </c:dPt>
          <c:dPt>
            <c:idx val="2"/>
            <c:bubble3D val="0"/>
            <c:spPr>
              <a:solidFill>
                <a:srgbClr val="92D050"/>
              </a:solidFill>
              <a:ln w="19050">
                <a:solidFill>
                  <a:schemeClr val="lt1"/>
                </a:solidFill>
              </a:ln>
              <a:effectLst/>
            </c:spPr>
            <c:extLst>
              <c:ext xmlns:c16="http://schemas.microsoft.com/office/drawing/2014/chart" uri="{C3380CC4-5D6E-409C-BE32-E72D297353CC}">
                <c16:uniqueId val="{00000006-144C-481F-A9B3-2405C1A12A4C}"/>
              </c:ext>
            </c:extLst>
          </c:dPt>
          <c:dPt>
            <c:idx val="3"/>
            <c:bubble3D val="0"/>
            <c:spPr>
              <a:solidFill>
                <a:srgbClr val="00B050"/>
              </a:solidFill>
              <a:ln w="19050">
                <a:solidFill>
                  <a:schemeClr val="lt1"/>
                </a:solidFill>
              </a:ln>
              <a:effectLst/>
            </c:spPr>
            <c:extLst>
              <c:ext xmlns:c16="http://schemas.microsoft.com/office/drawing/2014/chart" uri="{C3380CC4-5D6E-409C-BE32-E72D297353CC}">
                <c16:uniqueId val="{00000007-144C-481F-A9B3-2405C1A12A4C}"/>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'Eje Estrategico 5'!$AB$6:$AB$9</c:f>
              <c:strCache>
                <c:ptCount val="4"/>
                <c:pt idx="0">
                  <c:v>Rojo de  0% a 39%</c:v>
                </c:pt>
                <c:pt idx="1">
                  <c:v>Naranja 40% a 59%</c:v>
                </c:pt>
                <c:pt idx="2">
                  <c:v>Verde claro 70% a 79%</c:v>
                </c:pt>
                <c:pt idx="3">
                  <c:v>Verde  80% o mas</c:v>
                </c:pt>
              </c:strCache>
            </c:strRef>
          </c:cat>
          <c:val>
            <c:numRef>
              <c:f>'Eje Estrategico 5'!$AC$6:$AC$9</c:f>
              <c:numCache>
                <c:formatCode>General</c:formatCode>
                <c:ptCount val="4"/>
                <c:pt idx="0">
                  <c:v>5</c:v>
                </c:pt>
                <c:pt idx="1">
                  <c:v>0</c:v>
                </c:pt>
                <c:pt idx="2">
                  <c:v>0</c:v>
                </c:pt>
                <c:pt idx="3">
                  <c:v>0</c:v>
                </c:pt>
              </c:numCache>
            </c:numRef>
          </c:val>
          <c:extLst>
            <c:ext xmlns:c16="http://schemas.microsoft.com/office/drawing/2014/chart" uri="{C3380CC4-5D6E-409C-BE32-E72D297353CC}">
              <c16:uniqueId val="{00000000-144C-481F-A9B3-2405C1A12A4C}"/>
            </c:ext>
          </c:extLst>
        </c:ser>
        <c:ser>
          <c:idx val="1"/>
          <c:order val="1"/>
          <c:tx>
            <c:strRef>
              <c:f>'Eje Estrategico 5'!$AD$5</c:f>
              <c:strCache>
                <c:ptCount val="1"/>
                <c:pt idx="0">
                  <c:v>%del indicador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9-1EB7-495B-8D25-D5A9B86B818C}"/>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B-1EB7-495B-8D25-D5A9B86B818C}"/>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D-1EB7-495B-8D25-D5A9B86B818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F-1EB7-495B-8D25-D5A9B86B818C}"/>
              </c:ext>
            </c:extLst>
          </c:dPt>
          <c:cat>
            <c:strRef>
              <c:f>'Eje Estrategico 5'!$AB$6:$AB$9</c:f>
              <c:strCache>
                <c:ptCount val="4"/>
                <c:pt idx="0">
                  <c:v>Rojo de  0% a 39%</c:v>
                </c:pt>
                <c:pt idx="1">
                  <c:v>Naranja 40% a 59%</c:v>
                </c:pt>
                <c:pt idx="2">
                  <c:v>Verde claro 70% a 79%</c:v>
                </c:pt>
                <c:pt idx="3">
                  <c:v>Verde  80% o mas</c:v>
                </c:pt>
              </c:strCache>
            </c:strRef>
          </c:cat>
          <c:val>
            <c:numRef>
              <c:f>'Eje Estrategico 5'!$AD$6:$AD$9</c:f>
              <c:numCache>
                <c:formatCode>0%</c:formatCode>
                <c:ptCount val="4"/>
                <c:pt idx="0">
                  <c:v>1</c:v>
                </c:pt>
                <c:pt idx="1">
                  <c:v>0</c:v>
                </c:pt>
                <c:pt idx="2">
                  <c:v>0</c:v>
                </c:pt>
                <c:pt idx="3">
                  <c:v>0</c:v>
                </c:pt>
              </c:numCache>
            </c:numRef>
          </c:val>
          <c:extLst>
            <c:ext xmlns:c16="http://schemas.microsoft.com/office/drawing/2014/chart" uri="{C3380CC4-5D6E-409C-BE32-E72D297353CC}">
              <c16:uniqueId val="{00000001-144C-481F-A9B3-2405C1A12A4C}"/>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4.5370467580441332E-2"/>
          <c:y val="0.24283880823057968"/>
          <c:w val="0.93888888888888888"/>
          <c:h val="0.59233741615631375"/>
        </c:manualLayout>
      </c:layout>
      <c:pie3DChart>
        <c:varyColors val="1"/>
        <c:ser>
          <c:idx val="0"/>
          <c:order val="0"/>
          <c:tx>
            <c:strRef>
              <c:f>GRAFICOS!$I$16</c:f>
              <c:strCache>
                <c:ptCount val="1"/>
                <c:pt idx="0">
                  <c:v>Ciudadanía y participación en espacios político - institucionales</c:v>
                </c:pt>
              </c:strCache>
            </c:strRef>
          </c:tx>
          <c:dPt>
            <c:idx val="0"/>
            <c:bubble3D val="0"/>
            <c:spPr>
              <a:solidFill>
                <a:srgbClr val="FF0000"/>
              </a:solidFill>
              <a:ln w="25400">
                <a:solidFill>
                  <a:schemeClr val="lt1"/>
                </a:solidFill>
              </a:ln>
              <a:effectLst/>
              <a:sp3d contourW="25400">
                <a:contourClr>
                  <a:schemeClr val="lt1"/>
                </a:contourClr>
              </a:sp3d>
            </c:spPr>
            <c:extLst>
              <c:ext xmlns:c16="http://schemas.microsoft.com/office/drawing/2014/chart" uri="{C3380CC4-5D6E-409C-BE32-E72D297353CC}">
                <c16:uniqueId val="{00000002-EC0C-466E-A88F-871D6C321B33}"/>
              </c:ext>
            </c:extLst>
          </c:dPt>
          <c:dPt>
            <c:idx val="1"/>
            <c:bubble3D val="0"/>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04-EC0C-466E-A88F-871D6C321B33}"/>
              </c:ext>
            </c:extLst>
          </c:dPt>
          <c:dPt>
            <c:idx val="2"/>
            <c:bubble3D val="0"/>
            <c:spPr>
              <a:solidFill>
                <a:srgbClr val="FFFF00"/>
              </a:solidFill>
              <a:ln w="25400">
                <a:solidFill>
                  <a:schemeClr val="lt1"/>
                </a:solidFill>
              </a:ln>
              <a:effectLst/>
              <a:sp3d contourW="25400">
                <a:contourClr>
                  <a:schemeClr val="lt1"/>
                </a:contourClr>
              </a:sp3d>
            </c:spPr>
            <c:extLst>
              <c:ext xmlns:c16="http://schemas.microsoft.com/office/drawing/2014/chart" uri="{C3380CC4-5D6E-409C-BE32-E72D297353CC}">
                <c16:uniqueId val="{00000006-EC0C-466E-A88F-871D6C321B33}"/>
              </c:ext>
            </c:extLst>
          </c:dPt>
          <c:dPt>
            <c:idx val="3"/>
            <c:bubble3D val="0"/>
            <c:spPr>
              <a:solidFill>
                <a:srgbClr val="92D050"/>
              </a:solidFill>
              <a:ln w="25400">
                <a:solidFill>
                  <a:schemeClr val="lt1"/>
                </a:solidFill>
              </a:ln>
              <a:effectLst/>
              <a:sp3d contourW="25400">
                <a:contourClr>
                  <a:schemeClr val="lt1"/>
                </a:contourClr>
              </a:sp3d>
            </c:spPr>
            <c:extLst>
              <c:ext xmlns:c16="http://schemas.microsoft.com/office/drawing/2014/chart" uri="{C3380CC4-5D6E-409C-BE32-E72D297353CC}">
                <c16:uniqueId val="{00000008-EC0C-466E-A88F-871D6C321B33}"/>
              </c:ext>
            </c:extLst>
          </c:dPt>
          <c:dPt>
            <c:idx val="4"/>
            <c:bubble3D val="0"/>
            <c:spPr>
              <a:solidFill>
                <a:srgbClr val="00B050"/>
              </a:solidFill>
              <a:ln w="25400">
                <a:solidFill>
                  <a:schemeClr val="lt1"/>
                </a:solidFill>
              </a:ln>
              <a:effectLst/>
              <a:sp3d contourW="25400">
                <a:contourClr>
                  <a:schemeClr val="lt1"/>
                </a:contourClr>
              </a:sp3d>
            </c:spPr>
            <c:extLst>
              <c:ext xmlns:c16="http://schemas.microsoft.com/office/drawing/2014/chart" uri="{C3380CC4-5D6E-409C-BE32-E72D297353CC}">
                <c16:uniqueId val="{0000000A-EC0C-466E-A88F-871D6C321B33}"/>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es-CO"/>
              </a:p>
            </c:txPr>
            <c:dLblPos val="bestFit"/>
            <c:showLegendKey val="0"/>
            <c:showVal val="1"/>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GRAFICOS!$J$15:$N$15</c:f>
              <c:strCache>
                <c:ptCount val="5"/>
                <c:pt idx="0">
                  <c:v>CRITICO</c:v>
                </c:pt>
                <c:pt idx="1">
                  <c:v>BAJO</c:v>
                </c:pt>
                <c:pt idx="2">
                  <c:v>MEDIO</c:v>
                </c:pt>
                <c:pt idx="3">
                  <c:v>SATISFACTORIO</c:v>
                </c:pt>
                <c:pt idx="4">
                  <c:v>SOBRESALIENTE</c:v>
                </c:pt>
              </c:strCache>
            </c:strRef>
          </c:cat>
          <c:val>
            <c:numRef>
              <c:f>GRAFICOS!$J$16:$N$16</c:f>
              <c:numCache>
                <c:formatCode>General</c:formatCode>
                <c:ptCount val="5"/>
                <c:pt idx="0">
                  <c:v>9</c:v>
                </c:pt>
                <c:pt idx="4">
                  <c:v>2</c:v>
                </c:pt>
              </c:numCache>
            </c:numRef>
          </c:val>
          <c:extLst>
            <c:ext xmlns:c16="http://schemas.microsoft.com/office/drawing/2014/chart" uri="{C3380CC4-5D6E-409C-BE32-E72D297353CC}">
              <c16:uniqueId val="{00000000-EC0C-466E-A88F-871D6C321B33}"/>
            </c:ext>
          </c:extLst>
        </c:ser>
        <c:dLbls>
          <c:showLegendKey val="0"/>
          <c:showVal val="0"/>
          <c:showCatName val="0"/>
          <c:showSerName val="0"/>
          <c:showPercent val="0"/>
          <c:showBubbleSize val="0"/>
          <c:showLeaderLines val="1"/>
        </c:dLbls>
      </c:pie3D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pieChart>
        <c:varyColors val="1"/>
        <c:ser>
          <c:idx val="1"/>
          <c:order val="0"/>
          <c:tx>
            <c:strRef>
              <c:f>GRAFICOS!$B$27</c:f>
              <c:strCache>
                <c:ptCount val="1"/>
                <c:pt idx="0">
                  <c:v>Inclusión social y aceptación de la diferencia </c:v>
                </c:pt>
              </c:strCache>
            </c:strRef>
          </c:tx>
          <c:dPt>
            <c:idx val="0"/>
            <c:bubble3D val="0"/>
            <c:spPr>
              <a:solidFill>
                <a:srgbClr val="FF0000"/>
              </a:solidFill>
            </c:spPr>
            <c:extLst>
              <c:ext xmlns:c16="http://schemas.microsoft.com/office/drawing/2014/chart" uri="{C3380CC4-5D6E-409C-BE32-E72D297353CC}">
                <c16:uniqueId val="{00000017-A889-4F41-9EFF-F3D6D5B07B01}"/>
              </c:ext>
            </c:extLst>
          </c:dPt>
          <c:dPt>
            <c:idx val="1"/>
            <c:bubble3D val="0"/>
            <c:extLst>
              <c:ext xmlns:c16="http://schemas.microsoft.com/office/drawing/2014/chart" uri="{C3380CC4-5D6E-409C-BE32-E72D297353CC}">
                <c16:uniqueId val="{00000018-A889-4F41-9EFF-F3D6D5B07B01}"/>
              </c:ext>
            </c:extLst>
          </c:dPt>
          <c:dPt>
            <c:idx val="2"/>
            <c:bubble3D val="0"/>
            <c:spPr>
              <a:solidFill>
                <a:srgbClr val="FFFF00"/>
              </a:solidFill>
            </c:spPr>
            <c:extLst>
              <c:ext xmlns:c16="http://schemas.microsoft.com/office/drawing/2014/chart" uri="{C3380CC4-5D6E-409C-BE32-E72D297353CC}">
                <c16:uniqueId val="{00000019-A889-4F41-9EFF-F3D6D5B07B01}"/>
              </c:ext>
            </c:extLst>
          </c:dPt>
          <c:dPt>
            <c:idx val="3"/>
            <c:bubble3D val="0"/>
            <c:spPr>
              <a:solidFill>
                <a:srgbClr val="92D050"/>
              </a:solidFill>
            </c:spPr>
            <c:extLst>
              <c:ext xmlns:c16="http://schemas.microsoft.com/office/drawing/2014/chart" uri="{C3380CC4-5D6E-409C-BE32-E72D297353CC}">
                <c16:uniqueId val="{0000001A-A889-4F41-9EFF-F3D6D5B07B01}"/>
              </c:ext>
            </c:extLst>
          </c:dPt>
          <c:dPt>
            <c:idx val="4"/>
            <c:bubble3D val="0"/>
            <c:spPr>
              <a:solidFill>
                <a:srgbClr val="00B050"/>
              </a:solidFill>
            </c:spPr>
            <c:extLst>
              <c:ext xmlns:c16="http://schemas.microsoft.com/office/drawing/2014/chart" uri="{C3380CC4-5D6E-409C-BE32-E72D297353CC}">
                <c16:uniqueId val="{0000001B-A889-4F41-9EFF-F3D6D5B07B01}"/>
              </c:ext>
            </c:extLst>
          </c:dPt>
          <c:dLbls>
            <c:spPr>
              <a:noFill/>
              <a:ln>
                <a:noFill/>
              </a:ln>
              <a:effectLst/>
            </c:spPr>
            <c:showLegendKey val="0"/>
            <c:showVal val="1"/>
            <c:showCatName val="0"/>
            <c:showSerName val="0"/>
            <c:showPercent val="1"/>
            <c:showBubbleSize val="0"/>
            <c:showLeaderLines val="1"/>
            <c:extLst>
              <c:ext xmlns:c15="http://schemas.microsoft.com/office/drawing/2012/chart" uri="{CE6537A1-D6FC-4f65-9D91-7224C49458BB}"/>
            </c:extLst>
          </c:dLbls>
          <c:cat>
            <c:strRef>
              <c:f>GRAFICOS!$C$26:$G$26</c:f>
              <c:strCache>
                <c:ptCount val="5"/>
                <c:pt idx="0">
                  <c:v>CRITICO</c:v>
                </c:pt>
                <c:pt idx="1">
                  <c:v>BAJO</c:v>
                </c:pt>
                <c:pt idx="2">
                  <c:v>MEDIO</c:v>
                </c:pt>
                <c:pt idx="3">
                  <c:v>SATISFACTORIO</c:v>
                </c:pt>
                <c:pt idx="4">
                  <c:v>SOBRESALIENTE</c:v>
                </c:pt>
              </c:strCache>
            </c:strRef>
          </c:cat>
          <c:val>
            <c:numRef>
              <c:f>GRAFICOS!$C$27:$G$27</c:f>
              <c:numCache>
                <c:formatCode>General</c:formatCode>
                <c:ptCount val="5"/>
                <c:pt idx="0">
                  <c:v>6</c:v>
                </c:pt>
                <c:pt idx="4">
                  <c:v>1</c:v>
                </c:pt>
              </c:numCache>
            </c:numRef>
          </c:val>
          <c:extLst>
            <c:ext xmlns:c16="http://schemas.microsoft.com/office/drawing/2014/chart" uri="{C3380CC4-5D6E-409C-BE32-E72D297353CC}">
              <c16:uniqueId val="{00000016-A889-4F41-9EFF-F3D6D5B07B01}"/>
            </c:ext>
          </c:extLst>
        </c:ser>
        <c:ser>
          <c:idx val="0"/>
          <c:order val="1"/>
          <c:tx>
            <c:strRef>
              <c:f>GRAFICOS!$B$27</c:f>
              <c:strCache>
                <c:ptCount val="1"/>
                <c:pt idx="0">
                  <c:v>Inclusión social y aceptación de la diferencia </c:v>
                </c:pt>
              </c:strCache>
            </c:strRef>
          </c:tx>
          <c:dPt>
            <c:idx val="0"/>
            <c:bubble3D val="0"/>
            <c:spPr>
              <a:solidFill>
                <a:srgbClr val="FF0000"/>
              </a:solidFill>
              <a:ln w="19050">
                <a:solidFill>
                  <a:schemeClr val="lt1"/>
                </a:solidFill>
              </a:ln>
              <a:effectLst/>
            </c:spPr>
            <c:extLst>
              <c:ext xmlns:c16="http://schemas.microsoft.com/office/drawing/2014/chart" uri="{C3380CC4-5D6E-409C-BE32-E72D297353CC}">
                <c16:uniqueId val="{0000000C-A889-4F41-9EFF-F3D6D5B07B01}"/>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E-A889-4F41-9EFF-F3D6D5B07B01}"/>
              </c:ext>
            </c:extLst>
          </c:dPt>
          <c:dPt>
            <c:idx val="2"/>
            <c:bubble3D val="0"/>
            <c:spPr>
              <a:solidFill>
                <a:srgbClr val="FFFF00"/>
              </a:solidFill>
              <a:ln w="19050">
                <a:solidFill>
                  <a:schemeClr val="lt1"/>
                </a:solidFill>
              </a:ln>
              <a:effectLst/>
            </c:spPr>
            <c:extLst>
              <c:ext xmlns:c16="http://schemas.microsoft.com/office/drawing/2014/chart" uri="{C3380CC4-5D6E-409C-BE32-E72D297353CC}">
                <c16:uniqueId val="{00000010-A889-4F41-9EFF-F3D6D5B07B01}"/>
              </c:ext>
            </c:extLst>
          </c:dPt>
          <c:dPt>
            <c:idx val="3"/>
            <c:bubble3D val="0"/>
            <c:spPr>
              <a:solidFill>
                <a:srgbClr val="92D050"/>
              </a:solidFill>
              <a:ln w="19050">
                <a:solidFill>
                  <a:schemeClr val="lt1"/>
                </a:solidFill>
              </a:ln>
              <a:effectLst/>
            </c:spPr>
            <c:extLst>
              <c:ext xmlns:c16="http://schemas.microsoft.com/office/drawing/2014/chart" uri="{C3380CC4-5D6E-409C-BE32-E72D297353CC}">
                <c16:uniqueId val="{00000012-A889-4F41-9EFF-F3D6D5B07B01}"/>
              </c:ext>
            </c:extLst>
          </c:dPt>
          <c:dPt>
            <c:idx val="4"/>
            <c:bubble3D val="0"/>
            <c:spPr>
              <a:solidFill>
                <a:srgbClr val="00B050"/>
              </a:solidFill>
              <a:ln w="19050">
                <a:solidFill>
                  <a:schemeClr val="lt1"/>
                </a:solidFill>
              </a:ln>
              <a:effectLst/>
            </c:spPr>
            <c:extLst>
              <c:ext xmlns:c16="http://schemas.microsoft.com/office/drawing/2014/chart" uri="{C3380CC4-5D6E-409C-BE32-E72D297353CC}">
                <c16:uniqueId val="{00000014-A889-4F41-9EFF-F3D6D5B07B01}"/>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es-CO"/>
              </a:p>
            </c:txPr>
            <c:dLblPos val="bestFit"/>
            <c:showLegendKey val="0"/>
            <c:showVal val="1"/>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GRAFICOS!$C$26:$G$26</c:f>
              <c:strCache>
                <c:ptCount val="5"/>
                <c:pt idx="0">
                  <c:v>CRITICO</c:v>
                </c:pt>
                <c:pt idx="1">
                  <c:v>BAJO</c:v>
                </c:pt>
                <c:pt idx="2">
                  <c:v>MEDIO</c:v>
                </c:pt>
                <c:pt idx="3">
                  <c:v>SATISFACTORIO</c:v>
                </c:pt>
                <c:pt idx="4">
                  <c:v>SOBRESALIENTE</c:v>
                </c:pt>
              </c:strCache>
            </c:strRef>
          </c:cat>
          <c:val>
            <c:numRef>
              <c:f>GRAFICOS!$C$27:$G$27</c:f>
              <c:numCache>
                <c:formatCode>General</c:formatCode>
                <c:ptCount val="5"/>
                <c:pt idx="0">
                  <c:v>6</c:v>
                </c:pt>
                <c:pt idx="4">
                  <c:v>1</c:v>
                </c:pt>
              </c:numCache>
            </c:numRef>
          </c:val>
          <c:extLst>
            <c:ext xmlns:c16="http://schemas.microsoft.com/office/drawing/2014/chart" uri="{C3380CC4-5D6E-409C-BE32-E72D297353CC}">
              <c16:uniqueId val="{00000015-A889-4F41-9EFF-F3D6D5B07B01}"/>
            </c:ext>
          </c:extLst>
        </c:ser>
        <c:dLbls>
          <c:showLegendKey val="0"/>
          <c:showVal val="0"/>
          <c:showCatName val="0"/>
          <c:showSerName val="0"/>
          <c:showPercent val="0"/>
          <c:showBubbleSize val="0"/>
          <c:showLeaderLines val="1"/>
        </c:dLbls>
        <c:firstSliceAng val="0"/>
      </c:pieChart>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pieChart>
        <c:varyColors val="1"/>
        <c:ser>
          <c:idx val="0"/>
          <c:order val="0"/>
          <c:tx>
            <c:strRef>
              <c:f>GRAFICOS!$I$27</c:f>
              <c:strCache>
                <c:ptCount val="1"/>
                <c:pt idx="0">
                  <c:v>Acceso a servicios sociales básicos con enfoque diferencial sexualmente diverso</c:v>
                </c:pt>
              </c:strCache>
            </c:strRef>
          </c:tx>
          <c:dPt>
            <c:idx val="0"/>
            <c:bubble3D val="0"/>
            <c:spPr>
              <a:solidFill>
                <a:srgbClr val="FF0000"/>
              </a:solidFill>
              <a:ln w="19050">
                <a:solidFill>
                  <a:schemeClr val="lt1"/>
                </a:solidFill>
              </a:ln>
              <a:effectLst/>
            </c:spPr>
            <c:extLst>
              <c:ext xmlns:c16="http://schemas.microsoft.com/office/drawing/2014/chart" uri="{C3380CC4-5D6E-409C-BE32-E72D297353CC}">
                <c16:uniqueId val="{00000002-C276-46C8-B50C-05F30CB5804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4-C276-46C8-B50C-05F30CB58045}"/>
              </c:ext>
            </c:extLst>
          </c:dPt>
          <c:dPt>
            <c:idx val="2"/>
            <c:bubble3D val="0"/>
            <c:spPr>
              <a:solidFill>
                <a:srgbClr val="FFFF00"/>
              </a:solidFill>
              <a:ln w="19050">
                <a:solidFill>
                  <a:schemeClr val="lt1"/>
                </a:solidFill>
              </a:ln>
              <a:effectLst/>
            </c:spPr>
            <c:extLst>
              <c:ext xmlns:c16="http://schemas.microsoft.com/office/drawing/2014/chart" uri="{C3380CC4-5D6E-409C-BE32-E72D297353CC}">
                <c16:uniqueId val="{00000006-C276-46C8-B50C-05F30CB58045}"/>
              </c:ext>
            </c:extLst>
          </c:dPt>
          <c:dPt>
            <c:idx val="3"/>
            <c:bubble3D val="0"/>
            <c:spPr>
              <a:solidFill>
                <a:srgbClr val="92D050"/>
              </a:solidFill>
              <a:ln w="19050">
                <a:solidFill>
                  <a:schemeClr val="lt1"/>
                </a:solidFill>
              </a:ln>
              <a:effectLst/>
            </c:spPr>
            <c:extLst>
              <c:ext xmlns:c16="http://schemas.microsoft.com/office/drawing/2014/chart" uri="{C3380CC4-5D6E-409C-BE32-E72D297353CC}">
                <c16:uniqueId val="{00000009-C276-46C8-B50C-05F30CB58045}"/>
              </c:ext>
            </c:extLst>
          </c:dPt>
          <c:dPt>
            <c:idx val="4"/>
            <c:bubble3D val="0"/>
            <c:spPr>
              <a:solidFill>
                <a:srgbClr val="00B050"/>
              </a:solidFill>
              <a:ln w="19050">
                <a:solidFill>
                  <a:schemeClr val="lt1"/>
                </a:solidFill>
              </a:ln>
              <a:effectLst/>
            </c:spPr>
            <c:extLst>
              <c:ext xmlns:c16="http://schemas.microsoft.com/office/drawing/2014/chart" uri="{C3380CC4-5D6E-409C-BE32-E72D297353CC}">
                <c16:uniqueId val="{0000000B-C276-46C8-B50C-05F30CB58045}"/>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es-CO"/>
              </a:p>
            </c:txPr>
            <c:dLblPos val="bestFit"/>
            <c:showLegendKey val="0"/>
            <c:showVal val="1"/>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GRAFICOS!$J$26:$N$26</c:f>
              <c:strCache>
                <c:ptCount val="5"/>
                <c:pt idx="0">
                  <c:v>CRITICO</c:v>
                </c:pt>
                <c:pt idx="1">
                  <c:v>BAJO</c:v>
                </c:pt>
                <c:pt idx="2">
                  <c:v>MEDIO</c:v>
                </c:pt>
                <c:pt idx="3">
                  <c:v>SATISFACTORIO</c:v>
                </c:pt>
                <c:pt idx="4">
                  <c:v>SOBRESALIENTE</c:v>
                </c:pt>
              </c:strCache>
            </c:strRef>
          </c:cat>
          <c:val>
            <c:numRef>
              <c:f>GRAFICOS!$J$27:$N$27</c:f>
              <c:numCache>
                <c:formatCode>General</c:formatCode>
                <c:ptCount val="5"/>
                <c:pt idx="0">
                  <c:v>14</c:v>
                </c:pt>
              </c:numCache>
            </c:numRef>
          </c:val>
          <c:extLst>
            <c:ext xmlns:c16="http://schemas.microsoft.com/office/drawing/2014/chart" uri="{C3380CC4-5D6E-409C-BE32-E72D297353CC}">
              <c16:uniqueId val="{00000000-C276-46C8-B50C-05F30CB58045}"/>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doughnutChart>
        <c:varyColors val="1"/>
        <c:ser>
          <c:idx val="0"/>
          <c:order val="0"/>
          <c:tx>
            <c:strRef>
              <c:f>GRAFICOS!$B$46</c:f>
              <c:strCache>
                <c:ptCount val="1"/>
                <c:pt idx="0">
                  <c:v>Fortalecimiento económico, productivo y de capacidad instalada para la población sexualmente diversa</c:v>
                </c:pt>
              </c:strCache>
            </c:strRef>
          </c:tx>
          <c:dPt>
            <c:idx val="0"/>
            <c:bubble3D val="0"/>
            <c:spPr>
              <a:solidFill>
                <a:srgbClr val="FF0000"/>
              </a:solidFill>
              <a:ln w="19050">
                <a:solidFill>
                  <a:schemeClr val="lt1"/>
                </a:solidFill>
              </a:ln>
              <a:effectLst/>
            </c:spPr>
            <c:extLst>
              <c:ext xmlns:c16="http://schemas.microsoft.com/office/drawing/2014/chart" uri="{C3380CC4-5D6E-409C-BE32-E72D297353CC}">
                <c16:uniqueId val="{00000002-F815-475F-B383-1065D7BCD48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4-F815-475F-B383-1065D7BCD486}"/>
              </c:ext>
            </c:extLst>
          </c:dPt>
          <c:dPt>
            <c:idx val="2"/>
            <c:bubble3D val="0"/>
            <c:spPr>
              <a:solidFill>
                <a:srgbClr val="FFFF00"/>
              </a:solidFill>
              <a:ln w="19050">
                <a:solidFill>
                  <a:schemeClr val="lt1"/>
                </a:solidFill>
              </a:ln>
              <a:effectLst/>
            </c:spPr>
            <c:extLst>
              <c:ext xmlns:c16="http://schemas.microsoft.com/office/drawing/2014/chart" uri="{C3380CC4-5D6E-409C-BE32-E72D297353CC}">
                <c16:uniqueId val="{00000006-F815-475F-B383-1065D7BCD486}"/>
              </c:ext>
            </c:extLst>
          </c:dPt>
          <c:dPt>
            <c:idx val="3"/>
            <c:bubble3D val="0"/>
            <c:spPr>
              <a:solidFill>
                <a:srgbClr val="92D050"/>
              </a:solidFill>
              <a:ln w="19050">
                <a:solidFill>
                  <a:schemeClr val="lt1"/>
                </a:solidFill>
              </a:ln>
              <a:effectLst/>
            </c:spPr>
            <c:extLst>
              <c:ext xmlns:c16="http://schemas.microsoft.com/office/drawing/2014/chart" uri="{C3380CC4-5D6E-409C-BE32-E72D297353CC}">
                <c16:uniqueId val="{00000008-F815-475F-B383-1065D7BCD486}"/>
              </c:ext>
            </c:extLst>
          </c:dPt>
          <c:dPt>
            <c:idx val="4"/>
            <c:bubble3D val="0"/>
            <c:spPr>
              <a:solidFill>
                <a:srgbClr val="00B050"/>
              </a:solidFill>
              <a:ln w="19050">
                <a:solidFill>
                  <a:schemeClr val="lt1"/>
                </a:solidFill>
              </a:ln>
              <a:effectLst/>
            </c:spPr>
            <c:extLst>
              <c:ext xmlns:c16="http://schemas.microsoft.com/office/drawing/2014/chart" uri="{C3380CC4-5D6E-409C-BE32-E72D297353CC}">
                <c16:uniqueId val="{0000000A-F815-475F-B383-1065D7BCD486}"/>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es-CO"/>
              </a:p>
            </c:txPr>
            <c:showLegendKey val="0"/>
            <c:showVal val="1"/>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GRAFICOS!$C$45:$G$45</c:f>
              <c:strCache>
                <c:ptCount val="5"/>
                <c:pt idx="0">
                  <c:v>CRITICO</c:v>
                </c:pt>
                <c:pt idx="1">
                  <c:v>BAJO</c:v>
                </c:pt>
                <c:pt idx="2">
                  <c:v>MEDIO</c:v>
                </c:pt>
                <c:pt idx="3">
                  <c:v>SATISFACTORIO</c:v>
                </c:pt>
                <c:pt idx="4">
                  <c:v>SOBRESALIENTE</c:v>
                </c:pt>
              </c:strCache>
            </c:strRef>
          </c:cat>
          <c:val>
            <c:numRef>
              <c:f>GRAFICOS!$C$46:$G$46</c:f>
              <c:numCache>
                <c:formatCode>General</c:formatCode>
                <c:ptCount val="5"/>
                <c:pt idx="0">
                  <c:v>5</c:v>
                </c:pt>
              </c:numCache>
            </c:numRef>
          </c:val>
          <c:extLst>
            <c:ext xmlns:c16="http://schemas.microsoft.com/office/drawing/2014/chart" uri="{C3380CC4-5D6E-409C-BE32-E72D297353CC}">
              <c16:uniqueId val="{00000000-F815-475F-B383-1065D7BCD486}"/>
            </c:ext>
          </c:extLst>
        </c:ser>
        <c:dLbls>
          <c:showLegendKey val="0"/>
          <c:showVal val="1"/>
          <c:showCatName val="0"/>
          <c:showSerName val="0"/>
          <c:showPercent val="0"/>
          <c:showBubbleSize val="0"/>
          <c:showLeaderLines val="1"/>
        </c:dLbls>
        <c:firstSliceAng val="0"/>
        <c:holeSize val="75"/>
      </c:doughnut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Política</a:t>
            </a:r>
            <a:r>
              <a:rPr lang="en-US" baseline="0"/>
              <a:t> Pública Diversidad Sexual e Identidad de Género- Cuarto Trimestre 2021</a:t>
            </a:r>
          </a:p>
          <a:p>
            <a:pPr>
              <a:defRPr sz="1400" b="0" i="0" u="none" strike="noStrike" kern="1200" spc="0" baseline="0">
                <a:solidFill>
                  <a:schemeClr val="tx1">
                    <a:lumMod val="65000"/>
                    <a:lumOff val="35000"/>
                  </a:schemeClr>
                </a:solidFill>
                <a:latin typeface="+mn-lt"/>
                <a:ea typeface="+mn-ea"/>
                <a:cs typeface="+mn-cs"/>
              </a:defRPr>
            </a:pPr>
            <a:endParaRPr lang="en-US"/>
          </a:p>
        </c:rich>
      </c:tx>
      <c:overlay val="0"/>
      <c:spPr>
        <a:noFill/>
        <a:ln>
          <a:noFill/>
        </a:ln>
        <a:effectLst/>
      </c:spPr>
    </c:title>
    <c:autoTitleDeleted val="0"/>
    <c:plotArea>
      <c:layout/>
      <c:doughnutChart>
        <c:varyColors val="1"/>
        <c:ser>
          <c:idx val="0"/>
          <c:order val="0"/>
          <c:tx>
            <c:strRef>
              <c:f>GRAFICOS!$N$2</c:f>
              <c:strCache>
                <c:ptCount val="1"/>
                <c:pt idx="0">
                  <c:v>CANTIDAD</c:v>
                </c:pt>
              </c:strCache>
            </c:strRef>
          </c:tx>
          <c:dPt>
            <c:idx val="0"/>
            <c:bubble3D val="0"/>
            <c:spPr>
              <a:solidFill>
                <a:srgbClr val="FF0000"/>
              </a:solidFill>
              <a:ln w="19050">
                <a:solidFill>
                  <a:schemeClr val="lt1"/>
                </a:solidFill>
              </a:ln>
              <a:effectLst/>
            </c:spPr>
            <c:extLst>
              <c:ext xmlns:c16="http://schemas.microsoft.com/office/drawing/2014/chart" uri="{C3380CC4-5D6E-409C-BE32-E72D297353CC}">
                <c16:uniqueId val="{00000002-7912-4271-9916-8058D35A89A7}"/>
              </c:ext>
            </c:extLst>
          </c:dPt>
          <c:dPt>
            <c:idx val="1"/>
            <c:bubble3D val="0"/>
            <c:spPr>
              <a:solidFill>
                <a:srgbClr val="FA8006"/>
              </a:solidFill>
              <a:ln w="19050">
                <a:solidFill>
                  <a:schemeClr val="lt1"/>
                </a:solidFill>
              </a:ln>
              <a:effectLst/>
            </c:spPr>
            <c:extLst>
              <c:ext xmlns:c16="http://schemas.microsoft.com/office/drawing/2014/chart" uri="{C3380CC4-5D6E-409C-BE32-E72D297353CC}">
                <c16:uniqueId val="{00000004-7912-4271-9916-8058D35A89A7}"/>
              </c:ext>
            </c:extLst>
          </c:dPt>
          <c:dPt>
            <c:idx val="2"/>
            <c:bubble3D val="0"/>
            <c:spPr>
              <a:solidFill>
                <a:srgbClr val="FFFF00"/>
              </a:solidFill>
              <a:ln w="19050">
                <a:solidFill>
                  <a:schemeClr val="lt1"/>
                </a:solidFill>
              </a:ln>
              <a:effectLst/>
            </c:spPr>
            <c:extLst>
              <c:ext xmlns:c16="http://schemas.microsoft.com/office/drawing/2014/chart" uri="{C3380CC4-5D6E-409C-BE32-E72D297353CC}">
                <c16:uniqueId val="{00000007-7912-4271-9916-8058D35A89A7}"/>
              </c:ext>
            </c:extLst>
          </c:dPt>
          <c:dPt>
            <c:idx val="3"/>
            <c:bubble3D val="0"/>
            <c:spPr>
              <a:solidFill>
                <a:srgbClr val="92D050"/>
              </a:solidFill>
              <a:ln w="19050">
                <a:solidFill>
                  <a:schemeClr val="lt1"/>
                </a:solidFill>
              </a:ln>
              <a:effectLst/>
            </c:spPr>
            <c:extLst>
              <c:ext xmlns:c16="http://schemas.microsoft.com/office/drawing/2014/chart" uri="{C3380CC4-5D6E-409C-BE32-E72D297353CC}">
                <c16:uniqueId val="{0000000A-7912-4271-9916-8058D35A89A7}"/>
              </c:ext>
            </c:extLst>
          </c:dPt>
          <c:dPt>
            <c:idx val="4"/>
            <c:bubble3D val="0"/>
            <c:spPr>
              <a:solidFill>
                <a:srgbClr val="00B050"/>
              </a:solidFill>
              <a:ln w="19050">
                <a:solidFill>
                  <a:schemeClr val="lt1"/>
                </a:solidFill>
              </a:ln>
              <a:effectLst/>
            </c:spPr>
            <c:extLst>
              <c:ext xmlns:c16="http://schemas.microsoft.com/office/drawing/2014/chart" uri="{C3380CC4-5D6E-409C-BE32-E72D297353CC}">
                <c16:uniqueId val="{0000000C-7912-4271-9916-8058D35A89A7}"/>
              </c:ext>
            </c:extLst>
          </c:dPt>
          <c:dLbls>
            <c:dLbl>
              <c:idx val="4"/>
              <c:spPr>
                <a:noFill/>
                <a:ln>
                  <a:noFill/>
                </a:ln>
                <a:effectLst/>
              </c:spPr>
              <c:txPr>
                <a:bodyPr rot="0" spcFirstLastPara="1" vertOverflow="ellipsis" vert="horz" wrap="square" lIns="38100" tIns="19050" rIns="38100" bIns="19050" anchor="ctr" anchorCtr="1">
                  <a:noAutofit/>
                </a:bodyPr>
                <a:lstStyle/>
                <a:p>
                  <a:pPr>
                    <a:defRPr sz="900" b="1" i="0" u="none" strike="noStrike" kern="1200" baseline="0">
                      <a:solidFill>
                        <a:sysClr val="windowText" lastClr="000000"/>
                      </a:solidFill>
                      <a:latin typeface="+mn-lt"/>
                      <a:ea typeface="+mn-ea"/>
                      <a:cs typeface="+mn-cs"/>
                    </a:defRPr>
                  </a:pPr>
                  <a:endParaRPr lang="es-CO"/>
                </a:p>
              </c:txPr>
              <c:showLegendKey val="0"/>
              <c:showVal val="1"/>
              <c:showCatName val="0"/>
              <c:showSerName val="0"/>
              <c:showPercent val="1"/>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C-7912-4271-9916-8058D35A89A7}"/>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es-CO"/>
              </a:p>
            </c:txPr>
            <c:showLegendKey val="0"/>
            <c:showVal val="1"/>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GRAFICOS!$M$3:$M$7</c:f>
              <c:strCache>
                <c:ptCount val="5"/>
                <c:pt idx="0">
                  <c:v>CRÍTICO</c:v>
                </c:pt>
                <c:pt idx="1">
                  <c:v>BAJO</c:v>
                </c:pt>
                <c:pt idx="2">
                  <c:v>MEDIO</c:v>
                </c:pt>
                <c:pt idx="3">
                  <c:v>SATISFACTORIO</c:v>
                </c:pt>
                <c:pt idx="4">
                  <c:v>SOBRESALIENTE</c:v>
                </c:pt>
              </c:strCache>
            </c:strRef>
          </c:cat>
          <c:val>
            <c:numRef>
              <c:f>GRAFICOS!$N$3:$N$7</c:f>
              <c:numCache>
                <c:formatCode>General</c:formatCode>
                <c:ptCount val="5"/>
                <c:pt idx="0">
                  <c:v>36</c:v>
                </c:pt>
                <c:pt idx="1">
                  <c:v>0</c:v>
                </c:pt>
                <c:pt idx="4">
                  <c:v>3</c:v>
                </c:pt>
              </c:numCache>
            </c:numRef>
          </c:val>
          <c:extLst>
            <c:ext xmlns:c16="http://schemas.microsoft.com/office/drawing/2014/chart" uri="{C3380CC4-5D6E-409C-BE32-E72D297353CC}">
              <c16:uniqueId val="{00000000-7912-4271-9916-8058D35A89A7}"/>
            </c:ext>
          </c:extLst>
        </c:ser>
        <c:dLbls>
          <c:showLegendKey val="0"/>
          <c:showVal val="1"/>
          <c:showCatName val="0"/>
          <c:showSerName val="0"/>
          <c:showPercent val="0"/>
          <c:showBubbleSize val="0"/>
          <c:showLeaderLines val="1"/>
        </c:dLbls>
        <c:firstSliceAng val="0"/>
        <c:holeSize val="75"/>
      </c:doughnut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sz="1600" b="0" i="0" baseline="0">
                <a:effectLst/>
              </a:rPr>
              <a:t>Ejes estratégicos política Pública Diversidad Sexual e Identidad de Género- Cuarto Trimestre 2021</a:t>
            </a:r>
            <a:endParaRPr lang="es-CO" sz="1200">
              <a:effectLst/>
            </a:endParaRPr>
          </a:p>
          <a:p>
            <a:pPr>
              <a:defRPr/>
            </a:pPr>
            <a:endParaRPr lang="es-CO"/>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bar"/>
        <c:grouping val="clustered"/>
        <c:varyColors val="0"/>
        <c:ser>
          <c:idx val="0"/>
          <c:order val="0"/>
          <c:tx>
            <c:strRef>
              <c:f>'Grafica Barra'!$C$3</c:f>
              <c:strCache>
                <c:ptCount val="1"/>
                <c:pt idx="0">
                  <c:v>CRITICO</c:v>
                </c:pt>
              </c:strCache>
            </c:strRef>
          </c:tx>
          <c:spPr>
            <a:solidFill>
              <a:srgbClr val="FF0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'Grafica Barra'!$B$4:$B$8</c:f>
              <c:strCache>
                <c:ptCount val="5"/>
                <c:pt idx="0">
                  <c:v>Reconocimiento de la población sexualmente diversa</c:v>
                </c:pt>
                <c:pt idx="1">
                  <c:v>Ciudadanía y participación en espacios político - institucionales</c:v>
                </c:pt>
                <c:pt idx="2">
                  <c:v>Inclusión social y aceptación de la diferencia </c:v>
                </c:pt>
                <c:pt idx="3">
                  <c:v>Acceso a servicios sociales básicos con enfoque diferencial sexualmente diverso</c:v>
                </c:pt>
                <c:pt idx="4">
                  <c:v>Fortalecimiento económico, productivo y de capacidad instalada para la población sexualmente diversa</c:v>
                </c:pt>
              </c:strCache>
            </c:strRef>
          </c:cat>
          <c:val>
            <c:numRef>
              <c:f>'Grafica Barra'!$C$4:$C$8</c:f>
              <c:numCache>
                <c:formatCode>General</c:formatCode>
                <c:ptCount val="5"/>
                <c:pt idx="0">
                  <c:v>2</c:v>
                </c:pt>
                <c:pt idx="1">
                  <c:v>9</c:v>
                </c:pt>
                <c:pt idx="2">
                  <c:v>6</c:v>
                </c:pt>
                <c:pt idx="3">
                  <c:v>14</c:v>
                </c:pt>
                <c:pt idx="4">
                  <c:v>5</c:v>
                </c:pt>
              </c:numCache>
            </c:numRef>
          </c:val>
          <c:extLst>
            <c:ext xmlns:c16="http://schemas.microsoft.com/office/drawing/2014/chart" uri="{C3380CC4-5D6E-409C-BE32-E72D297353CC}">
              <c16:uniqueId val="{00000000-958F-4445-908F-BD235F54E9A1}"/>
            </c:ext>
          </c:extLst>
        </c:ser>
        <c:ser>
          <c:idx val="1"/>
          <c:order val="1"/>
          <c:tx>
            <c:strRef>
              <c:f>'Grafica Barra'!$D$3</c:f>
              <c:strCache>
                <c:ptCount val="1"/>
                <c:pt idx="0">
                  <c:v>BAJO</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'Grafica Barra'!$B$4:$B$8</c:f>
              <c:strCache>
                <c:ptCount val="5"/>
                <c:pt idx="0">
                  <c:v>Reconocimiento de la población sexualmente diversa</c:v>
                </c:pt>
                <c:pt idx="1">
                  <c:v>Ciudadanía y participación en espacios político - institucionales</c:v>
                </c:pt>
                <c:pt idx="2">
                  <c:v>Inclusión social y aceptación de la diferencia </c:v>
                </c:pt>
                <c:pt idx="3">
                  <c:v>Acceso a servicios sociales básicos con enfoque diferencial sexualmente diverso</c:v>
                </c:pt>
                <c:pt idx="4">
                  <c:v>Fortalecimiento económico, productivo y de capacidad instalada para la población sexualmente diversa</c:v>
                </c:pt>
              </c:strCache>
            </c:strRef>
          </c:cat>
          <c:val>
            <c:numRef>
              <c:f>'Grafica Barra'!$D$4:$D$8</c:f>
              <c:numCache>
                <c:formatCode>General</c:formatCode>
                <c:ptCount val="5"/>
              </c:numCache>
            </c:numRef>
          </c:val>
          <c:extLst>
            <c:ext xmlns:c16="http://schemas.microsoft.com/office/drawing/2014/chart" uri="{C3380CC4-5D6E-409C-BE32-E72D297353CC}">
              <c16:uniqueId val="{00000001-958F-4445-908F-BD235F54E9A1}"/>
            </c:ext>
          </c:extLst>
        </c:ser>
        <c:ser>
          <c:idx val="2"/>
          <c:order val="2"/>
          <c:tx>
            <c:strRef>
              <c:f>'Grafica Barra'!$E$3</c:f>
              <c:strCache>
                <c:ptCount val="1"/>
                <c:pt idx="0">
                  <c:v>MEDIO</c:v>
                </c:pt>
              </c:strCache>
            </c:strRef>
          </c:tx>
          <c:spPr>
            <a:solidFill>
              <a:srgbClr val="FFFF00"/>
            </a:solidFill>
            <a:ln>
              <a:noFill/>
            </a:ln>
            <a:effectLst/>
          </c:spPr>
          <c:invertIfNegative val="0"/>
          <c:cat>
            <c:strRef>
              <c:f>'Grafica Barra'!$B$4:$B$8</c:f>
              <c:strCache>
                <c:ptCount val="5"/>
                <c:pt idx="0">
                  <c:v>Reconocimiento de la población sexualmente diversa</c:v>
                </c:pt>
                <c:pt idx="1">
                  <c:v>Ciudadanía y participación en espacios político - institucionales</c:v>
                </c:pt>
                <c:pt idx="2">
                  <c:v>Inclusión social y aceptación de la diferencia </c:v>
                </c:pt>
                <c:pt idx="3">
                  <c:v>Acceso a servicios sociales básicos con enfoque diferencial sexualmente diverso</c:v>
                </c:pt>
                <c:pt idx="4">
                  <c:v>Fortalecimiento económico, productivo y de capacidad instalada para la población sexualmente diversa</c:v>
                </c:pt>
              </c:strCache>
            </c:strRef>
          </c:cat>
          <c:val>
            <c:numRef>
              <c:f>'Grafica Barra'!$E$4:$E$8</c:f>
              <c:numCache>
                <c:formatCode>General</c:formatCode>
                <c:ptCount val="5"/>
              </c:numCache>
            </c:numRef>
          </c:val>
          <c:extLst>
            <c:ext xmlns:c16="http://schemas.microsoft.com/office/drawing/2014/chart" uri="{C3380CC4-5D6E-409C-BE32-E72D297353CC}">
              <c16:uniqueId val="{00000002-958F-4445-908F-BD235F54E9A1}"/>
            </c:ext>
          </c:extLst>
        </c:ser>
        <c:ser>
          <c:idx val="3"/>
          <c:order val="3"/>
          <c:tx>
            <c:strRef>
              <c:f>'Grafica Barra'!$F$3</c:f>
              <c:strCache>
                <c:ptCount val="1"/>
                <c:pt idx="0">
                  <c:v>SATISFACTORIO</c:v>
                </c:pt>
              </c:strCache>
            </c:strRef>
          </c:tx>
          <c:spPr>
            <a:solidFill>
              <a:srgbClr val="92D050"/>
            </a:solidFill>
            <a:ln>
              <a:noFill/>
            </a:ln>
            <a:effectLst/>
          </c:spPr>
          <c:invertIfNegative val="0"/>
          <c:cat>
            <c:strRef>
              <c:f>'Grafica Barra'!$B$4:$B$8</c:f>
              <c:strCache>
                <c:ptCount val="5"/>
                <c:pt idx="0">
                  <c:v>Reconocimiento de la población sexualmente diversa</c:v>
                </c:pt>
                <c:pt idx="1">
                  <c:v>Ciudadanía y participación en espacios político - institucionales</c:v>
                </c:pt>
                <c:pt idx="2">
                  <c:v>Inclusión social y aceptación de la diferencia </c:v>
                </c:pt>
                <c:pt idx="3">
                  <c:v>Acceso a servicios sociales básicos con enfoque diferencial sexualmente diverso</c:v>
                </c:pt>
                <c:pt idx="4">
                  <c:v>Fortalecimiento económico, productivo y de capacidad instalada para la población sexualmente diversa</c:v>
                </c:pt>
              </c:strCache>
            </c:strRef>
          </c:cat>
          <c:val>
            <c:numRef>
              <c:f>'Grafica Barra'!$F$4:$F$8</c:f>
              <c:numCache>
                <c:formatCode>General</c:formatCode>
                <c:ptCount val="5"/>
              </c:numCache>
            </c:numRef>
          </c:val>
          <c:extLst>
            <c:ext xmlns:c16="http://schemas.microsoft.com/office/drawing/2014/chart" uri="{C3380CC4-5D6E-409C-BE32-E72D297353CC}">
              <c16:uniqueId val="{00000003-958F-4445-908F-BD235F54E9A1}"/>
            </c:ext>
          </c:extLst>
        </c:ser>
        <c:ser>
          <c:idx val="4"/>
          <c:order val="4"/>
          <c:tx>
            <c:strRef>
              <c:f>'Grafica Barra'!$G$3</c:f>
              <c:strCache>
                <c:ptCount val="1"/>
                <c:pt idx="0">
                  <c:v>SOBRESALIENTE</c:v>
                </c:pt>
              </c:strCache>
            </c:strRef>
          </c:tx>
          <c:spPr>
            <a:solidFill>
              <a:srgbClr val="00B05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'Grafica Barra'!$B$4:$B$8</c:f>
              <c:strCache>
                <c:ptCount val="5"/>
                <c:pt idx="0">
                  <c:v>Reconocimiento de la población sexualmente diversa</c:v>
                </c:pt>
                <c:pt idx="1">
                  <c:v>Ciudadanía y participación en espacios político - institucionales</c:v>
                </c:pt>
                <c:pt idx="2">
                  <c:v>Inclusión social y aceptación de la diferencia </c:v>
                </c:pt>
                <c:pt idx="3">
                  <c:v>Acceso a servicios sociales básicos con enfoque diferencial sexualmente diverso</c:v>
                </c:pt>
                <c:pt idx="4">
                  <c:v>Fortalecimiento económico, productivo y de capacidad instalada para la población sexualmente diversa</c:v>
                </c:pt>
              </c:strCache>
            </c:strRef>
          </c:cat>
          <c:val>
            <c:numRef>
              <c:f>'Grafica Barra'!$G$4:$G$8</c:f>
              <c:numCache>
                <c:formatCode>General</c:formatCode>
                <c:ptCount val="5"/>
                <c:pt idx="1">
                  <c:v>2</c:v>
                </c:pt>
                <c:pt idx="2">
                  <c:v>1</c:v>
                </c:pt>
              </c:numCache>
            </c:numRef>
          </c:val>
          <c:extLst>
            <c:ext xmlns:c16="http://schemas.microsoft.com/office/drawing/2014/chart" uri="{C3380CC4-5D6E-409C-BE32-E72D297353CC}">
              <c16:uniqueId val="{00000004-958F-4445-908F-BD235F54E9A1}"/>
            </c:ext>
          </c:extLst>
        </c:ser>
        <c:dLbls>
          <c:showLegendKey val="0"/>
          <c:showVal val="0"/>
          <c:showCatName val="0"/>
          <c:showSerName val="0"/>
          <c:showPercent val="0"/>
          <c:showBubbleSize val="0"/>
        </c:dLbls>
        <c:gapWidth val="182"/>
        <c:axId val="347524544"/>
        <c:axId val="347528072"/>
      </c:barChart>
      <c:catAx>
        <c:axId val="347524544"/>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347528072"/>
        <c:crosses val="autoZero"/>
        <c:auto val="1"/>
        <c:lblAlgn val="ctr"/>
        <c:lblOffset val="100"/>
        <c:noMultiLvlLbl val="0"/>
      </c:catAx>
      <c:valAx>
        <c:axId val="347528072"/>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34752454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pieChart>
        <c:varyColors val="1"/>
        <c:ser>
          <c:idx val="0"/>
          <c:order val="0"/>
          <c:tx>
            <c:strRef>
              <c:f>'Eje Estrategico 1'!$AD$4</c:f>
              <c:strCache>
                <c:ptCount val="1"/>
                <c:pt idx="0">
                  <c:v>EJE ESTRATEGICO 1</c:v>
                </c:pt>
              </c:strCache>
            </c:strRef>
          </c:tx>
          <c:dPt>
            <c:idx val="0"/>
            <c:bubble3D val="0"/>
            <c:spPr>
              <a:solidFill>
                <a:srgbClr val="FF0000"/>
              </a:solidFill>
              <a:ln w="19050">
                <a:solidFill>
                  <a:schemeClr val="lt1"/>
                </a:solidFill>
              </a:ln>
              <a:effectLst/>
            </c:spPr>
            <c:extLst>
              <c:ext xmlns:c16="http://schemas.microsoft.com/office/drawing/2014/chart" uri="{C3380CC4-5D6E-409C-BE32-E72D297353CC}">
                <c16:uniqueId val="{00000003-44A3-4900-8D1A-65424DFBA999}"/>
              </c:ext>
            </c:extLst>
          </c:dPt>
          <c:dPt>
            <c:idx val="1"/>
            <c:bubble3D val="0"/>
            <c:spPr>
              <a:solidFill>
                <a:srgbClr val="FFC000"/>
              </a:solidFill>
              <a:ln w="19050">
                <a:solidFill>
                  <a:schemeClr val="lt1"/>
                </a:solidFill>
              </a:ln>
              <a:effectLst/>
            </c:spPr>
            <c:extLst>
              <c:ext xmlns:c16="http://schemas.microsoft.com/office/drawing/2014/chart" uri="{C3380CC4-5D6E-409C-BE32-E72D297353CC}">
                <c16:uniqueId val="{00000004-44A3-4900-8D1A-65424DFBA999}"/>
              </c:ext>
            </c:extLst>
          </c:dPt>
          <c:dPt>
            <c:idx val="2"/>
            <c:bubble3D val="0"/>
            <c:spPr>
              <a:solidFill>
                <a:srgbClr val="92D050"/>
              </a:solidFill>
              <a:ln w="19050">
                <a:solidFill>
                  <a:schemeClr val="lt1"/>
                </a:solidFill>
              </a:ln>
              <a:effectLst/>
            </c:spPr>
            <c:extLst>
              <c:ext xmlns:c16="http://schemas.microsoft.com/office/drawing/2014/chart" uri="{C3380CC4-5D6E-409C-BE32-E72D297353CC}">
                <c16:uniqueId val="{00000006-44A3-4900-8D1A-65424DFBA999}"/>
              </c:ext>
            </c:extLst>
          </c:dPt>
          <c:dPt>
            <c:idx val="3"/>
            <c:bubble3D val="0"/>
            <c:spPr>
              <a:solidFill>
                <a:srgbClr val="00B050"/>
              </a:solidFill>
              <a:ln w="19050">
                <a:solidFill>
                  <a:schemeClr val="lt1"/>
                </a:solidFill>
              </a:ln>
              <a:effectLst/>
            </c:spPr>
            <c:extLst>
              <c:ext xmlns:c16="http://schemas.microsoft.com/office/drawing/2014/chart" uri="{C3380CC4-5D6E-409C-BE32-E72D297353CC}">
                <c16:uniqueId val="{00000008-44A3-4900-8D1A-65424DFBA999}"/>
              </c:ext>
            </c:extLst>
          </c:dPt>
          <c:dLbls>
            <c:dLbl>
              <c:idx val="0"/>
              <c:showLegendKey val="0"/>
              <c:showVal val="1"/>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44A3-4900-8D1A-65424DFBA999}"/>
                </c:ext>
              </c:extLst>
            </c:dLbl>
            <c:dLbl>
              <c:idx val="2"/>
              <c:layout>
                <c:manualLayout>
                  <c:x val="-2.0649272313069643E-2"/>
                  <c:y val="1.415007322235604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44A3-4900-8D1A-65424DFBA999}"/>
                </c:ext>
              </c:extLst>
            </c:dLbl>
            <c:dLbl>
              <c:idx val="3"/>
              <c:layout>
                <c:manualLayout>
                  <c:x val="3.7203499216392391E-2"/>
                  <c:y val="1.478327758143456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44A3-4900-8D1A-65424DFBA999}"/>
                </c:ext>
              </c:extLst>
            </c:dLbl>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'Eje Estrategico 1'!$AC$5:$AC$8</c:f>
              <c:strCache>
                <c:ptCount val="4"/>
                <c:pt idx="0">
                  <c:v>Rojo de  0% a 39%</c:v>
                </c:pt>
                <c:pt idx="1">
                  <c:v>Naranja 40% a 59%</c:v>
                </c:pt>
                <c:pt idx="2">
                  <c:v>Verde claro 70% a 79%</c:v>
                </c:pt>
                <c:pt idx="3">
                  <c:v>Verde  80% o mas</c:v>
                </c:pt>
              </c:strCache>
            </c:strRef>
          </c:cat>
          <c:val>
            <c:numRef>
              <c:f>'Eje Estrategico 1'!$AD$5:$AD$8</c:f>
              <c:numCache>
                <c:formatCode>General</c:formatCode>
                <c:ptCount val="4"/>
                <c:pt idx="0">
                  <c:v>2</c:v>
                </c:pt>
                <c:pt idx="1">
                  <c:v>0</c:v>
                </c:pt>
                <c:pt idx="2">
                  <c:v>0</c:v>
                </c:pt>
                <c:pt idx="3">
                  <c:v>0</c:v>
                </c:pt>
              </c:numCache>
            </c:numRef>
          </c:val>
          <c:extLst>
            <c:ext xmlns:c16="http://schemas.microsoft.com/office/drawing/2014/chart" uri="{C3380CC4-5D6E-409C-BE32-E72D297353CC}">
              <c16:uniqueId val="{00000000-44A3-4900-8D1A-65424DFBA999}"/>
            </c:ext>
          </c:extLst>
        </c:ser>
        <c:ser>
          <c:idx val="1"/>
          <c:order val="1"/>
          <c:tx>
            <c:strRef>
              <c:f>'Eje Estrategico 1'!$AE$4</c:f>
              <c:strCache>
                <c:ptCount val="1"/>
                <c:pt idx="0">
                  <c:v>%del indicador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9-013E-45B8-81CA-4137E63A9E7D}"/>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B-013E-45B8-81CA-4137E63A9E7D}"/>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D-013E-45B8-81CA-4137E63A9E7D}"/>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F-013E-45B8-81CA-4137E63A9E7D}"/>
              </c:ext>
            </c:extLst>
          </c:dPt>
          <c:cat>
            <c:strRef>
              <c:f>'Eje Estrategico 1'!$AC$5:$AC$8</c:f>
              <c:strCache>
                <c:ptCount val="4"/>
                <c:pt idx="0">
                  <c:v>Rojo de  0% a 39%</c:v>
                </c:pt>
                <c:pt idx="1">
                  <c:v>Naranja 40% a 59%</c:v>
                </c:pt>
                <c:pt idx="2">
                  <c:v>Verde claro 70% a 79%</c:v>
                </c:pt>
                <c:pt idx="3">
                  <c:v>Verde  80% o mas</c:v>
                </c:pt>
              </c:strCache>
            </c:strRef>
          </c:cat>
          <c:val>
            <c:numRef>
              <c:f>'Eje Estrategico 1'!$AE$5:$AE$8</c:f>
              <c:numCache>
                <c:formatCode>0%</c:formatCode>
                <c:ptCount val="4"/>
                <c:pt idx="0">
                  <c:v>1</c:v>
                </c:pt>
                <c:pt idx="1">
                  <c:v>0</c:v>
                </c:pt>
                <c:pt idx="2">
                  <c:v>0</c:v>
                </c:pt>
                <c:pt idx="3">
                  <c:v>0</c:v>
                </c:pt>
              </c:numCache>
            </c:numRef>
          </c:val>
          <c:extLst>
            <c:ext xmlns:c16="http://schemas.microsoft.com/office/drawing/2014/chart" uri="{C3380CC4-5D6E-409C-BE32-E72D297353CC}">
              <c16:uniqueId val="{00000001-44A3-4900-8D1A-65424DFBA999}"/>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pieChart>
        <c:varyColors val="1"/>
        <c:ser>
          <c:idx val="0"/>
          <c:order val="0"/>
          <c:tx>
            <c:strRef>
              <c:f>'Eje Estrategico 2 '!$AC$5</c:f>
              <c:strCache>
                <c:ptCount val="1"/>
                <c:pt idx="0">
                  <c:v>EJE ESTRATEGICO 2 </c:v>
                </c:pt>
              </c:strCache>
            </c:strRef>
          </c:tx>
          <c:dPt>
            <c:idx val="0"/>
            <c:bubble3D val="0"/>
            <c:spPr>
              <a:solidFill>
                <a:srgbClr val="FF0000"/>
              </a:solidFill>
              <a:ln w="19050">
                <a:solidFill>
                  <a:schemeClr val="lt1"/>
                </a:solidFill>
              </a:ln>
              <a:effectLst/>
            </c:spPr>
            <c:extLst>
              <c:ext xmlns:c16="http://schemas.microsoft.com/office/drawing/2014/chart" uri="{C3380CC4-5D6E-409C-BE32-E72D297353CC}">
                <c16:uniqueId val="{00000002-236F-42C8-B9E4-DD626756405F}"/>
              </c:ext>
            </c:extLst>
          </c:dPt>
          <c:dPt>
            <c:idx val="1"/>
            <c:bubble3D val="0"/>
            <c:spPr>
              <a:solidFill>
                <a:srgbClr val="FFC000"/>
              </a:solidFill>
              <a:ln w="19050">
                <a:solidFill>
                  <a:schemeClr val="lt1"/>
                </a:solidFill>
              </a:ln>
              <a:effectLst/>
            </c:spPr>
            <c:extLst>
              <c:ext xmlns:c16="http://schemas.microsoft.com/office/drawing/2014/chart" uri="{C3380CC4-5D6E-409C-BE32-E72D297353CC}">
                <c16:uniqueId val="{0000000D-236F-42C8-B9E4-DD626756405F}"/>
              </c:ext>
            </c:extLst>
          </c:dPt>
          <c:dPt>
            <c:idx val="2"/>
            <c:bubble3D val="0"/>
            <c:spPr>
              <a:solidFill>
                <a:srgbClr val="92D050"/>
              </a:solidFill>
              <a:ln w="19050">
                <a:solidFill>
                  <a:schemeClr val="lt1"/>
                </a:solidFill>
              </a:ln>
              <a:effectLst/>
            </c:spPr>
            <c:extLst>
              <c:ext xmlns:c16="http://schemas.microsoft.com/office/drawing/2014/chart" uri="{C3380CC4-5D6E-409C-BE32-E72D297353CC}">
                <c16:uniqueId val="{00000016-236F-42C8-B9E4-DD626756405F}"/>
              </c:ext>
            </c:extLst>
          </c:dPt>
          <c:dPt>
            <c:idx val="3"/>
            <c:bubble3D val="0"/>
            <c:spPr>
              <a:solidFill>
                <a:srgbClr val="00B050"/>
              </a:solidFill>
              <a:ln w="19050">
                <a:solidFill>
                  <a:schemeClr val="lt1"/>
                </a:solidFill>
              </a:ln>
              <a:effectLst/>
            </c:spPr>
            <c:extLst>
              <c:ext xmlns:c16="http://schemas.microsoft.com/office/drawing/2014/chart" uri="{C3380CC4-5D6E-409C-BE32-E72D297353CC}">
                <c16:uniqueId val="{0000001D-236F-42C8-B9E4-DD626756405F}"/>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1"/>
            <c:showBubbleSize val="0"/>
            <c:showLeaderLines val="0"/>
            <c:extLst>
              <c:ext xmlns:c15="http://schemas.microsoft.com/office/drawing/2012/chart" uri="{CE6537A1-D6FC-4f65-9D91-7224C49458BB}"/>
            </c:extLst>
          </c:dLbls>
          <c:cat>
            <c:strRef>
              <c:f>'Eje Estrategico 2 '!$AB$6:$AB$9</c:f>
              <c:strCache>
                <c:ptCount val="4"/>
                <c:pt idx="0">
                  <c:v>Rojo de  0% a 39%</c:v>
                </c:pt>
                <c:pt idx="1">
                  <c:v>Naranja 40% a 59%</c:v>
                </c:pt>
                <c:pt idx="2">
                  <c:v>Verde claro 70% a 79%</c:v>
                </c:pt>
                <c:pt idx="3">
                  <c:v>Verde  80% o mas</c:v>
                </c:pt>
              </c:strCache>
            </c:strRef>
          </c:cat>
          <c:val>
            <c:numRef>
              <c:f>'Eje Estrategico 2 '!$AC$6:$AC$9</c:f>
              <c:numCache>
                <c:formatCode>General</c:formatCode>
                <c:ptCount val="4"/>
                <c:pt idx="0">
                  <c:v>9</c:v>
                </c:pt>
                <c:pt idx="1">
                  <c:v>0</c:v>
                </c:pt>
                <c:pt idx="2">
                  <c:v>0</c:v>
                </c:pt>
                <c:pt idx="3">
                  <c:v>2</c:v>
                </c:pt>
              </c:numCache>
            </c:numRef>
          </c:val>
          <c:extLst>
            <c:ext xmlns:c16="http://schemas.microsoft.com/office/drawing/2014/chart" uri="{C3380CC4-5D6E-409C-BE32-E72D297353CC}">
              <c16:uniqueId val="{00000000-236F-42C8-B9E4-DD626756405F}"/>
            </c:ext>
          </c:extLst>
        </c:ser>
        <c:ser>
          <c:idx val="1"/>
          <c:order val="1"/>
          <c:tx>
            <c:strRef>
              <c:f>'Eje Estrategico 2 '!$AD$5</c:f>
              <c:strCache>
                <c:ptCount val="1"/>
                <c:pt idx="0">
                  <c:v>%del indicador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9-6CEA-4AFB-88E5-1609C1E6CCD2}"/>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B-6CEA-4AFB-88E5-1609C1E6CCD2}"/>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D-6CEA-4AFB-88E5-1609C1E6CCD2}"/>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F-6CEA-4AFB-88E5-1609C1E6CCD2}"/>
              </c:ext>
            </c:extLst>
          </c:dPt>
          <c:cat>
            <c:strRef>
              <c:f>'Eje Estrategico 2 '!$AB$6:$AB$9</c:f>
              <c:strCache>
                <c:ptCount val="4"/>
                <c:pt idx="0">
                  <c:v>Rojo de  0% a 39%</c:v>
                </c:pt>
                <c:pt idx="1">
                  <c:v>Naranja 40% a 59%</c:v>
                </c:pt>
                <c:pt idx="2">
                  <c:v>Verde claro 70% a 79%</c:v>
                </c:pt>
                <c:pt idx="3">
                  <c:v>Verde  80% o mas</c:v>
                </c:pt>
              </c:strCache>
            </c:strRef>
          </c:cat>
          <c:val>
            <c:numRef>
              <c:f>'Eje Estrategico 2 '!$AD$6:$AD$9</c:f>
              <c:numCache>
                <c:formatCode>0%</c:formatCode>
                <c:ptCount val="4"/>
                <c:pt idx="0">
                  <c:v>0.81818181818181823</c:v>
                </c:pt>
                <c:pt idx="1">
                  <c:v>0</c:v>
                </c:pt>
                <c:pt idx="2">
                  <c:v>0</c:v>
                </c:pt>
                <c:pt idx="3">
                  <c:v>0.18181818181818182</c:v>
                </c:pt>
              </c:numCache>
            </c:numRef>
          </c:val>
          <c:extLst>
            <c:ext xmlns:c16="http://schemas.microsoft.com/office/drawing/2014/chart" uri="{C3380CC4-5D6E-409C-BE32-E72D297353CC}">
              <c16:uniqueId val="{00000001-236F-42C8-B9E4-DD626756405F}"/>
            </c:ext>
          </c:extLst>
        </c:ser>
        <c:dLbls>
          <c:showLegendKey val="0"/>
          <c:showVal val="0"/>
          <c:showCatName val="0"/>
          <c:showSerName val="0"/>
          <c:showPercent val="0"/>
          <c:showBubbleSize val="0"/>
          <c:showLeaderLines val="0"/>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1" Type="http://schemas.openxmlformats.org/officeDocument/2006/relationships/chart" Target="../charts/chart7.xml"/></Relationships>
</file>

<file path=xl/drawings/_rels/drawing3.xml.rels><?xml version="1.0" encoding="UTF-8" standalone="yes"?>
<Relationships xmlns="http://schemas.openxmlformats.org/package/2006/relationships"><Relationship Id="rId1" Type="http://schemas.openxmlformats.org/officeDocument/2006/relationships/chart" Target="../charts/chart8.xml"/></Relationships>
</file>

<file path=xl/drawings/_rels/drawing4.xml.rels><?xml version="1.0" encoding="UTF-8" standalone="yes"?>
<Relationships xmlns="http://schemas.openxmlformats.org/package/2006/relationships"><Relationship Id="rId1" Type="http://schemas.openxmlformats.org/officeDocument/2006/relationships/chart" Target="../charts/chart9.xml"/></Relationships>
</file>

<file path=xl/drawings/_rels/drawing5.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6.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7.xml.rels><?xml version="1.0" encoding="UTF-8" standalone="yes"?>
<Relationships xmlns="http://schemas.openxmlformats.org/package/2006/relationships"><Relationship Id="rId1" Type="http://schemas.openxmlformats.org/officeDocument/2006/relationships/chart" Target="../charts/chart12.xml"/></Relationships>
</file>

<file path=xl/drawings/drawing1.xml><?xml version="1.0" encoding="utf-8"?>
<xdr:wsDr xmlns:xdr="http://schemas.openxmlformats.org/drawingml/2006/spreadsheetDrawing" xmlns:a="http://schemas.openxmlformats.org/drawingml/2006/main">
  <xdr:twoCellAnchor>
    <xdr:from>
      <xdr:col>1</xdr:col>
      <xdr:colOff>1116007</xdr:colOff>
      <xdr:row>17</xdr:row>
      <xdr:rowOff>5506</xdr:rowOff>
    </xdr:from>
    <xdr:to>
      <xdr:col>6</xdr:col>
      <xdr:colOff>875685</xdr:colOff>
      <xdr:row>24</xdr:row>
      <xdr:rowOff>675967</xdr:rowOff>
    </xdr:to>
    <xdr:graphicFrame macro="">
      <xdr:nvGraphicFramePr>
        <xdr:cNvPr id="3" name="Gráfico 2">
          <a:extLst>
            <a:ext uri="{FF2B5EF4-FFF2-40B4-BE49-F238E27FC236}">
              <a16:creationId xmlns:a16="http://schemas.microsoft.com/office/drawing/2014/main" id="{00000000-0008-0000-01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450892</xdr:colOff>
      <xdr:row>17</xdr:row>
      <xdr:rowOff>142195</xdr:rowOff>
    </xdr:from>
    <xdr:to>
      <xdr:col>13</xdr:col>
      <xdr:colOff>1674556</xdr:colOff>
      <xdr:row>24</xdr:row>
      <xdr:rowOff>798871</xdr:rowOff>
    </xdr:to>
    <xdr:graphicFrame macro="">
      <xdr:nvGraphicFramePr>
        <xdr:cNvPr id="4" name="Gráfico 3">
          <a:extLst>
            <a:ext uri="{FF2B5EF4-FFF2-40B4-BE49-F238E27FC236}">
              <a16:creationId xmlns:a16="http://schemas.microsoft.com/office/drawing/2014/main" id="{00000000-0008-0000-01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614992</xdr:colOff>
      <xdr:row>27</xdr:row>
      <xdr:rowOff>257613</xdr:rowOff>
    </xdr:from>
    <xdr:to>
      <xdr:col>6</xdr:col>
      <xdr:colOff>1229032</xdr:colOff>
      <xdr:row>40</xdr:row>
      <xdr:rowOff>122904</xdr:rowOff>
    </xdr:to>
    <xdr:graphicFrame macro="">
      <xdr:nvGraphicFramePr>
        <xdr:cNvPr id="5" name="Gráfico 4">
          <a:extLst>
            <a:ext uri="{FF2B5EF4-FFF2-40B4-BE49-F238E27FC236}">
              <a16:creationId xmlns:a16="http://schemas.microsoft.com/office/drawing/2014/main" id="{00000000-0008-0000-01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129766</xdr:colOff>
      <xdr:row>27</xdr:row>
      <xdr:rowOff>292131</xdr:rowOff>
    </xdr:from>
    <xdr:to>
      <xdr:col>13</xdr:col>
      <xdr:colOff>1613105</xdr:colOff>
      <xdr:row>40</xdr:row>
      <xdr:rowOff>168992</xdr:rowOff>
    </xdr:to>
    <xdr:graphicFrame macro="">
      <xdr:nvGraphicFramePr>
        <xdr:cNvPr id="6" name="Gráfico 5">
          <a:extLst>
            <a:ext uri="{FF2B5EF4-FFF2-40B4-BE49-F238E27FC236}">
              <a16:creationId xmlns:a16="http://schemas.microsoft.com/office/drawing/2014/main" id="{00000000-0008-0000-01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629880</xdr:colOff>
      <xdr:row>47</xdr:row>
      <xdr:rowOff>153631</xdr:rowOff>
    </xdr:from>
    <xdr:to>
      <xdr:col>6</xdr:col>
      <xdr:colOff>997492</xdr:colOff>
      <xdr:row>66</xdr:row>
      <xdr:rowOff>92179</xdr:rowOff>
    </xdr:to>
    <xdr:graphicFrame macro="">
      <xdr:nvGraphicFramePr>
        <xdr:cNvPr id="7" name="Gráfico 6">
          <a:extLst>
            <a:ext uri="{FF2B5EF4-FFF2-40B4-BE49-F238E27FC236}">
              <a16:creationId xmlns:a16="http://schemas.microsoft.com/office/drawing/2014/main" id="{00000000-0008-0000-01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14</xdr:col>
      <xdr:colOff>375204</xdr:colOff>
      <xdr:row>0</xdr:row>
      <xdr:rowOff>129906</xdr:rowOff>
    </xdr:from>
    <xdr:to>
      <xdr:col>21</xdr:col>
      <xdr:colOff>685780</xdr:colOff>
      <xdr:row>7</xdr:row>
      <xdr:rowOff>140794</xdr:rowOff>
    </xdr:to>
    <xdr:graphicFrame macro="">
      <xdr:nvGraphicFramePr>
        <xdr:cNvPr id="8" name="Gráfico 7">
          <a:extLst>
            <a:ext uri="{FF2B5EF4-FFF2-40B4-BE49-F238E27FC236}">
              <a16:creationId xmlns:a16="http://schemas.microsoft.com/office/drawing/2014/main" id="{00000000-0008-0000-01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9</xdr:col>
      <xdr:colOff>11206</xdr:colOff>
      <xdr:row>1</xdr:row>
      <xdr:rowOff>36139</xdr:rowOff>
    </xdr:from>
    <xdr:to>
      <xdr:col>19</xdr:col>
      <xdr:colOff>336177</xdr:colOff>
      <xdr:row>17</xdr:row>
      <xdr:rowOff>28014</xdr:rowOff>
    </xdr:to>
    <xdr:graphicFrame macro="">
      <xdr:nvGraphicFramePr>
        <xdr:cNvPr id="11" name="Gráfico 10">
          <a:extLst>
            <a:ext uri="{FF2B5EF4-FFF2-40B4-BE49-F238E27FC236}">
              <a16:creationId xmlns:a16="http://schemas.microsoft.com/office/drawing/2014/main" id="{00000000-0008-0000-02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31</xdr:col>
      <xdr:colOff>594179</xdr:colOff>
      <xdr:row>3</xdr:row>
      <xdr:rowOff>68488</xdr:rowOff>
    </xdr:from>
    <xdr:to>
      <xdr:col>39</xdr:col>
      <xdr:colOff>113393</xdr:colOff>
      <xdr:row>4</xdr:row>
      <xdr:rowOff>3878035</xdr:rowOff>
    </xdr:to>
    <xdr:graphicFrame macro="">
      <xdr:nvGraphicFramePr>
        <xdr:cNvPr id="3" name="Gráfico 2">
          <a:extLst>
            <a:ext uri="{FF2B5EF4-FFF2-40B4-BE49-F238E27FC236}">
              <a16:creationId xmlns:a16="http://schemas.microsoft.com/office/drawing/2014/main" id="{00000000-0008-0000-03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30</xdr:col>
      <xdr:colOff>724257</xdr:colOff>
      <xdr:row>4</xdr:row>
      <xdr:rowOff>369070</xdr:rowOff>
    </xdr:from>
    <xdr:to>
      <xdr:col>41</xdr:col>
      <xdr:colOff>566351</xdr:colOff>
      <xdr:row>6</xdr:row>
      <xdr:rowOff>2548581</xdr:rowOff>
    </xdr:to>
    <xdr:graphicFrame macro="">
      <xdr:nvGraphicFramePr>
        <xdr:cNvPr id="3" name="Gráfico 2">
          <a:extLst>
            <a:ext uri="{FF2B5EF4-FFF2-40B4-BE49-F238E27FC236}">
              <a16:creationId xmlns:a16="http://schemas.microsoft.com/office/drawing/2014/main" id="{00000000-0008-0000-04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30</xdr:col>
      <xdr:colOff>581441</xdr:colOff>
      <xdr:row>4</xdr:row>
      <xdr:rowOff>1157057</xdr:rowOff>
    </xdr:from>
    <xdr:to>
      <xdr:col>37</xdr:col>
      <xdr:colOff>182982</xdr:colOff>
      <xdr:row>6</xdr:row>
      <xdr:rowOff>1043213</xdr:rowOff>
    </xdr:to>
    <xdr:graphicFrame macro="">
      <xdr:nvGraphicFramePr>
        <xdr:cNvPr id="2" name="Gráfico 1">
          <a:extLst>
            <a:ext uri="{FF2B5EF4-FFF2-40B4-BE49-F238E27FC236}">
              <a16:creationId xmlns:a16="http://schemas.microsoft.com/office/drawing/2014/main" id="{00000000-0008-0000-05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30</xdr:col>
      <xdr:colOff>608852</xdr:colOff>
      <xdr:row>4</xdr:row>
      <xdr:rowOff>243914</xdr:rowOff>
    </xdr:from>
    <xdr:to>
      <xdr:col>36</xdr:col>
      <xdr:colOff>242793</xdr:colOff>
      <xdr:row>5</xdr:row>
      <xdr:rowOff>37353</xdr:rowOff>
    </xdr:to>
    <xdr:graphicFrame macro="">
      <xdr:nvGraphicFramePr>
        <xdr:cNvPr id="2" name="Gráfico 1">
          <a:extLst>
            <a:ext uri="{FF2B5EF4-FFF2-40B4-BE49-F238E27FC236}">
              <a16:creationId xmlns:a16="http://schemas.microsoft.com/office/drawing/2014/main" id="{00000000-0008-0000-06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30</xdr:col>
      <xdr:colOff>339181</xdr:colOff>
      <xdr:row>4</xdr:row>
      <xdr:rowOff>57148</xdr:rowOff>
    </xdr:from>
    <xdr:to>
      <xdr:col>38</xdr:col>
      <xdr:colOff>580793</xdr:colOff>
      <xdr:row>7</xdr:row>
      <xdr:rowOff>255549</xdr:rowOff>
    </xdr:to>
    <xdr:graphicFrame macro="">
      <xdr:nvGraphicFramePr>
        <xdr:cNvPr id="3" name="Gráfico 2">
          <a:extLst>
            <a:ext uri="{FF2B5EF4-FFF2-40B4-BE49-F238E27FC236}">
              <a16:creationId xmlns:a16="http://schemas.microsoft.com/office/drawing/2014/main" id="{00000000-0008-0000-07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DR%20ALEX%20SALINAS/Desktop/Jefatura%20Mujer%20ABRIL/Instrumentos%20de%20planificaci&#243;n/F-PLA-06_PLAN_DE_ACCION_VIGENCIA_2021-PUBLICADO%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DMINISTRATIVA"/>
      <sheetName val="PLANEACIÓN"/>
      <sheetName val="HACIENDA"/>
      <sheetName val="INFRAESTRUCTURA"/>
      <sheetName val="INTERIOR"/>
      <sheetName val="CULTURA"/>
      <sheetName val="TURISMO"/>
      <sheetName val="AGRICULTURA"/>
      <sheetName val="PRIVADA"/>
      <sheetName val="EDUCACIÓN"/>
      <sheetName val="FAMILIA"/>
      <sheetName val="TIC"/>
      <sheetName val="SALUD"/>
      <sheetName val="IDTQ"/>
      <sheetName val="INDEPORTES"/>
      <sheetName val="PROMOTOR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row r="60">
          <cell r="E60">
            <v>4103050</v>
          </cell>
        </row>
        <row r="94">
          <cell r="B94" t="str">
            <v>LIDERAZGO GOBERNABILILIDAD Y TRANSPARENCIA</v>
          </cell>
        </row>
      </sheetData>
      <sheetData sheetId="11" refreshError="1"/>
      <sheetData sheetId="12" refreshError="1"/>
      <sheetData sheetId="13" refreshError="1"/>
      <sheetData sheetId="14" refreshError="1"/>
      <sheetData sheetId="1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H76"/>
  <sheetViews>
    <sheetView tabSelected="1" zoomScale="35" zoomScaleNormal="35" zoomScaleSheetLayoutView="50" workbookViewId="0">
      <selection activeCell="AG5" sqref="AG5"/>
    </sheetView>
  </sheetViews>
  <sheetFormatPr baseColWidth="10" defaultRowHeight="102.75" customHeight="1"/>
  <cols>
    <col min="1" max="1" width="6" style="100" bestFit="1" customWidth="1"/>
    <col min="2" max="2" width="43" style="100" customWidth="1"/>
    <col min="3" max="3" width="8.140625" style="100" bestFit="1" customWidth="1"/>
    <col min="4" max="4" width="41.42578125" style="100" customWidth="1"/>
    <col min="5" max="5" width="11.42578125" style="100" customWidth="1"/>
    <col min="6" max="6" width="81" style="100" customWidth="1"/>
    <col min="7" max="7" width="27" style="100" customWidth="1"/>
    <col min="8" max="8" width="86" style="100" customWidth="1"/>
    <col min="9" max="9" width="67.7109375" style="100" customWidth="1"/>
    <col min="10" max="10" width="52.28515625" style="101" customWidth="1"/>
    <col min="11" max="11" width="66" style="101" customWidth="1"/>
    <col min="12" max="12" width="57.28515625" style="101" hidden="1" customWidth="1"/>
    <col min="13" max="13" width="51.85546875" style="101" hidden="1" customWidth="1"/>
    <col min="14" max="14" width="37" style="101" hidden="1" customWidth="1"/>
    <col min="15" max="15" width="44.5703125" style="101" hidden="1" customWidth="1"/>
    <col min="16" max="16" width="45.140625" style="101" hidden="1" customWidth="1"/>
    <col min="17" max="17" width="47.42578125" style="101" hidden="1" customWidth="1"/>
    <col min="18" max="18" width="46.42578125" style="101" hidden="1" customWidth="1"/>
    <col min="19" max="19" width="23.140625" style="101" customWidth="1"/>
    <col min="20" max="20" width="20.5703125" style="101" customWidth="1"/>
    <col min="21" max="21" width="20" style="101" customWidth="1"/>
    <col min="22" max="22" width="20.28515625" style="101" customWidth="1"/>
    <col min="23" max="23" width="40.85546875" style="107" customWidth="1"/>
    <col min="24" max="24" width="65.42578125" style="107" customWidth="1"/>
    <col min="25" max="25" width="18" style="101" customWidth="1"/>
    <col min="26" max="26" width="36.5703125" style="101" customWidth="1"/>
    <col min="27" max="27" width="90.5703125" style="252" customWidth="1"/>
    <col min="28" max="28" width="21.42578125" style="101" customWidth="1"/>
    <col min="29" max="29" width="26.7109375" style="101" customWidth="1"/>
    <col min="30" max="30" width="107.7109375" style="249" customWidth="1"/>
    <col min="31" max="31" width="18.28515625" style="101" customWidth="1"/>
    <col min="32" max="32" width="36.7109375" style="101" customWidth="1"/>
    <col min="33" max="33" width="101.7109375" style="247" customWidth="1"/>
    <col min="34" max="34" width="33.85546875" style="100" customWidth="1"/>
    <col min="35" max="16384" width="11.42578125" style="100"/>
  </cols>
  <sheetData>
    <row r="1" spans="1:34" s="111" customFormat="1" ht="102.75" customHeight="1">
      <c r="A1" s="108" t="s">
        <v>304</v>
      </c>
      <c r="B1" s="108"/>
      <c r="C1" s="108"/>
      <c r="D1" s="108"/>
      <c r="E1" s="108"/>
      <c r="F1" s="108"/>
      <c r="G1" s="108"/>
      <c r="H1" s="108"/>
      <c r="I1" s="108"/>
      <c r="J1" s="108"/>
      <c r="K1" s="108"/>
      <c r="L1" s="108"/>
      <c r="M1" s="108"/>
      <c r="N1" s="108"/>
      <c r="O1" s="108"/>
      <c r="P1" s="108"/>
      <c r="Q1" s="108"/>
      <c r="R1" s="108"/>
      <c r="S1" s="109"/>
      <c r="T1" s="109"/>
      <c r="U1" s="109"/>
      <c r="V1" s="109"/>
      <c r="W1" s="110"/>
      <c r="X1" s="110"/>
      <c r="Y1" s="109"/>
      <c r="Z1" s="109"/>
      <c r="AA1" s="250"/>
      <c r="AB1" s="109"/>
      <c r="AC1" s="109"/>
      <c r="AD1" s="248"/>
      <c r="AE1" s="109"/>
      <c r="AF1" s="109"/>
      <c r="AG1" s="243"/>
    </row>
    <row r="2" spans="1:34" ht="102.75" customHeight="1">
      <c r="A2" s="160"/>
      <c r="B2" s="160"/>
      <c r="C2" s="160"/>
      <c r="D2" s="160"/>
      <c r="E2" s="160"/>
      <c r="F2" s="160"/>
      <c r="G2" s="160"/>
      <c r="H2" s="189"/>
      <c r="I2" s="189"/>
      <c r="J2" s="189"/>
      <c r="K2" s="190"/>
      <c r="L2" s="191" t="s">
        <v>283</v>
      </c>
      <c r="M2" s="191"/>
      <c r="N2" s="191"/>
      <c r="O2" s="191"/>
      <c r="P2" s="191"/>
      <c r="Q2" s="191"/>
      <c r="R2" s="191"/>
      <c r="S2" s="186" t="s">
        <v>275</v>
      </c>
      <c r="T2" s="187"/>
      <c r="U2" s="188"/>
      <c r="V2" s="193" t="s">
        <v>302</v>
      </c>
      <c r="W2" s="193"/>
      <c r="X2" s="135" t="s">
        <v>318</v>
      </c>
      <c r="Y2" s="183" t="s">
        <v>243</v>
      </c>
      <c r="Z2" s="183"/>
      <c r="AA2" s="244" t="s">
        <v>317</v>
      </c>
      <c r="AB2" s="183" t="s">
        <v>366</v>
      </c>
      <c r="AC2" s="184"/>
      <c r="AD2" s="244" t="s">
        <v>335</v>
      </c>
      <c r="AE2" s="183" t="s">
        <v>365</v>
      </c>
      <c r="AF2" s="183"/>
      <c r="AG2" s="253" t="s">
        <v>367</v>
      </c>
      <c r="AH2" s="172" t="s">
        <v>378</v>
      </c>
    </row>
    <row r="3" spans="1:34" ht="102.75" customHeight="1">
      <c r="B3" s="41" t="s">
        <v>4</v>
      </c>
      <c r="C3" s="185" t="s">
        <v>0</v>
      </c>
      <c r="D3" s="185"/>
      <c r="E3" s="185" t="s">
        <v>5</v>
      </c>
      <c r="F3" s="185"/>
      <c r="G3" s="192" t="s">
        <v>1</v>
      </c>
      <c r="H3" s="192"/>
      <c r="I3" s="169" t="s">
        <v>6</v>
      </c>
      <c r="J3" s="169" t="s">
        <v>2</v>
      </c>
      <c r="K3" s="169" t="s">
        <v>3</v>
      </c>
      <c r="L3" s="39" t="s">
        <v>276</v>
      </c>
      <c r="M3" s="39" t="s">
        <v>277</v>
      </c>
      <c r="N3" s="39" t="s">
        <v>278</v>
      </c>
      <c r="O3" s="39" t="s">
        <v>279</v>
      </c>
      <c r="P3" s="39" t="s">
        <v>280</v>
      </c>
      <c r="Q3" s="39" t="s">
        <v>281</v>
      </c>
      <c r="R3" s="39" t="s">
        <v>282</v>
      </c>
      <c r="S3" s="159" t="s">
        <v>238</v>
      </c>
      <c r="T3" s="6" t="s">
        <v>239</v>
      </c>
      <c r="U3" s="40" t="s">
        <v>240</v>
      </c>
      <c r="V3" s="159" t="s">
        <v>6</v>
      </c>
      <c r="W3" s="6" t="s">
        <v>246</v>
      </c>
      <c r="X3" s="53" t="s">
        <v>236</v>
      </c>
      <c r="Y3" s="159" t="s">
        <v>6</v>
      </c>
      <c r="Z3" s="6" t="s">
        <v>246</v>
      </c>
      <c r="AA3" s="251" t="s">
        <v>236</v>
      </c>
      <c r="AB3" s="159" t="s">
        <v>6</v>
      </c>
      <c r="AC3" s="152" t="s">
        <v>246</v>
      </c>
      <c r="AD3" s="244" t="s">
        <v>236</v>
      </c>
      <c r="AE3" s="159" t="s">
        <v>6</v>
      </c>
      <c r="AF3" s="6" t="s">
        <v>246</v>
      </c>
      <c r="AG3" s="244" t="s">
        <v>236</v>
      </c>
      <c r="AH3" s="172"/>
    </row>
    <row r="4" spans="1:34" ht="148.5" customHeight="1">
      <c r="A4" s="180" t="s">
        <v>7</v>
      </c>
      <c r="B4" s="181" t="s">
        <v>8</v>
      </c>
      <c r="C4" s="180" t="s">
        <v>145</v>
      </c>
      <c r="D4" s="180" t="s">
        <v>9</v>
      </c>
      <c r="E4" s="158" t="s">
        <v>156</v>
      </c>
      <c r="F4" s="155" t="s">
        <v>10</v>
      </c>
      <c r="G4" s="140" t="s">
        <v>11</v>
      </c>
      <c r="H4" s="155" t="s">
        <v>140</v>
      </c>
      <c r="I4" s="155" t="s">
        <v>218</v>
      </c>
      <c r="J4" s="150" t="s">
        <v>73</v>
      </c>
      <c r="K4" s="150" t="s">
        <v>75</v>
      </c>
      <c r="L4" s="150"/>
      <c r="M4" s="150"/>
      <c r="N4" s="150"/>
      <c r="O4" s="150"/>
      <c r="P4" s="150"/>
      <c r="Q4" s="150"/>
      <c r="R4" s="150"/>
      <c r="S4" s="61">
        <v>1</v>
      </c>
      <c r="T4" s="61">
        <v>0</v>
      </c>
      <c r="U4" s="136">
        <f>T4/S4*1</f>
        <v>0</v>
      </c>
      <c r="V4" s="121"/>
      <c r="W4" s="166">
        <v>0</v>
      </c>
      <c r="X4" s="141" t="s">
        <v>294</v>
      </c>
      <c r="Y4" s="122"/>
      <c r="Z4" s="123">
        <v>300000</v>
      </c>
      <c r="AA4" s="246" t="s">
        <v>316</v>
      </c>
      <c r="AB4" s="124"/>
      <c r="AC4" s="163">
        <v>0</v>
      </c>
      <c r="AD4" s="245" t="s">
        <v>336</v>
      </c>
      <c r="AE4" s="124"/>
      <c r="AF4" s="168">
        <v>0</v>
      </c>
      <c r="AG4" s="245" t="s">
        <v>336</v>
      </c>
      <c r="AH4" s="171">
        <v>0</v>
      </c>
    </row>
    <row r="5" spans="1:34" ht="249.75" customHeight="1">
      <c r="A5" s="180"/>
      <c r="B5" s="181"/>
      <c r="C5" s="180"/>
      <c r="D5" s="180"/>
      <c r="E5" s="158" t="s">
        <v>157</v>
      </c>
      <c r="F5" s="153" t="s">
        <v>12</v>
      </c>
      <c r="G5" s="114" t="s">
        <v>141</v>
      </c>
      <c r="H5" s="153" t="s">
        <v>41</v>
      </c>
      <c r="I5" s="153" t="s">
        <v>219</v>
      </c>
      <c r="J5" s="121" t="s">
        <v>74</v>
      </c>
      <c r="K5" s="121" t="s">
        <v>75</v>
      </c>
      <c r="L5" s="121"/>
      <c r="M5" s="121"/>
      <c r="N5" s="121"/>
      <c r="O5" s="121"/>
      <c r="P5" s="121"/>
      <c r="Q5" s="121"/>
      <c r="R5" s="121"/>
      <c r="S5" s="61">
        <v>1</v>
      </c>
      <c r="T5" s="61">
        <v>0</v>
      </c>
      <c r="U5" s="136">
        <v>0</v>
      </c>
      <c r="V5" s="121"/>
      <c r="W5" s="166">
        <f t="shared" ref="W5:W42" si="0">AB5</f>
        <v>0</v>
      </c>
      <c r="X5" s="141" t="s">
        <v>294</v>
      </c>
      <c r="Y5" s="121"/>
      <c r="Z5" s="125">
        <v>0</v>
      </c>
      <c r="AA5" s="246" t="s">
        <v>294</v>
      </c>
      <c r="AB5" s="121"/>
      <c r="AC5" s="164">
        <f t="shared" ref="AC5:AC42" si="1">AH5</f>
        <v>0</v>
      </c>
      <c r="AD5" s="245" t="s">
        <v>336</v>
      </c>
      <c r="AE5" s="121"/>
      <c r="AF5" s="166">
        <v>0</v>
      </c>
      <c r="AG5" s="245" t="s">
        <v>336</v>
      </c>
      <c r="AH5" s="171">
        <v>0</v>
      </c>
    </row>
    <row r="6" spans="1:34" ht="255.75" customHeight="1">
      <c r="A6" s="180" t="s">
        <v>13</v>
      </c>
      <c r="B6" s="182" t="s">
        <v>14</v>
      </c>
      <c r="C6" s="178" t="s">
        <v>146</v>
      </c>
      <c r="D6" s="178" t="s">
        <v>15</v>
      </c>
      <c r="E6" s="178" t="s">
        <v>158</v>
      </c>
      <c r="F6" s="174" t="s">
        <v>16</v>
      </c>
      <c r="G6" s="156" t="s">
        <v>143</v>
      </c>
      <c r="H6" s="154" t="s">
        <v>51</v>
      </c>
      <c r="I6" s="154" t="s">
        <v>67</v>
      </c>
      <c r="J6" s="126" t="s">
        <v>76</v>
      </c>
      <c r="K6" s="126" t="s">
        <v>77</v>
      </c>
      <c r="L6" s="126" t="str">
        <f>[1]FAMILIA!$B$94</f>
        <v>LIDERAZGO GOBERNABILILIDAD Y TRANSPARENCIA</v>
      </c>
      <c r="M6" s="126" t="s">
        <v>284</v>
      </c>
      <c r="N6" s="126">
        <v>4502038</v>
      </c>
      <c r="O6" s="126" t="s">
        <v>285</v>
      </c>
      <c r="P6" s="126">
        <v>450203800</v>
      </c>
      <c r="Q6" s="126" t="s">
        <v>286</v>
      </c>
      <c r="R6" s="126">
        <v>1</v>
      </c>
      <c r="S6" s="151">
        <v>24</v>
      </c>
      <c r="T6" s="151">
        <v>0</v>
      </c>
      <c r="U6" s="142">
        <f t="shared" ref="U6:U40" si="2">T6/S6*1</f>
        <v>0</v>
      </c>
      <c r="V6" s="126"/>
      <c r="W6" s="167">
        <v>231875</v>
      </c>
      <c r="X6" s="141" t="s">
        <v>299</v>
      </c>
      <c r="Y6" s="126"/>
      <c r="Z6" s="127">
        <v>0</v>
      </c>
      <c r="AA6" s="246" t="s">
        <v>294</v>
      </c>
      <c r="AB6" s="126"/>
      <c r="AC6" s="165">
        <v>231875</v>
      </c>
      <c r="AD6" s="245" t="s">
        <v>349</v>
      </c>
      <c r="AE6" s="126"/>
      <c r="AF6" s="167">
        <v>0</v>
      </c>
      <c r="AG6" s="245" t="s">
        <v>336</v>
      </c>
      <c r="AH6" s="171">
        <v>4</v>
      </c>
    </row>
    <row r="7" spans="1:34" ht="141.75" customHeight="1">
      <c r="A7" s="180"/>
      <c r="B7" s="181"/>
      <c r="C7" s="180"/>
      <c r="D7" s="180"/>
      <c r="E7" s="180"/>
      <c r="F7" s="173"/>
      <c r="G7" s="158" t="s">
        <v>144</v>
      </c>
      <c r="H7" s="153" t="s">
        <v>52</v>
      </c>
      <c r="I7" s="153" t="s">
        <v>221</v>
      </c>
      <c r="J7" s="121" t="s">
        <v>78</v>
      </c>
      <c r="K7" s="121" t="s">
        <v>79</v>
      </c>
      <c r="L7" s="126" t="str">
        <f>[1]FAMILIA!$B$94</f>
        <v>LIDERAZGO GOBERNABILILIDAD Y TRANSPARENCIA</v>
      </c>
      <c r="M7" s="126" t="s">
        <v>284</v>
      </c>
      <c r="N7" s="126">
        <v>4502038</v>
      </c>
      <c r="O7" s="126" t="s">
        <v>285</v>
      </c>
      <c r="P7" s="126">
        <v>450203800</v>
      </c>
      <c r="Q7" s="126" t="s">
        <v>286</v>
      </c>
      <c r="R7" s="126">
        <v>1</v>
      </c>
      <c r="S7" s="61">
        <v>1</v>
      </c>
      <c r="T7" s="61">
        <v>0</v>
      </c>
      <c r="U7" s="143">
        <v>0</v>
      </c>
      <c r="V7" s="121"/>
      <c r="W7" s="166">
        <f t="shared" si="0"/>
        <v>0</v>
      </c>
      <c r="X7" s="141" t="s">
        <v>294</v>
      </c>
      <c r="Y7" s="121"/>
      <c r="Z7" s="125"/>
      <c r="AA7" s="246" t="s">
        <v>294</v>
      </c>
      <c r="AB7" s="121"/>
      <c r="AC7" s="164">
        <f t="shared" si="1"/>
        <v>0</v>
      </c>
      <c r="AD7" s="245" t="s">
        <v>336</v>
      </c>
      <c r="AE7" s="121"/>
      <c r="AF7" s="166">
        <v>0</v>
      </c>
      <c r="AG7" s="245" t="s">
        <v>336</v>
      </c>
      <c r="AH7" s="171">
        <v>0</v>
      </c>
    </row>
    <row r="8" spans="1:34" ht="353.25" customHeight="1">
      <c r="A8" s="180"/>
      <c r="B8" s="181"/>
      <c r="C8" s="180"/>
      <c r="D8" s="180"/>
      <c r="E8" s="180" t="s">
        <v>159</v>
      </c>
      <c r="F8" s="173" t="s">
        <v>42</v>
      </c>
      <c r="G8" s="158" t="s">
        <v>172</v>
      </c>
      <c r="H8" s="153" t="s">
        <v>43</v>
      </c>
      <c r="I8" s="153" t="s">
        <v>222</v>
      </c>
      <c r="J8" s="121" t="s">
        <v>80</v>
      </c>
      <c r="K8" s="121" t="s">
        <v>79</v>
      </c>
      <c r="L8" s="126" t="str">
        <f>[1]FAMILIA!$B$94</f>
        <v>LIDERAZGO GOBERNABILILIDAD Y TRANSPARENCIA</v>
      </c>
      <c r="M8" s="126" t="s">
        <v>284</v>
      </c>
      <c r="N8" s="126">
        <v>4502038</v>
      </c>
      <c r="O8" s="126" t="s">
        <v>285</v>
      </c>
      <c r="P8" s="126">
        <v>450203800</v>
      </c>
      <c r="Q8" s="126" t="s">
        <v>286</v>
      </c>
      <c r="R8" s="126">
        <v>1</v>
      </c>
      <c r="S8" s="61">
        <v>12</v>
      </c>
      <c r="T8" s="61">
        <v>10</v>
      </c>
      <c r="U8" s="143">
        <f t="shared" si="2"/>
        <v>0.83333333333333337</v>
      </c>
      <c r="V8" s="121"/>
      <c r="W8" s="166">
        <v>360625</v>
      </c>
      <c r="X8" s="141" t="s">
        <v>295</v>
      </c>
      <c r="Y8" s="121"/>
      <c r="Z8" s="125">
        <v>1168330</v>
      </c>
      <c r="AA8" s="246" t="s">
        <v>326</v>
      </c>
      <c r="AB8" s="121"/>
      <c r="AC8" s="164">
        <v>360625</v>
      </c>
      <c r="AD8" s="245" t="s">
        <v>342</v>
      </c>
      <c r="AE8" s="121"/>
      <c r="AF8" s="166">
        <v>0</v>
      </c>
      <c r="AG8" s="245" t="s">
        <v>368</v>
      </c>
      <c r="AH8" s="171">
        <v>12</v>
      </c>
    </row>
    <row r="9" spans="1:34" ht="227.25" customHeight="1">
      <c r="A9" s="180"/>
      <c r="B9" s="181"/>
      <c r="C9" s="180"/>
      <c r="D9" s="180"/>
      <c r="E9" s="180"/>
      <c r="F9" s="173"/>
      <c r="G9" s="158" t="s">
        <v>173</v>
      </c>
      <c r="H9" s="153" t="s">
        <v>44</v>
      </c>
      <c r="I9" s="153" t="s">
        <v>223</v>
      </c>
      <c r="J9" s="121" t="s">
        <v>81</v>
      </c>
      <c r="K9" s="121" t="s">
        <v>79</v>
      </c>
      <c r="L9" s="126" t="str">
        <f>[1]FAMILIA!$B$94</f>
        <v>LIDERAZGO GOBERNABILILIDAD Y TRANSPARENCIA</v>
      </c>
      <c r="M9" s="126" t="s">
        <v>284</v>
      </c>
      <c r="N9" s="126">
        <v>4502038</v>
      </c>
      <c r="O9" s="126" t="s">
        <v>285</v>
      </c>
      <c r="P9" s="126">
        <v>450203800</v>
      </c>
      <c r="Q9" s="126" t="s">
        <v>286</v>
      </c>
      <c r="R9" s="126">
        <v>1</v>
      </c>
      <c r="S9" s="61">
        <v>1</v>
      </c>
      <c r="T9" s="61">
        <v>0</v>
      </c>
      <c r="U9" s="143">
        <f t="shared" si="2"/>
        <v>0</v>
      </c>
      <c r="V9" s="121"/>
      <c r="W9" s="166">
        <v>360625</v>
      </c>
      <c r="X9" s="141" t="s">
        <v>296</v>
      </c>
      <c r="Y9" s="121"/>
      <c r="Z9" s="125" t="e">
        <f>#REF!</f>
        <v>#REF!</v>
      </c>
      <c r="AA9" s="246" t="s">
        <v>329</v>
      </c>
      <c r="AB9" s="121"/>
      <c r="AC9" s="164">
        <v>360625</v>
      </c>
      <c r="AD9" s="246" t="s">
        <v>350</v>
      </c>
      <c r="AE9" s="121"/>
      <c r="AF9" s="166">
        <v>0</v>
      </c>
      <c r="AG9" s="246" t="s">
        <v>336</v>
      </c>
      <c r="AH9" s="171">
        <v>0</v>
      </c>
    </row>
    <row r="10" spans="1:34" ht="408.75" customHeight="1">
      <c r="A10" s="180"/>
      <c r="B10" s="181"/>
      <c r="C10" s="180" t="s">
        <v>147</v>
      </c>
      <c r="D10" s="180" t="s">
        <v>17</v>
      </c>
      <c r="E10" s="180" t="s">
        <v>160</v>
      </c>
      <c r="F10" s="173" t="s">
        <v>18</v>
      </c>
      <c r="G10" s="158" t="s">
        <v>174</v>
      </c>
      <c r="H10" s="153" t="s">
        <v>53</v>
      </c>
      <c r="I10" s="153" t="s">
        <v>47</v>
      </c>
      <c r="J10" s="121" t="s">
        <v>82</v>
      </c>
      <c r="K10" s="121" t="s">
        <v>95</v>
      </c>
      <c r="L10" s="121" t="str">
        <f>[1]FAMILIA!$B$94</f>
        <v>LIDERAZGO GOBERNABILILIDAD Y TRANSPARENCIA</v>
      </c>
      <c r="M10" s="121" t="s">
        <v>284</v>
      </c>
      <c r="N10" s="121">
        <v>4502001</v>
      </c>
      <c r="O10" s="121" t="s">
        <v>287</v>
      </c>
      <c r="P10" s="121">
        <v>450200108</v>
      </c>
      <c r="Q10" s="121" t="s">
        <v>288</v>
      </c>
      <c r="R10" s="121">
        <v>1</v>
      </c>
      <c r="S10" s="61">
        <v>12</v>
      </c>
      <c r="T10" s="61">
        <v>0</v>
      </c>
      <c r="U10" s="143">
        <f t="shared" si="2"/>
        <v>0</v>
      </c>
      <c r="V10" s="121"/>
      <c r="W10" s="166">
        <f>60000+130000+258000</f>
        <v>448000</v>
      </c>
      <c r="X10" s="141" t="s">
        <v>305</v>
      </c>
      <c r="Y10" s="121"/>
      <c r="Z10" s="125">
        <f>3150000+130000+961660</f>
        <v>4241660</v>
      </c>
      <c r="AA10" s="246" t="s">
        <v>327</v>
      </c>
      <c r="AB10" s="121"/>
      <c r="AC10" s="164">
        <f>60000+130000+258000</f>
        <v>448000</v>
      </c>
      <c r="AD10" s="246" t="s">
        <v>351</v>
      </c>
      <c r="AE10" s="121"/>
      <c r="AF10" s="166">
        <f>120000+24107+258000</f>
        <v>402107</v>
      </c>
      <c r="AG10" s="246" t="s">
        <v>369</v>
      </c>
      <c r="AH10" s="171">
        <v>7</v>
      </c>
    </row>
    <row r="11" spans="1:34" ht="303" customHeight="1">
      <c r="A11" s="180"/>
      <c r="B11" s="181"/>
      <c r="C11" s="180"/>
      <c r="D11" s="180"/>
      <c r="E11" s="180"/>
      <c r="F11" s="173"/>
      <c r="G11" s="158" t="s">
        <v>175</v>
      </c>
      <c r="H11" s="153" t="s">
        <v>203</v>
      </c>
      <c r="I11" s="153" t="s">
        <v>54</v>
      </c>
      <c r="J11" s="121" t="s">
        <v>84</v>
      </c>
      <c r="K11" s="121" t="s">
        <v>97</v>
      </c>
      <c r="L11" s="121" t="str">
        <f>[1]FAMILIA!$B$94</f>
        <v>LIDERAZGO GOBERNABILILIDAD Y TRANSPARENCIA</v>
      </c>
      <c r="M11" s="121" t="s">
        <v>284</v>
      </c>
      <c r="N11" s="121">
        <v>4502024</v>
      </c>
      <c r="O11" s="121" t="s">
        <v>289</v>
      </c>
      <c r="P11" s="121">
        <v>450202401</v>
      </c>
      <c r="Q11" s="121" t="s">
        <v>290</v>
      </c>
      <c r="R11" s="121">
        <v>1</v>
      </c>
      <c r="S11" s="61">
        <v>1</v>
      </c>
      <c r="T11" s="61">
        <v>0</v>
      </c>
      <c r="U11" s="143">
        <f t="shared" si="2"/>
        <v>0</v>
      </c>
      <c r="V11" s="121"/>
      <c r="W11" s="166">
        <v>80000</v>
      </c>
      <c r="X11" s="141" t="s">
        <v>294</v>
      </c>
      <c r="Y11" s="121"/>
      <c r="Z11" s="125">
        <f>3150000+3573333+250000</f>
        <v>6973333</v>
      </c>
      <c r="AA11" s="246" t="s">
        <v>322</v>
      </c>
      <c r="AB11" s="121"/>
      <c r="AC11" s="164">
        <v>80000</v>
      </c>
      <c r="AD11" s="246" t="s">
        <v>343</v>
      </c>
      <c r="AE11" s="121"/>
      <c r="AF11" s="166">
        <v>120000</v>
      </c>
      <c r="AG11" s="246" t="s">
        <v>370</v>
      </c>
      <c r="AH11" s="171">
        <v>0</v>
      </c>
    </row>
    <row r="12" spans="1:34" ht="216.75" customHeight="1">
      <c r="A12" s="180"/>
      <c r="B12" s="181"/>
      <c r="C12" s="180"/>
      <c r="D12" s="180"/>
      <c r="E12" s="180" t="s">
        <v>161</v>
      </c>
      <c r="F12" s="173" t="s">
        <v>19</v>
      </c>
      <c r="G12" s="179" t="s">
        <v>176</v>
      </c>
      <c r="H12" s="175" t="s">
        <v>45</v>
      </c>
      <c r="I12" s="155" t="s">
        <v>55</v>
      </c>
      <c r="J12" s="121" t="s">
        <v>85</v>
      </c>
      <c r="K12" s="121" t="s">
        <v>83</v>
      </c>
      <c r="L12" s="121" t="str">
        <f>[1]FAMILIA!$B$94</f>
        <v>LIDERAZGO GOBERNABILILIDAD Y TRANSPARENCIA</v>
      </c>
      <c r="M12" s="121" t="s">
        <v>284</v>
      </c>
      <c r="N12" s="121">
        <v>4502038</v>
      </c>
      <c r="O12" s="121" t="s">
        <v>285</v>
      </c>
      <c r="P12" s="121">
        <v>450203800</v>
      </c>
      <c r="Q12" s="121" t="s">
        <v>286</v>
      </c>
      <c r="R12" s="121">
        <v>1</v>
      </c>
      <c r="S12" s="61">
        <v>1</v>
      </c>
      <c r="T12" s="61">
        <v>1</v>
      </c>
      <c r="U12" s="143">
        <f t="shared" si="2"/>
        <v>1</v>
      </c>
      <c r="V12" s="121"/>
      <c r="W12" s="166">
        <f t="shared" si="0"/>
        <v>0</v>
      </c>
      <c r="X12" s="141" t="s">
        <v>297</v>
      </c>
      <c r="Y12" s="121"/>
      <c r="Z12" s="125"/>
      <c r="AA12" s="246" t="s">
        <v>297</v>
      </c>
      <c r="AB12" s="121"/>
      <c r="AC12" s="164">
        <f t="shared" si="1"/>
        <v>1</v>
      </c>
      <c r="AD12" s="246" t="s">
        <v>344</v>
      </c>
      <c r="AE12" s="121"/>
      <c r="AF12" s="166">
        <v>0</v>
      </c>
      <c r="AG12" s="246" t="s">
        <v>371</v>
      </c>
      <c r="AH12" s="171">
        <v>1</v>
      </c>
    </row>
    <row r="13" spans="1:34" ht="267.75" customHeight="1">
      <c r="A13" s="180"/>
      <c r="B13" s="181"/>
      <c r="C13" s="180"/>
      <c r="D13" s="180"/>
      <c r="E13" s="180"/>
      <c r="F13" s="173"/>
      <c r="G13" s="178"/>
      <c r="H13" s="174"/>
      <c r="I13" s="153" t="s">
        <v>224</v>
      </c>
      <c r="J13" s="121" t="s">
        <v>86</v>
      </c>
      <c r="K13" s="121" t="s">
        <v>95</v>
      </c>
      <c r="L13" s="121" t="str">
        <f>[1]FAMILIA!$B$94</f>
        <v>LIDERAZGO GOBERNABILILIDAD Y TRANSPARENCIA</v>
      </c>
      <c r="M13" s="121" t="s">
        <v>284</v>
      </c>
      <c r="N13" s="121">
        <v>4502038</v>
      </c>
      <c r="O13" s="121" t="s">
        <v>285</v>
      </c>
      <c r="P13" s="121">
        <v>450203800</v>
      </c>
      <c r="Q13" s="121" t="s">
        <v>286</v>
      </c>
      <c r="R13" s="121">
        <v>1</v>
      </c>
      <c r="S13" s="61">
        <v>1</v>
      </c>
      <c r="T13" s="61">
        <v>0</v>
      </c>
      <c r="U13" s="143">
        <f t="shared" si="2"/>
        <v>0</v>
      </c>
      <c r="V13" s="121"/>
      <c r="W13" s="166">
        <v>140000</v>
      </c>
      <c r="X13" s="141" t="s">
        <v>294</v>
      </c>
      <c r="Y13" s="121"/>
      <c r="Z13" s="125"/>
      <c r="AA13" s="246" t="s">
        <v>306</v>
      </c>
      <c r="AB13" s="121"/>
      <c r="AC13" s="164">
        <v>140000</v>
      </c>
      <c r="AD13" s="246" t="s">
        <v>361</v>
      </c>
      <c r="AE13" s="121"/>
      <c r="AF13" s="166">
        <v>0</v>
      </c>
      <c r="AG13" s="246" t="s">
        <v>372</v>
      </c>
      <c r="AH13" s="171">
        <v>0</v>
      </c>
    </row>
    <row r="14" spans="1:34" ht="186" customHeight="1">
      <c r="A14" s="180"/>
      <c r="B14" s="181"/>
      <c r="C14" s="180" t="s">
        <v>148</v>
      </c>
      <c r="D14" s="180" t="s">
        <v>20</v>
      </c>
      <c r="E14" s="180" t="s">
        <v>162</v>
      </c>
      <c r="F14" s="173" t="s">
        <v>21</v>
      </c>
      <c r="G14" s="158" t="s">
        <v>177</v>
      </c>
      <c r="H14" s="153" t="s">
        <v>128</v>
      </c>
      <c r="I14" s="153" t="s">
        <v>129</v>
      </c>
      <c r="J14" s="121" t="s">
        <v>87</v>
      </c>
      <c r="K14" s="121" t="s">
        <v>88</v>
      </c>
      <c r="L14" s="121"/>
      <c r="M14" s="121"/>
      <c r="N14" s="121"/>
      <c r="O14" s="121"/>
      <c r="P14" s="121"/>
      <c r="Q14" s="121"/>
      <c r="R14" s="121"/>
      <c r="S14" s="61">
        <v>1</v>
      </c>
      <c r="T14" s="61">
        <v>0</v>
      </c>
      <c r="U14" s="137">
        <f t="shared" si="2"/>
        <v>0</v>
      </c>
      <c r="V14" s="121"/>
      <c r="W14" s="166">
        <f t="shared" si="0"/>
        <v>0</v>
      </c>
      <c r="X14" s="141" t="s">
        <v>294</v>
      </c>
      <c r="Y14" s="121"/>
      <c r="Z14" s="125"/>
      <c r="AA14" s="246" t="s">
        <v>294</v>
      </c>
      <c r="AB14" s="121"/>
      <c r="AC14" s="164">
        <f t="shared" si="1"/>
        <v>0</v>
      </c>
      <c r="AD14" s="245" t="s">
        <v>336</v>
      </c>
      <c r="AE14" s="121"/>
      <c r="AF14" s="166">
        <v>143000000</v>
      </c>
      <c r="AG14" s="245" t="s">
        <v>373</v>
      </c>
      <c r="AH14" s="171">
        <v>0</v>
      </c>
    </row>
    <row r="15" spans="1:34" ht="372" customHeight="1">
      <c r="A15" s="180"/>
      <c r="B15" s="181"/>
      <c r="C15" s="180"/>
      <c r="D15" s="180"/>
      <c r="E15" s="180"/>
      <c r="F15" s="173"/>
      <c r="G15" s="158" t="s">
        <v>178</v>
      </c>
      <c r="H15" s="153" t="s">
        <v>46</v>
      </c>
      <c r="I15" s="153" t="s">
        <v>130</v>
      </c>
      <c r="J15" s="121" t="s">
        <v>89</v>
      </c>
      <c r="K15" s="121" t="s">
        <v>96</v>
      </c>
      <c r="L15" s="121"/>
      <c r="M15" s="121"/>
      <c r="N15" s="121"/>
      <c r="O15" s="121"/>
      <c r="P15" s="121"/>
      <c r="Q15" s="121"/>
      <c r="R15" s="121"/>
      <c r="S15" s="61">
        <v>12</v>
      </c>
      <c r="T15" s="61">
        <v>3</v>
      </c>
      <c r="U15" s="137">
        <f t="shared" si="2"/>
        <v>0.25</v>
      </c>
      <c r="V15" s="121"/>
      <c r="W15" s="166">
        <f>24107+725000</f>
        <v>749107</v>
      </c>
      <c r="X15" s="141" t="s">
        <v>309</v>
      </c>
      <c r="Y15" s="121"/>
      <c r="Z15" s="125">
        <v>3000000</v>
      </c>
      <c r="AA15" s="246" t="s">
        <v>310</v>
      </c>
      <c r="AB15" s="121"/>
      <c r="AC15" s="164">
        <f>24107+725000</f>
        <v>749107</v>
      </c>
      <c r="AD15" s="170" t="s">
        <v>352</v>
      </c>
      <c r="AE15" s="121"/>
      <c r="AF15" s="166">
        <f>120000+24107+522000</f>
        <v>666107</v>
      </c>
      <c r="AG15" s="170" t="s">
        <v>374</v>
      </c>
      <c r="AH15" s="171">
        <v>8</v>
      </c>
    </row>
    <row r="16" spans="1:34" ht="183.75" customHeight="1">
      <c r="A16" s="180"/>
      <c r="B16" s="181"/>
      <c r="C16" s="180"/>
      <c r="D16" s="180"/>
      <c r="E16" s="158" t="s">
        <v>163</v>
      </c>
      <c r="F16" s="155" t="s">
        <v>22</v>
      </c>
      <c r="G16" s="157" t="s">
        <v>179</v>
      </c>
      <c r="H16" s="155" t="s">
        <v>204</v>
      </c>
      <c r="I16" s="155" t="s">
        <v>225</v>
      </c>
      <c r="J16" s="121" t="s">
        <v>90</v>
      </c>
      <c r="K16" s="121" t="s">
        <v>91</v>
      </c>
      <c r="L16" s="121"/>
      <c r="M16" s="121"/>
      <c r="N16" s="121"/>
      <c r="O16" s="121"/>
      <c r="P16" s="121"/>
      <c r="Q16" s="121"/>
      <c r="R16" s="121"/>
      <c r="S16" s="61">
        <v>12</v>
      </c>
      <c r="T16" s="61">
        <v>0</v>
      </c>
      <c r="U16" s="137">
        <f>T16/S16*1</f>
        <v>0</v>
      </c>
      <c r="V16" s="121"/>
      <c r="W16" s="166">
        <v>0</v>
      </c>
      <c r="X16" s="141" t="s">
        <v>292</v>
      </c>
      <c r="Y16" s="121"/>
      <c r="Z16" s="125">
        <v>3000000</v>
      </c>
      <c r="AA16" s="246" t="s">
        <v>320</v>
      </c>
      <c r="AB16" s="121"/>
      <c r="AC16" s="164">
        <v>0</v>
      </c>
      <c r="AD16" s="245" t="s">
        <v>336</v>
      </c>
      <c r="AE16" s="121"/>
      <c r="AF16" s="166">
        <v>0</v>
      </c>
      <c r="AG16" s="245" t="s">
        <v>336</v>
      </c>
      <c r="AH16" s="171">
        <v>5</v>
      </c>
    </row>
    <row r="17" spans="1:34" ht="409.5" customHeight="1">
      <c r="A17" s="179" t="s">
        <v>23</v>
      </c>
      <c r="B17" s="179" t="s">
        <v>24</v>
      </c>
      <c r="C17" s="180" t="s">
        <v>149</v>
      </c>
      <c r="D17" s="179" t="s">
        <v>25</v>
      </c>
      <c r="E17" s="180" t="s">
        <v>164</v>
      </c>
      <c r="F17" s="175" t="s">
        <v>26</v>
      </c>
      <c r="G17" s="179" t="s">
        <v>180</v>
      </c>
      <c r="H17" s="173" t="s">
        <v>57</v>
      </c>
      <c r="I17" s="153" t="s">
        <v>58</v>
      </c>
      <c r="J17" s="121" t="s">
        <v>92</v>
      </c>
      <c r="K17" s="121" t="s">
        <v>95</v>
      </c>
      <c r="L17" s="121"/>
      <c r="M17" s="121"/>
      <c r="N17" s="121"/>
      <c r="O17" s="121"/>
      <c r="P17" s="121"/>
      <c r="Q17" s="121"/>
      <c r="R17" s="121"/>
      <c r="S17" s="61">
        <v>12</v>
      </c>
      <c r="T17" s="61">
        <v>0</v>
      </c>
      <c r="U17" s="144">
        <f t="shared" si="2"/>
        <v>0</v>
      </c>
      <c r="V17" s="121"/>
      <c r="W17" s="166">
        <f>100000+231875</f>
        <v>331875</v>
      </c>
      <c r="X17" s="141" t="s">
        <v>294</v>
      </c>
      <c r="Y17" s="121"/>
      <c r="Z17" s="125">
        <f>500000+3150000+43000+618330+550000</f>
        <v>4861330</v>
      </c>
      <c r="AA17" s="246" t="s">
        <v>330</v>
      </c>
      <c r="AB17" s="121"/>
      <c r="AC17" s="164">
        <f>100000+231875</f>
        <v>331875</v>
      </c>
      <c r="AD17" s="170" t="s">
        <v>353</v>
      </c>
      <c r="AE17" s="121"/>
      <c r="AF17" s="166">
        <f>120000+24107+70000</f>
        <v>214107</v>
      </c>
      <c r="AG17" s="170" t="s">
        <v>379</v>
      </c>
      <c r="AH17" s="171">
        <v>12</v>
      </c>
    </row>
    <row r="18" spans="1:34" ht="276.75" customHeight="1">
      <c r="A18" s="177"/>
      <c r="B18" s="177"/>
      <c r="C18" s="180"/>
      <c r="D18" s="177"/>
      <c r="E18" s="180"/>
      <c r="F18" s="176"/>
      <c r="G18" s="178"/>
      <c r="H18" s="173"/>
      <c r="I18" s="153" t="s">
        <v>56</v>
      </c>
      <c r="J18" s="121" t="s">
        <v>92</v>
      </c>
      <c r="K18" s="121" t="s">
        <v>95</v>
      </c>
      <c r="L18" s="121"/>
      <c r="M18" s="121"/>
      <c r="N18" s="121"/>
      <c r="O18" s="121"/>
      <c r="P18" s="121"/>
      <c r="Q18" s="121"/>
      <c r="R18" s="121"/>
      <c r="S18" s="61">
        <v>54</v>
      </c>
      <c r="T18" s="61">
        <v>7</v>
      </c>
      <c r="U18" s="144">
        <f t="shared" si="2"/>
        <v>0.12962962962962962</v>
      </c>
      <c r="V18" s="121"/>
      <c r="W18" s="166">
        <f>60000+360625</f>
        <v>420625</v>
      </c>
      <c r="X18" s="141" t="s">
        <v>294</v>
      </c>
      <c r="Y18" s="121"/>
      <c r="Z18" s="125">
        <v>130000</v>
      </c>
      <c r="AA18" s="246" t="s">
        <v>321</v>
      </c>
      <c r="AB18" s="121"/>
      <c r="AC18" s="164">
        <f>60000+360625</f>
        <v>420625</v>
      </c>
      <c r="AD18" s="246" t="s">
        <v>362</v>
      </c>
      <c r="AE18" s="121"/>
      <c r="AF18" s="166">
        <f>120000+24107</f>
        <v>144107</v>
      </c>
      <c r="AG18" s="246" t="s">
        <v>380</v>
      </c>
      <c r="AH18" s="171">
        <v>2</v>
      </c>
    </row>
    <row r="19" spans="1:34" ht="389.25" customHeight="1">
      <c r="A19" s="177"/>
      <c r="B19" s="177"/>
      <c r="C19" s="180"/>
      <c r="D19" s="177"/>
      <c r="E19" s="180"/>
      <c r="F19" s="176"/>
      <c r="G19" s="158" t="s">
        <v>181</v>
      </c>
      <c r="H19" s="153" t="s">
        <v>131</v>
      </c>
      <c r="I19" s="153" t="s">
        <v>59</v>
      </c>
      <c r="J19" s="121" t="s">
        <v>93</v>
      </c>
      <c r="K19" s="121" t="s">
        <v>94</v>
      </c>
      <c r="L19" s="121"/>
      <c r="M19" s="121"/>
      <c r="N19" s="121"/>
      <c r="O19" s="121"/>
      <c r="P19" s="121"/>
      <c r="Q19" s="121"/>
      <c r="R19" s="121"/>
      <c r="S19" s="61">
        <v>1</v>
      </c>
      <c r="T19" s="61">
        <v>0</v>
      </c>
      <c r="U19" s="144">
        <f t="shared" si="2"/>
        <v>0</v>
      </c>
      <c r="V19" s="121"/>
      <c r="W19" s="166">
        <f>140000+130000</f>
        <v>270000</v>
      </c>
      <c r="X19" s="141" t="s">
        <v>311</v>
      </c>
      <c r="Y19" s="121"/>
      <c r="Z19" s="125">
        <f>2000000+3150000+1000000+3573333+337500</f>
        <v>10060833</v>
      </c>
      <c r="AA19" s="246" t="s">
        <v>325</v>
      </c>
      <c r="AB19" s="121"/>
      <c r="AC19" s="164">
        <f>140000+130000</f>
        <v>270000</v>
      </c>
      <c r="AD19" s="246" t="s">
        <v>354</v>
      </c>
      <c r="AE19" s="121"/>
      <c r="AF19" s="166">
        <v>24107</v>
      </c>
      <c r="AG19" s="246" t="s">
        <v>381</v>
      </c>
      <c r="AH19" s="171">
        <v>1</v>
      </c>
    </row>
    <row r="20" spans="1:34" ht="146.25" customHeight="1">
      <c r="A20" s="177"/>
      <c r="B20" s="177"/>
      <c r="C20" s="180"/>
      <c r="D20" s="177"/>
      <c r="E20" s="180"/>
      <c r="F20" s="176"/>
      <c r="G20" s="158" t="s">
        <v>182</v>
      </c>
      <c r="H20" s="153" t="s">
        <v>60</v>
      </c>
      <c r="I20" s="153" t="s">
        <v>132</v>
      </c>
      <c r="J20" s="121" t="s">
        <v>98</v>
      </c>
      <c r="K20" s="121" t="s">
        <v>99</v>
      </c>
      <c r="L20" s="121"/>
      <c r="M20" s="121"/>
      <c r="N20" s="121"/>
      <c r="O20" s="121"/>
      <c r="P20" s="121"/>
      <c r="Q20" s="121"/>
      <c r="R20" s="121"/>
      <c r="S20" s="61">
        <v>1</v>
      </c>
      <c r="T20" s="61">
        <v>0</v>
      </c>
      <c r="U20" s="144">
        <f t="shared" si="2"/>
        <v>0</v>
      </c>
      <c r="V20" s="121"/>
      <c r="W20" s="166">
        <v>0</v>
      </c>
      <c r="X20" s="141" t="s">
        <v>294</v>
      </c>
      <c r="Y20" s="121"/>
      <c r="Z20" s="125"/>
      <c r="AA20" s="246" t="s">
        <v>294</v>
      </c>
      <c r="AB20" s="121"/>
      <c r="AC20" s="164">
        <v>0</v>
      </c>
      <c r="AD20" s="246" t="s">
        <v>345</v>
      </c>
      <c r="AE20" s="121"/>
      <c r="AF20" s="166">
        <f>24107+210000</f>
        <v>234107</v>
      </c>
      <c r="AG20" s="246" t="s">
        <v>382</v>
      </c>
      <c r="AH20" s="171">
        <v>0</v>
      </c>
    </row>
    <row r="21" spans="1:34" ht="348.75" customHeight="1">
      <c r="A21" s="177"/>
      <c r="B21" s="177"/>
      <c r="C21" s="180"/>
      <c r="D21" s="178"/>
      <c r="E21" s="180"/>
      <c r="F21" s="174"/>
      <c r="G21" s="158" t="s">
        <v>183</v>
      </c>
      <c r="H21" s="153" t="s">
        <v>205</v>
      </c>
      <c r="I21" s="153" t="s">
        <v>226</v>
      </c>
      <c r="J21" s="121" t="s">
        <v>84</v>
      </c>
      <c r="K21" s="121" t="s">
        <v>95</v>
      </c>
      <c r="L21" s="121"/>
      <c r="M21" s="121"/>
      <c r="N21" s="121"/>
      <c r="O21" s="121"/>
      <c r="P21" s="121"/>
      <c r="Q21" s="121"/>
      <c r="R21" s="121"/>
      <c r="S21" s="61">
        <v>1</v>
      </c>
      <c r="T21" s="61">
        <v>0</v>
      </c>
      <c r="U21" s="144">
        <f t="shared" si="2"/>
        <v>0</v>
      </c>
      <c r="V21" s="121"/>
      <c r="W21" s="166">
        <v>725000</v>
      </c>
      <c r="X21" s="141" t="s">
        <v>294</v>
      </c>
      <c r="Y21" s="121"/>
      <c r="Z21" s="125"/>
      <c r="AA21" s="246" t="s">
        <v>323</v>
      </c>
      <c r="AB21" s="162"/>
      <c r="AC21" s="164">
        <v>725000</v>
      </c>
      <c r="AD21" s="246" t="s">
        <v>355</v>
      </c>
      <c r="AE21" s="121"/>
      <c r="AF21" s="166">
        <f>120000+24107+70000</f>
        <v>214107</v>
      </c>
      <c r="AG21" s="246" t="s">
        <v>383</v>
      </c>
      <c r="AH21" s="171">
        <v>0</v>
      </c>
    </row>
    <row r="22" spans="1:34" ht="348.75" customHeight="1">
      <c r="A22" s="177"/>
      <c r="B22" s="177"/>
      <c r="C22" s="180" t="s">
        <v>150</v>
      </c>
      <c r="D22" s="180" t="s">
        <v>27</v>
      </c>
      <c r="E22" s="180" t="s">
        <v>165</v>
      </c>
      <c r="F22" s="173" t="s">
        <v>28</v>
      </c>
      <c r="G22" s="158" t="s">
        <v>184</v>
      </c>
      <c r="H22" s="153" t="s">
        <v>49</v>
      </c>
      <c r="I22" s="153" t="s">
        <v>227</v>
      </c>
      <c r="J22" s="121" t="s">
        <v>100</v>
      </c>
      <c r="K22" s="121" t="s">
        <v>101</v>
      </c>
      <c r="L22" s="121"/>
      <c r="M22" s="121"/>
      <c r="N22" s="121"/>
      <c r="O22" s="121"/>
      <c r="P22" s="121"/>
      <c r="Q22" s="121"/>
      <c r="R22" s="121"/>
      <c r="S22" s="61">
        <v>12</v>
      </c>
      <c r="T22" s="61">
        <v>11</v>
      </c>
      <c r="U22" s="144">
        <f t="shared" si="2"/>
        <v>0.91666666666666663</v>
      </c>
      <c r="V22" s="121"/>
      <c r="W22" s="166">
        <v>725000</v>
      </c>
      <c r="X22" s="141" t="s">
        <v>294</v>
      </c>
      <c r="Y22" s="121"/>
      <c r="Z22" s="125">
        <v>3573333</v>
      </c>
      <c r="AA22" s="246" t="s">
        <v>319</v>
      </c>
      <c r="AB22" s="128"/>
      <c r="AC22" s="164">
        <v>725000</v>
      </c>
      <c r="AD22" s="246" t="s">
        <v>346</v>
      </c>
      <c r="AE22" s="121"/>
      <c r="AF22" s="166">
        <v>0</v>
      </c>
      <c r="AG22" s="246" t="s">
        <v>375</v>
      </c>
      <c r="AH22" s="171">
        <v>0</v>
      </c>
    </row>
    <row r="23" spans="1:34" ht="102.75" customHeight="1">
      <c r="A23" s="178"/>
      <c r="B23" s="178"/>
      <c r="C23" s="180"/>
      <c r="D23" s="180"/>
      <c r="E23" s="180"/>
      <c r="F23" s="173"/>
      <c r="G23" s="158" t="s">
        <v>185</v>
      </c>
      <c r="H23" s="153" t="s">
        <v>206</v>
      </c>
      <c r="I23" s="153" t="s">
        <v>228</v>
      </c>
      <c r="J23" s="121" t="s">
        <v>102</v>
      </c>
      <c r="K23" s="121" t="s">
        <v>103</v>
      </c>
      <c r="L23" s="121"/>
      <c r="M23" s="121"/>
      <c r="N23" s="121"/>
      <c r="O23" s="121"/>
      <c r="P23" s="121"/>
      <c r="Q23" s="121"/>
      <c r="R23" s="121"/>
      <c r="S23" s="61">
        <v>12</v>
      </c>
      <c r="T23" s="61">
        <v>0</v>
      </c>
      <c r="U23" s="144">
        <f t="shared" si="2"/>
        <v>0</v>
      </c>
      <c r="V23" s="121"/>
      <c r="W23" s="166">
        <v>0</v>
      </c>
      <c r="X23" s="141" t="s">
        <v>294</v>
      </c>
      <c r="Y23" s="121"/>
      <c r="Z23" s="125"/>
      <c r="AA23" s="246" t="s">
        <v>294</v>
      </c>
      <c r="AB23" s="121"/>
      <c r="AC23" s="164">
        <v>0</v>
      </c>
      <c r="AD23" s="245" t="s">
        <v>336</v>
      </c>
      <c r="AE23" s="121"/>
      <c r="AF23" s="166">
        <v>0</v>
      </c>
      <c r="AG23" s="245" t="s">
        <v>336</v>
      </c>
      <c r="AH23" s="171">
        <v>0</v>
      </c>
    </row>
    <row r="24" spans="1:34" ht="408.75" customHeight="1">
      <c r="A24" s="179" t="s">
        <v>29</v>
      </c>
      <c r="B24" s="180" t="s">
        <v>30</v>
      </c>
      <c r="C24" s="180" t="s">
        <v>151</v>
      </c>
      <c r="D24" s="180" t="s">
        <v>31</v>
      </c>
      <c r="E24" s="158" t="s">
        <v>166</v>
      </c>
      <c r="F24" s="153" t="s">
        <v>32</v>
      </c>
      <c r="G24" s="158" t="s">
        <v>186</v>
      </c>
      <c r="H24" s="155" t="s">
        <v>207</v>
      </c>
      <c r="I24" s="153" t="s">
        <v>229</v>
      </c>
      <c r="J24" s="121" t="s">
        <v>104</v>
      </c>
      <c r="K24" s="121" t="s">
        <v>105</v>
      </c>
      <c r="L24" s="121"/>
      <c r="M24" s="121"/>
      <c r="N24" s="121"/>
      <c r="O24" s="121"/>
      <c r="P24" s="121"/>
      <c r="Q24" s="121"/>
      <c r="R24" s="121"/>
      <c r="S24" s="61">
        <v>12</v>
      </c>
      <c r="T24" s="61">
        <v>4</v>
      </c>
      <c r="U24" s="138">
        <f t="shared" si="2"/>
        <v>0.33333333333333331</v>
      </c>
      <c r="V24" s="121"/>
      <c r="W24" s="166">
        <v>0</v>
      </c>
      <c r="X24" s="141" t="s">
        <v>294</v>
      </c>
      <c r="Y24" s="121"/>
      <c r="Z24" s="125">
        <f>800000+11000000</f>
        <v>11800000</v>
      </c>
      <c r="AA24" s="246" t="s">
        <v>331</v>
      </c>
      <c r="AB24" s="121"/>
      <c r="AC24" s="164">
        <v>0</v>
      </c>
      <c r="AD24" s="246" t="s">
        <v>356</v>
      </c>
      <c r="AE24" s="121"/>
      <c r="AF24" s="166">
        <f>120000+24107+1600000</f>
        <v>1744107</v>
      </c>
      <c r="AG24" s="246" t="s">
        <v>384</v>
      </c>
      <c r="AH24" s="171">
        <v>10</v>
      </c>
    </row>
    <row r="25" spans="1:34" ht="408.75" customHeight="1">
      <c r="A25" s="177"/>
      <c r="B25" s="180"/>
      <c r="C25" s="180"/>
      <c r="D25" s="180"/>
      <c r="E25" s="158" t="s">
        <v>167</v>
      </c>
      <c r="F25" s="153" t="s">
        <v>133</v>
      </c>
      <c r="G25" s="158" t="s">
        <v>187</v>
      </c>
      <c r="H25" s="155" t="s">
        <v>208</v>
      </c>
      <c r="I25" s="153" t="s">
        <v>230</v>
      </c>
      <c r="J25" s="121" t="s">
        <v>106</v>
      </c>
      <c r="K25" s="121" t="s">
        <v>107</v>
      </c>
      <c r="L25" s="121"/>
      <c r="M25" s="121"/>
      <c r="N25" s="121"/>
      <c r="O25" s="121"/>
      <c r="P25" s="121"/>
      <c r="Q25" s="121"/>
      <c r="R25" s="121"/>
      <c r="S25" s="61">
        <v>12</v>
      </c>
      <c r="T25" s="61">
        <v>4</v>
      </c>
      <c r="U25" s="138">
        <f t="shared" si="2"/>
        <v>0.33333333333333331</v>
      </c>
      <c r="V25" s="121"/>
      <c r="W25" s="166">
        <v>158662000</v>
      </c>
      <c r="X25" s="141" t="s">
        <v>274</v>
      </c>
      <c r="Y25" s="121"/>
      <c r="Z25" s="125">
        <f>1400000+20995000+459616440</f>
        <v>482011440</v>
      </c>
      <c r="AA25" s="246" t="s">
        <v>324</v>
      </c>
      <c r="AB25" s="121"/>
      <c r="AC25" s="164">
        <v>158662000</v>
      </c>
      <c r="AD25" s="246" t="s">
        <v>357</v>
      </c>
      <c r="AE25" s="121"/>
      <c r="AF25" s="166">
        <f>120000+24107+1600000</f>
        <v>1744107</v>
      </c>
      <c r="AG25" s="246" t="s">
        <v>385</v>
      </c>
      <c r="AH25" s="171">
        <v>12</v>
      </c>
    </row>
    <row r="26" spans="1:34" ht="102.75" customHeight="1">
      <c r="A26" s="177"/>
      <c r="B26" s="180"/>
      <c r="C26" s="180" t="s">
        <v>152</v>
      </c>
      <c r="D26" s="179" t="s">
        <v>33</v>
      </c>
      <c r="E26" s="180" t="s">
        <v>168</v>
      </c>
      <c r="F26" s="175" t="s">
        <v>34</v>
      </c>
      <c r="G26" s="179" t="s">
        <v>188</v>
      </c>
      <c r="H26" s="175" t="s">
        <v>209</v>
      </c>
      <c r="I26" s="154" t="s">
        <v>134</v>
      </c>
      <c r="J26" s="121" t="s">
        <v>108</v>
      </c>
      <c r="K26" s="121" t="s">
        <v>109</v>
      </c>
      <c r="L26" s="121"/>
      <c r="M26" s="121"/>
      <c r="N26" s="121"/>
      <c r="O26" s="121"/>
      <c r="P26" s="121"/>
      <c r="Q26" s="121"/>
      <c r="R26" s="121"/>
      <c r="S26" s="61">
        <v>1</v>
      </c>
      <c r="T26" s="61">
        <v>0</v>
      </c>
      <c r="U26" s="138">
        <f t="shared" si="2"/>
        <v>0</v>
      </c>
      <c r="V26" s="121"/>
      <c r="W26" s="166">
        <v>0</v>
      </c>
      <c r="X26" s="141" t="s">
        <v>294</v>
      </c>
      <c r="Y26" s="121"/>
      <c r="Z26" s="125"/>
      <c r="AA26" s="246" t="s">
        <v>294</v>
      </c>
      <c r="AB26" s="121"/>
      <c r="AC26" s="164">
        <v>0</v>
      </c>
      <c r="AD26" s="245" t="s">
        <v>336</v>
      </c>
      <c r="AE26" s="121"/>
      <c r="AF26" s="166">
        <v>0</v>
      </c>
      <c r="AG26" s="245" t="s">
        <v>336</v>
      </c>
      <c r="AH26" s="171">
        <v>0</v>
      </c>
    </row>
    <row r="27" spans="1:34" ht="259.5" customHeight="1">
      <c r="A27" s="177"/>
      <c r="B27" s="180"/>
      <c r="C27" s="180"/>
      <c r="D27" s="177"/>
      <c r="E27" s="180"/>
      <c r="F27" s="176"/>
      <c r="G27" s="178"/>
      <c r="H27" s="174"/>
      <c r="I27" s="153" t="s">
        <v>231</v>
      </c>
      <c r="J27" s="121" t="s">
        <v>110</v>
      </c>
      <c r="K27" s="121" t="s">
        <v>111</v>
      </c>
      <c r="L27" s="121"/>
      <c r="M27" s="121"/>
      <c r="N27" s="121"/>
      <c r="O27" s="121"/>
      <c r="P27" s="121"/>
      <c r="Q27" s="121"/>
      <c r="R27" s="121"/>
      <c r="S27" s="61">
        <v>1</v>
      </c>
      <c r="T27" s="61">
        <v>0</v>
      </c>
      <c r="U27" s="138">
        <f t="shared" si="2"/>
        <v>0</v>
      </c>
      <c r="V27" s="121"/>
      <c r="W27" s="166">
        <v>0</v>
      </c>
      <c r="X27" s="141" t="s">
        <v>294</v>
      </c>
      <c r="Y27" s="121"/>
      <c r="Z27" s="125">
        <v>1650000</v>
      </c>
      <c r="AA27" s="246" t="s">
        <v>332</v>
      </c>
      <c r="AB27" s="121"/>
      <c r="AC27" s="164">
        <v>0</v>
      </c>
      <c r="AD27" s="245" t="s">
        <v>336</v>
      </c>
      <c r="AE27" s="121"/>
      <c r="AF27" s="166">
        <v>0</v>
      </c>
      <c r="AG27" s="245" t="s">
        <v>336</v>
      </c>
      <c r="AH27" s="171">
        <v>0</v>
      </c>
    </row>
    <row r="28" spans="1:34" ht="102.75" customHeight="1">
      <c r="A28" s="177"/>
      <c r="B28" s="180"/>
      <c r="C28" s="180"/>
      <c r="D28" s="177"/>
      <c r="E28" s="180"/>
      <c r="F28" s="176"/>
      <c r="G28" s="158" t="s">
        <v>189</v>
      </c>
      <c r="H28" s="153" t="s">
        <v>210</v>
      </c>
      <c r="I28" s="153" t="s">
        <v>61</v>
      </c>
      <c r="J28" s="121" t="s">
        <v>93</v>
      </c>
      <c r="K28" s="121" t="s">
        <v>111</v>
      </c>
      <c r="L28" s="121"/>
      <c r="M28" s="121"/>
      <c r="N28" s="121"/>
      <c r="O28" s="121"/>
      <c r="P28" s="121"/>
      <c r="Q28" s="121"/>
      <c r="R28" s="121"/>
      <c r="S28" s="61">
        <v>1</v>
      </c>
      <c r="T28" s="61">
        <v>0</v>
      </c>
      <c r="U28" s="138">
        <f t="shared" si="2"/>
        <v>0</v>
      </c>
      <c r="V28" s="121"/>
      <c r="W28" s="166">
        <v>0</v>
      </c>
      <c r="X28" s="141" t="s">
        <v>273</v>
      </c>
      <c r="Y28" s="121"/>
      <c r="Z28" s="125">
        <v>1650000</v>
      </c>
      <c r="AA28" s="246" t="s">
        <v>333</v>
      </c>
      <c r="AB28" s="121"/>
      <c r="AC28" s="164">
        <v>0</v>
      </c>
      <c r="AD28" s="245" t="s">
        <v>336</v>
      </c>
      <c r="AE28" s="121"/>
      <c r="AF28" s="166">
        <v>0</v>
      </c>
      <c r="AG28" s="245" t="s">
        <v>336</v>
      </c>
      <c r="AH28" s="171">
        <v>1</v>
      </c>
    </row>
    <row r="29" spans="1:34" ht="164.25" customHeight="1">
      <c r="A29" s="177"/>
      <c r="B29" s="180"/>
      <c r="C29" s="180"/>
      <c r="D29" s="177"/>
      <c r="E29" s="180"/>
      <c r="F29" s="176"/>
      <c r="G29" s="158" t="s">
        <v>190</v>
      </c>
      <c r="H29" s="153" t="s">
        <v>211</v>
      </c>
      <c r="I29" s="153" t="s">
        <v>135</v>
      </c>
      <c r="J29" s="121" t="s">
        <v>112</v>
      </c>
      <c r="K29" s="121" t="s">
        <v>111</v>
      </c>
      <c r="L29" s="121"/>
      <c r="M29" s="121"/>
      <c r="N29" s="121"/>
      <c r="O29" s="121"/>
      <c r="P29" s="121"/>
      <c r="Q29" s="121"/>
      <c r="R29" s="121"/>
      <c r="S29" s="61">
        <v>1</v>
      </c>
      <c r="T29" s="61">
        <v>0</v>
      </c>
      <c r="U29" s="138">
        <f t="shared" si="2"/>
        <v>0</v>
      </c>
      <c r="V29" s="121"/>
      <c r="W29" s="166">
        <v>0</v>
      </c>
      <c r="X29" s="141" t="s">
        <v>294</v>
      </c>
      <c r="Y29" s="121"/>
      <c r="Z29" s="125">
        <v>961660</v>
      </c>
      <c r="AA29" s="246" t="s">
        <v>334</v>
      </c>
      <c r="AB29" s="121"/>
      <c r="AC29" s="164">
        <v>0</v>
      </c>
      <c r="AD29" s="245" t="s">
        <v>336</v>
      </c>
      <c r="AE29" s="121"/>
      <c r="AF29" s="166">
        <v>0</v>
      </c>
      <c r="AG29" s="245" t="s">
        <v>336</v>
      </c>
      <c r="AH29" s="171">
        <v>1</v>
      </c>
    </row>
    <row r="30" spans="1:34" ht="356.25" customHeight="1">
      <c r="A30" s="177"/>
      <c r="B30" s="180"/>
      <c r="C30" s="180"/>
      <c r="D30" s="177"/>
      <c r="E30" s="180"/>
      <c r="F30" s="176"/>
      <c r="G30" s="158" t="s">
        <v>191</v>
      </c>
      <c r="H30" s="153" t="s">
        <v>62</v>
      </c>
      <c r="I30" s="153" t="s">
        <v>136</v>
      </c>
      <c r="J30" s="121" t="s">
        <v>82</v>
      </c>
      <c r="K30" s="121" t="s">
        <v>111</v>
      </c>
      <c r="L30" s="121"/>
      <c r="M30" s="121"/>
      <c r="N30" s="121"/>
      <c r="O30" s="121"/>
      <c r="P30" s="121"/>
      <c r="Q30" s="121"/>
      <c r="R30" s="121"/>
      <c r="S30" s="61">
        <v>12</v>
      </c>
      <c r="T30" s="61">
        <v>0</v>
      </c>
      <c r="U30" s="138">
        <f t="shared" si="2"/>
        <v>0</v>
      </c>
      <c r="V30" s="121"/>
      <c r="W30" s="166">
        <v>0</v>
      </c>
      <c r="X30" s="141" t="s">
        <v>272</v>
      </c>
      <c r="Y30" s="121"/>
      <c r="Z30" s="125">
        <f>1650000+550000</f>
        <v>2200000</v>
      </c>
      <c r="AA30" s="246" t="s">
        <v>328</v>
      </c>
      <c r="AB30" s="121"/>
      <c r="AC30" s="164">
        <v>0</v>
      </c>
      <c r="AD30" s="245" t="s">
        <v>336</v>
      </c>
      <c r="AE30" s="121"/>
      <c r="AF30" s="166">
        <v>0</v>
      </c>
      <c r="AG30" s="245" t="s">
        <v>336</v>
      </c>
      <c r="AH30" s="171">
        <v>7</v>
      </c>
    </row>
    <row r="31" spans="1:34" ht="409.6" customHeight="1">
      <c r="A31" s="177"/>
      <c r="B31" s="180"/>
      <c r="C31" s="180"/>
      <c r="D31" s="177"/>
      <c r="E31" s="180"/>
      <c r="F31" s="174"/>
      <c r="G31" s="158" t="s">
        <v>192</v>
      </c>
      <c r="H31" s="153" t="s">
        <v>212</v>
      </c>
      <c r="I31" s="153" t="s">
        <v>232</v>
      </c>
      <c r="J31" s="121" t="s">
        <v>113</v>
      </c>
      <c r="K31" s="121" t="s">
        <v>111</v>
      </c>
      <c r="L31" s="121"/>
      <c r="M31" s="121"/>
      <c r="N31" s="121"/>
      <c r="O31" s="121"/>
      <c r="P31" s="121"/>
      <c r="Q31" s="121"/>
      <c r="R31" s="121"/>
      <c r="S31" s="61">
        <v>1</v>
      </c>
      <c r="T31" s="61">
        <v>0</v>
      </c>
      <c r="U31" s="138">
        <f t="shared" si="2"/>
        <v>0</v>
      </c>
      <c r="V31" s="121">
        <v>1</v>
      </c>
      <c r="W31" s="166">
        <v>11540000</v>
      </c>
      <c r="X31" s="141" t="s">
        <v>300</v>
      </c>
      <c r="Y31" s="121"/>
      <c r="Z31" s="125">
        <v>46160000</v>
      </c>
      <c r="AA31" s="246" t="s">
        <v>315</v>
      </c>
      <c r="AB31" s="121"/>
      <c r="AC31" s="164">
        <v>11540000</v>
      </c>
      <c r="AD31" s="246" t="s">
        <v>358</v>
      </c>
      <c r="AE31" s="121"/>
      <c r="AF31" s="166">
        <v>0</v>
      </c>
      <c r="AG31" s="246" t="s">
        <v>336</v>
      </c>
      <c r="AH31" s="171">
        <v>1</v>
      </c>
    </row>
    <row r="32" spans="1:34" ht="132" customHeight="1">
      <c r="A32" s="177"/>
      <c r="B32" s="180"/>
      <c r="C32" s="180"/>
      <c r="D32" s="177"/>
      <c r="E32" s="158" t="s">
        <v>169</v>
      </c>
      <c r="F32" s="153" t="s">
        <v>35</v>
      </c>
      <c r="G32" s="158" t="s">
        <v>193</v>
      </c>
      <c r="H32" s="155" t="s">
        <v>213</v>
      </c>
      <c r="I32" s="155" t="s">
        <v>63</v>
      </c>
      <c r="J32" s="121" t="s">
        <v>114</v>
      </c>
      <c r="K32" s="121" t="s">
        <v>83</v>
      </c>
      <c r="L32" s="121"/>
      <c r="M32" s="121"/>
      <c r="N32" s="121"/>
      <c r="O32" s="121"/>
      <c r="P32" s="121"/>
      <c r="Q32" s="121"/>
      <c r="R32" s="121"/>
      <c r="S32" s="61">
        <v>12</v>
      </c>
      <c r="T32" s="61">
        <v>2</v>
      </c>
      <c r="U32" s="138">
        <f t="shared" si="2"/>
        <v>0.16666666666666666</v>
      </c>
      <c r="V32" s="121"/>
      <c r="W32" s="166">
        <v>320555</v>
      </c>
      <c r="X32" s="141" t="s">
        <v>294</v>
      </c>
      <c r="Y32" s="121"/>
      <c r="Z32" s="125"/>
      <c r="AA32" s="246" t="s">
        <v>313</v>
      </c>
      <c r="AB32" s="121"/>
      <c r="AC32" s="164">
        <v>320555</v>
      </c>
      <c r="AD32" s="246" t="s">
        <v>359</v>
      </c>
      <c r="AE32" s="121"/>
      <c r="AF32" s="166">
        <v>0</v>
      </c>
      <c r="AG32" s="246" t="s">
        <v>376</v>
      </c>
      <c r="AH32" s="171">
        <v>6</v>
      </c>
    </row>
    <row r="33" spans="1:34" ht="225.75" customHeight="1">
      <c r="A33" s="177"/>
      <c r="B33" s="180"/>
      <c r="C33" s="180" t="s">
        <v>153</v>
      </c>
      <c r="D33" s="180" t="s">
        <v>36</v>
      </c>
      <c r="E33" s="180" t="s">
        <v>170</v>
      </c>
      <c r="F33" s="173" t="s">
        <v>37</v>
      </c>
      <c r="G33" s="158" t="s">
        <v>194</v>
      </c>
      <c r="H33" s="153" t="s">
        <v>64</v>
      </c>
      <c r="I33" s="153" t="s">
        <v>233</v>
      </c>
      <c r="J33" s="121" t="s">
        <v>115</v>
      </c>
      <c r="K33" s="121" t="s">
        <v>116</v>
      </c>
      <c r="L33" s="121"/>
      <c r="M33" s="121"/>
      <c r="N33" s="121"/>
      <c r="O33" s="121"/>
      <c r="P33" s="121"/>
      <c r="Q33" s="121"/>
      <c r="R33" s="121"/>
      <c r="S33" s="61">
        <v>1</v>
      </c>
      <c r="T33" s="61">
        <v>0</v>
      </c>
      <c r="U33" s="138">
        <f t="shared" si="2"/>
        <v>0</v>
      </c>
      <c r="V33" s="121"/>
      <c r="W33" s="166">
        <f t="shared" si="0"/>
        <v>0</v>
      </c>
      <c r="X33" s="141" t="s">
        <v>294</v>
      </c>
      <c r="Y33" s="121"/>
      <c r="Z33" s="125"/>
      <c r="AA33" s="246" t="s">
        <v>314</v>
      </c>
      <c r="AB33" s="121"/>
      <c r="AC33" s="164">
        <f t="shared" si="1"/>
        <v>1</v>
      </c>
      <c r="AD33" s="245" t="s">
        <v>336</v>
      </c>
      <c r="AE33" s="121"/>
      <c r="AF33" s="166">
        <v>0</v>
      </c>
      <c r="AG33" s="245" t="s">
        <v>336</v>
      </c>
      <c r="AH33" s="171">
        <v>1</v>
      </c>
    </row>
    <row r="34" spans="1:34" ht="210.75" customHeight="1">
      <c r="A34" s="177"/>
      <c r="B34" s="180"/>
      <c r="C34" s="180"/>
      <c r="D34" s="180"/>
      <c r="E34" s="180"/>
      <c r="F34" s="173"/>
      <c r="G34" s="158" t="s">
        <v>195</v>
      </c>
      <c r="H34" s="153" t="s">
        <v>214</v>
      </c>
      <c r="I34" s="153" t="s">
        <v>66</v>
      </c>
      <c r="J34" s="121" t="s">
        <v>117</v>
      </c>
      <c r="K34" s="121" t="s">
        <v>116</v>
      </c>
      <c r="L34" s="121"/>
      <c r="M34" s="121"/>
      <c r="N34" s="121"/>
      <c r="O34" s="121"/>
      <c r="P34" s="121"/>
      <c r="Q34" s="121"/>
      <c r="R34" s="121"/>
      <c r="S34" s="61">
        <v>54</v>
      </c>
      <c r="T34" s="61">
        <v>0</v>
      </c>
      <c r="U34" s="138">
        <f t="shared" si="2"/>
        <v>0</v>
      </c>
      <c r="V34" s="121"/>
      <c r="W34" s="166">
        <v>9905167</v>
      </c>
      <c r="X34" s="141" t="s">
        <v>298</v>
      </c>
      <c r="Y34" s="121"/>
      <c r="Z34" s="125"/>
      <c r="AA34" s="246" t="s">
        <v>298</v>
      </c>
      <c r="AB34" s="121"/>
      <c r="AC34" s="164">
        <v>9905167</v>
      </c>
      <c r="AD34" s="246" t="s">
        <v>360</v>
      </c>
      <c r="AE34" s="121"/>
      <c r="AF34" s="166">
        <v>0</v>
      </c>
      <c r="AG34" s="246" t="s">
        <v>336</v>
      </c>
      <c r="AH34" s="171">
        <v>54</v>
      </c>
    </row>
    <row r="35" spans="1:34" ht="102.75" customHeight="1">
      <c r="A35" s="177"/>
      <c r="B35" s="180"/>
      <c r="C35" s="180"/>
      <c r="D35" s="180"/>
      <c r="E35" s="180"/>
      <c r="F35" s="173"/>
      <c r="G35" s="158" t="s">
        <v>196</v>
      </c>
      <c r="H35" s="153" t="s">
        <v>50</v>
      </c>
      <c r="I35" s="153" t="s">
        <v>67</v>
      </c>
      <c r="J35" s="121" t="s">
        <v>82</v>
      </c>
      <c r="K35" s="121" t="s">
        <v>116</v>
      </c>
      <c r="L35" s="121"/>
      <c r="M35" s="121"/>
      <c r="N35" s="121"/>
      <c r="O35" s="121"/>
      <c r="P35" s="121"/>
      <c r="Q35" s="121"/>
      <c r="R35" s="121"/>
      <c r="S35" s="61">
        <v>12</v>
      </c>
      <c r="T35" s="61">
        <v>0</v>
      </c>
      <c r="U35" s="138">
        <f t="shared" si="2"/>
        <v>0</v>
      </c>
      <c r="V35" s="121"/>
      <c r="W35" s="166">
        <f t="shared" si="0"/>
        <v>0</v>
      </c>
      <c r="X35" s="141" t="s">
        <v>294</v>
      </c>
      <c r="Y35" s="121"/>
      <c r="Z35" s="125"/>
      <c r="AA35" s="246" t="s">
        <v>312</v>
      </c>
      <c r="AB35" s="121"/>
      <c r="AC35" s="164">
        <f t="shared" si="1"/>
        <v>0</v>
      </c>
      <c r="AD35" s="245" t="s">
        <v>336</v>
      </c>
      <c r="AE35" s="121"/>
      <c r="AF35" s="166">
        <v>0</v>
      </c>
      <c r="AG35" s="245" t="s">
        <v>336</v>
      </c>
      <c r="AH35" s="171">
        <v>0</v>
      </c>
    </row>
    <row r="36" spans="1:34" ht="207" customHeight="1">
      <c r="A36" s="177"/>
      <c r="B36" s="180"/>
      <c r="C36" s="180"/>
      <c r="D36" s="180"/>
      <c r="E36" s="180"/>
      <c r="F36" s="173"/>
      <c r="G36" s="158" t="s">
        <v>197</v>
      </c>
      <c r="H36" s="153" t="s">
        <v>65</v>
      </c>
      <c r="I36" s="153" t="s">
        <v>137</v>
      </c>
      <c r="J36" s="121" t="s">
        <v>118</v>
      </c>
      <c r="K36" s="121" t="s">
        <v>119</v>
      </c>
      <c r="L36" s="121"/>
      <c r="M36" s="121"/>
      <c r="N36" s="121"/>
      <c r="O36" s="121"/>
      <c r="P36" s="121"/>
      <c r="Q36" s="121"/>
      <c r="R36" s="121"/>
      <c r="S36" s="61">
        <v>1</v>
      </c>
      <c r="T36" s="61">
        <v>0</v>
      </c>
      <c r="U36" s="138">
        <f t="shared" si="2"/>
        <v>0</v>
      </c>
      <c r="V36" s="121"/>
      <c r="W36" s="166">
        <f t="shared" si="0"/>
        <v>0</v>
      </c>
      <c r="X36" s="141" t="s">
        <v>294</v>
      </c>
      <c r="Y36" s="121"/>
      <c r="Z36" s="125"/>
      <c r="AA36" s="246" t="s">
        <v>308</v>
      </c>
      <c r="AB36" s="121"/>
      <c r="AC36" s="164">
        <f t="shared" si="1"/>
        <v>1</v>
      </c>
      <c r="AD36" s="245" t="s">
        <v>336</v>
      </c>
      <c r="AE36" s="121"/>
      <c r="AF36" s="166">
        <v>0</v>
      </c>
      <c r="AG36" s="245" t="s">
        <v>386</v>
      </c>
      <c r="AH36" s="171">
        <v>1</v>
      </c>
    </row>
    <row r="37" spans="1:34" ht="102.75" customHeight="1">
      <c r="A37" s="177"/>
      <c r="B37" s="180"/>
      <c r="C37" s="180"/>
      <c r="D37" s="180"/>
      <c r="E37" s="180"/>
      <c r="F37" s="173"/>
      <c r="G37" s="158" t="s">
        <v>198</v>
      </c>
      <c r="H37" s="155" t="s">
        <v>215</v>
      </c>
      <c r="I37" s="154" t="s">
        <v>68</v>
      </c>
      <c r="J37" s="121" t="s">
        <v>98</v>
      </c>
      <c r="K37" s="121" t="s">
        <v>120</v>
      </c>
      <c r="L37" s="121"/>
      <c r="M37" s="121"/>
      <c r="N37" s="121"/>
      <c r="O37" s="121"/>
      <c r="P37" s="121"/>
      <c r="Q37" s="121"/>
      <c r="R37" s="121"/>
      <c r="S37" s="61">
        <v>1</v>
      </c>
      <c r="T37" s="61">
        <v>0</v>
      </c>
      <c r="U37" s="138">
        <f t="shared" si="2"/>
        <v>0</v>
      </c>
      <c r="V37" s="121"/>
      <c r="W37" s="166">
        <f t="shared" si="0"/>
        <v>0</v>
      </c>
      <c r="X37" s="141" t="s">
        <v>294</v>
      </c>
      <c r="Y37" s="121"/>
      <c r="Z37" s="125"/>
      <c r="AA37" s="246" t="s">
        <v>294</v>
      </c>
      <c r="AB37" s="121"/>
      <c r="AC37" s="164">
        <f t="shared" si="1"/>
        <v>0</v>
      </c>
      <c r="AD37" s="245" t="s">
        <v>336</v>
      </c>
      <c r="AE37" s="121"/>
      <c r="AF37" s="166">
        <v>0</v>
      </c>
      <c r="AG37" s="245" t="s">
        <v>336</v>
      </c>
      <c r="AH37" s="171">
        <v>0</v>
      </c>
    </row>
    <row r="38" spans="1:34" ht="177.75" customHeight="1">
      <c r="A38" s="177" t="s">
        <v>38</v>
      </c>
      <c r="B38" s="180" t="s">
        <v>39</v>
      </c>
      <c r="C38" s="180" t="s">
        <v>154</v>
      </c>
      <c r="D38" s="180" t="s">
        <v>40</v>
      </c>
      <c r="E38" s="180" t="s">
        <v>171</v>
      </c>
      <c r="F38" s="173" t="s">
        <v>138</v>
      </c>
      <c r="G38" s="177" t="s">
        <v>199</v>
      </c>
      <c r="H38" s="175" t="s">
        <v>216</v>
      </c>
      <c r="I38" s="154" t="s">
        <v>69</v>
      </c>
      <c r="J38" s="121" t="s">
        <v>121</v>
      </c>
      <c r="K38" s="121" t="s">
        <v>122</v>
      </c>
      <c r="L38" s="121"/>
      <c r="M38" s="121"/>
      <c r="N38" s="121"/>
      <c r="O38" s="121"/>
      <c r="P38" s="121"/>
      <c r="Q38" s="121"/>
      <c r="R38" s="121"/>
      <c r="S38" s="61">
        <v>1</v>
      </c>
      <c r="T38" s="61">
        <v>0</v>
      </c>
      <c r="U38" s="139">
        <f t="shared" si="2"/>
        <v>0</v>
      </c>
      <c r="V38" s="121"/>
      <c r="W38" s="166">
        <v>1154000</v>
      </c>
      <c r="X38" s="141" t="s">
        <v>294</v>
      </c>
      <c r="Y38" s="121"/>
      <c r="Z38" s="125"/>
      <c r="AA38" s="246" t="s">
        <v>294</v>
      </c>
      <c r="AB38" s="121"/>
      <c r="AC38" s="164">
        <v>1154000</v>
      </c>
      <c r="AD38" s="245" t="s">
        <v>363</v>
      </c>
      <c r="AE38" s="121"/>
      <c r="AF38" s="166">
        <v>0</v>
      </c>
      <c r="AG38" s="245" t="s">
        <v>336</v>
      </c>
      <c r="AH38" s="171">
        <v>0</v>
      </c>
    </row>
    <row r="39" spans="1:34" ht="250.5" customHeight="1">
      <c r="A39" s="177"/>
      <c r="B39" s="180"/>
      <c r="C39" s="180"/>
      <c r="D39" s="180"/>
      <c r="E39" s="180"/>
      <c r="F39" s="173"/>
      <c r="G39" s="177"/>
      <c r="H39" s="176"/>
      <c r="I39" s="153" t="s">
        <v>234</v>
      </c>
      <c r="J39" s="121" t="s">
        <v>82</v>
      </c>
      <c r="K39" s="121" t="s">
        <v>123</v>
      </c>
      <c r="L39" s="121"/>
      <c r="M39" s="121"/>
      <c r="N39" s="121"/>
      <c r="O39" s="121"/>
      <c r="P39" s="121"/>
      <c r="Q39" s="121"/>
      <c r="R39" s="121"/>
      <c r="S39" s="61">
        <v>12</v>
      </c>
      <c r="T39" s="61">
        <v>0</v>
      </c>
      <c r="U39" s="139">
        <f t="shared" si="2"/>
        <v>0</v>
      </c>
      <c r="V39" s="121"/>
      <c r="W39" s="166">
        <v>1000000</v>
      </c>
      <c r="X39" s="141" t="s">
        <v>294</v>
      </c>
      <c r="Y39" s="121"/>
      <c r="Z39" s="125"/>
      <c r="AA39" s="246" t="s">
        <v>294</v>
      </c>
      <c r="AB39" s="121"/>
      <c r="AC39" s="164">
        <v>1000000</v>
      </c>
      <c r="AD39" s="246" t="s">
        <v>364</v>
      </c>
      <c r="AE39" s="121"/>
      <c r="AF39" s="166">
        <f>2000000</f>
        <v>2000000</v>
      </c>
      <c r="AG39" s="246" t="s">
        <v>377</v>
      </c>
      <c r="AH39" s="171">
        <v>12</v>
      </c>
    </row>
    <row r="40" spans="1:34" ht="102.75" customHeight="1">
      <c r="A40" s="177"/>
      <c r="B40" s="180"/>
      <c r="C40" s="180"/>
      <c r="D40" s="180"/>
      <c r="E40" s="180"/>
      <c r="F40" s="173"/>
      <c r="G40" s="178"/>
      <c r="H40" s="174"/>
      <c r="I40" s="153" t="s">
        <v>235</v>
      </c>
      <c r="J40" s="121" t="s">
        <v>82</v>
      </c>
      <c r="K40" s="121" t="s">
        <v>123</v>
      </c>
      <c r="L40" s="121"/>
      <c r="M40" s="121"/>
      <c r="N40" s="121"/>
      <c r="O40" s="121"/>
      <c r="P40" s="121"/>
      <c r="Q40" s="121"/>
      <c r="R40" s="121"/>
      <c r="S40" s="61">
        <v>12</v>
      </c>
      <c r="T40" s="61">
        <v>0</v>
      </c>
      <c r="U40" s="139">
        <f t="shared" si="2"/>
        <v>0</v>
      </c>
      <c r="V40" s="121"/>
      <c r="W40" s="166">
        <f t="shared" si="0"/>
        <v>0</v>
      </c>
      <c r="X40" s="141" t="s">
        <v>294</v>
      </c>
      <c r="Y40" s="121"/>
      <c r="Z40" s="125"/>
      <c r="AA40" s="246" t="s">
        <v>294</v>
      </c>
      <c r="AB40" s="121"/>
      <c r="AC40" s="164">
        <f t="shared" si="1"/>
        <v>0</v>
      </c>
      <c r="AD40" s="246" t="s">
        <v>347</v>
      </c>
      <c r="AE40" s="121"/>
      <c r="AF40" s="166">
        <v>0</v>
      </c>
      <c r="AG40" s="246" t="s">
        <v>336</v>
      </c>
      <c r="AH40" s="171">
        <v>0</v>
      </c>
    </row>
    <row r="41" spans="1:34" ht="147.75" customHeight="1">
      <c r="A41" s="177"/>
      <c r="B41" s="180"/>
      <c r="C41" s="180"/>
      <c r="D41" s="180"/>
      <c r="E41" s="180"/>
      <c r="F41" s="173"/>
      <c r="G41" s="158" t="s">
        <v>200</v>
      </c>
      <c r="H41" s="153" t="s">
        <v>70</v>
      </c>
      <c r="I41" s="153" t="s">
        <v>71</v>
      </c>
      <c r="J41" s="121" t="s">
        <v>124</v>
      </c>
      <c r="K41" s="121" t="s">
        <v>125</v>
      </c>
      <c r="L41" s="121"/>
      <c r="M41" s="121"/>
      <c r="N41" s="121"/>
      <c r="O41" s="121"/>
      <c r="P41" s="121"/>
      <c r="Q41" s="121"/>
      <c r="R41" s="121"/>
      <c r="S41" s="61">
        <v>0</v>
      </c>
      <c r="T41" s="61">
        <v>0</v>
      </c>
      <c r="U41" s="139">
        <v>0</v>
      </c>
      <c r="V41" s="121"/>
      <c r="W41" s="166">
        <f t="shared" si="0"/>
        <v>0</v>
      </c>
      <c r="X41" s="141" t="s">
        <v>294</v>
      </c>
      <c r="Y41" s="121"/>
      <c r="Z41" s="125"/>
      <c r="AA41" s="246" t="s">
        <v>294</v>
      </c>
      <c r="AB41" s="121"/>
      <c r="AC41" s="164">
        <f t="shared" si="1"/>
        <v>0</v>
      </c>
      <c r="AD41" s="245" t="s">
        <v>336</v>
      </c>
      <c r="AE41" s="121"/>
      <c r="AF41" s="166">
        <v>0</v>
      </c>
      <c r="AG41" s="245" t="s">
        <v>336</v>
      </c>
      <c r="AH41" s="171">
        <v>0</v>
      </c>
    </row>
    <row r="42" spans="1:34" ht="180" customHeight="1">
      <c r="A42" s="177"/>
      <c r="B42" s="180"/>
      <c r="C42" s="158" t="s">
        <v>155</v>
      </c>
      <c r="D42" s="158" t="s">
        <v>139</v>
      </c>
      <c r="E42" s="158" t="s">
        <v>201</v>
      </c>
      <c r="F42" s="153" t="s">
        <v>48</v>
      </c>
      <c r="G42" s="158" t="s">
        <v>202</v>
      </c>
      <c r="H42" s="153" t="s">
        <v>217</v>
      </c>
      <c r="I42" s="153" t="s">
        <v>72</v>
      </c>
      <c r="J42" s="121" t="s">
        <v>126</v>
      </c>
      <c r="K42" s="121" t="s">
        <v>127</v>
      </c>
      <c r="L42" s="121"/>
      <c r="M42" s="121"/>
      <c r="N42" s="121"/>
      <c r="O42" s="121"/>
      <c r="P42" s="121"/>
      <c r="Q42" s="121"/>
      <c r="R42" s="121"/>
      <c r="S42" s="61">
        <v>0</v>
      </c>
      <c r="T42" s="61">
        <v>0</v>
      </c>
      <c r="U42" s="139">
        <v>0</v>
      </c>
      <c r="V42" s="121"/>
      <c r="W42" s="166">
        <f t="shared" si="0"/>
        <v>0</v>
      </c>
      <c r="X42" s="141" t="s">
        <v>294</v>
      </c>
      <c r="Y42" s="121"/>
      <c r="Z42" s="125"/>
      <c r="AA42" s="246" t="s">
        <v>307</v>
      </c>
      <c r="AB42" s="121"/>
      <c r="AC42" s="164">
        <f t="shared" si="1"/>
        <v>0</v>
      </c>
      <c r="AD42" s="246" t="s">
        <v>348</v>
      </c>
      <c r="AE42" s="121"/>
      <c r="AF42" s="166">
        <v>0</v>
      </c>
      <c r="AG42" s="246" t="s">
        <v>336</v>
      </c>
      <c r="AH42" s="171">
        <v>0</v>
      </c>
    </row>
    <row r="61" spans="2:5" ht="102.75" customHeight="1">
      <c r="B61" s="102"/>
      <c r="C61" s="102"/>
      <c r="D61" s="103"/>
      <c r="E61" s="104"/>
    </row>
    <row r="62" spans="2:5" ht="102.75" customHeight="1">
      <c r="B62" s="102"/>
      <c r="C62" s="102"/>
      <c r="D62" s="103"/>
      <c r="E62" s="104"/>
    </row>
    <row r="63" spans="2:5" ht="102.75" customHeight="1">
      <c r="B63" s="102"/>
      <c r="C63" s="102"/>
      <c r="D63" s="103"/>
      <c r="E63" s="104"/>
    </row>
    <row r="64" spans="2:5" ht="102.75" customHeight="1">
      <c r="B64" s="102"/>
      <c r="C64" s="102"/>
      <c r="D64" s="103"/>
      <c r="E64" s="104"/>
    </row>
    <row r="65" spans="2:5" ht="102.75" customHeight="1">
      <c r="B65" s="102"/>
      <c r="C65" s="102"/>
      <c r="D65" s="103"/>
      <c r="E65" s="104"/>
    </row>
    <row r="66" spans="2:5" ht="102.75" customHeight="1">
      <c r="B66" s="102"/>
      <c r="C66" s="102"/>
      <c r="D66" s="103"/>
      <c r="E66" s="104"/>
    </row>
    <row r="67" spans="2:5" ht="102.75" customHeight="1">
      <c r="B67" s="102"/>
      <c r="C67" s="102"/>
      <c r="D67" s="103"/>
      <c r="E67" s="104"/>
    </row>
    <row r="68" spans="2:5" ht="102.75" customHeight="1">
      <c r="B68" s="102"/>
      <c r="C68" s="102"/>
      <c r="D68" s="103"/>
      <c r="E68" s="104"/>
    </row>
    <row r="69" spans="2:5" ht="102.75" customHeight="1">
      <c r="B69" s="102"/>
      <c r="C69" s="102"/>
      <c r="D69" s="103"/>
      <c r="E69" s="104"/>
    </row>
    <row r="70" spans="2:5" ht="102.75" customHeight="1">
      <c r="B70" s="102"/>
      <c r="C70" s="102"/>
      <c r="D70" s="103"/>
      <c r="E70" s="104"/>
    </row>
    <row r="72" spans="2:5" ht="102.75" customHeight="1">
      <c r="B72" s="102"/>
      <c r="C72" s="102"/>
      <c r="D72" s="103"/>
      <c r="E72" s="104"/>
    </row>
    <row r="73" spans="2:5" ht="102.75" customHeight="1">
      <c r="B73" s="102"/>
      <c r="C73" s="102"/>
      <c r="D73" s="103"/>
      <c r="E73" s="104"/>
    </row>
    <row r="74" spans="2:5" ht="102.75" customHeight="1">
      <c r="B74" s="102"/>
      <c r="C74" s="102"/>
      <c r="D74" s="103"/>
      <c r="E74" s="104"/>
    </row>
    <row r="75" spans="2:5" ht="102.75" customHeight="1">
      <c r="B75" s="102"/>
      <c r="C75" s="102"/>
      <c r="D75" s="103"/>
      <c r="E75" s="104"/>
    </row>
    <row r="76" spans="2:5" ht="102.75" customHeight="1">
      <c r="B76" s="102"/>
      <c r="C76" s="102"/>
      <c r="D76" s="103"/>
      <c r="E76" s="104"/>
    </row>
  </sheetData>
  <autoFilter ref="A3:AC42" xr:uid="{00000000-0009-0000-0000-000000000000}">
    <filterColumn colId="2" showButton="0"/>
    <filterColumn colId="4" showButton="0"/>
    <filterColumn colId="6" showButton="0"/>
  </autoFilter>
  <mergeCells count="69">
    <mergeCell ref="AB2:AC2"/>
    <mergeCell ref="C3:D3"/>
    <mergeCell ref="E3:F3"/>
    <mergeCell ref="S2:U2"/>
    <mergeCell ref="H2:K2"/>
    <mergeCell ref="L2:R2"/>
    <mergeCell ref="G3:H3"/>
    <mergeCell ref="V2:W2"/>
    <mergeCell ref="Y2:Z2"/>
    <mergeCell ref="AE2:AF2"/>
    <mergeCell ref="A38:A42"/>
    <mergeCell ref="E38:E41"/>
    <mergeCell ref="C38:C41"/>
    <mergeCell ref="B24:B37"/>
    <mergeCell ref="E33:E37"/>
    <mergeCell ref="C33:C37"/>
    <mergeCell ref="D24:D25"/>
    <mergeCell ref="C26:C32"/>
    <mergeCell ref="C24:C25"/>
    <mergeCell ref="D33:D37"/>
    <mergeCell ref="B38:B42"/>
    <mergeCell ref="D38:D41"/>
    <mergeCell ref="D10:D13"/>
    <mergeCell ref="C14:C16"/>
    <mergeCell ref="D14:D16"/>
    <mergeCell ref="A4:A5"/>
    <mergeCell ref="C4:C5"/>
    <mergeCell ref="B4:B5"/>
    <mergeCell ref="A6:A16"/>
    <mergeCell ref="B6:B16"/>
    <mergeCell ref="C6:C9"/>
    <mergeCell ref="D4:D5"/>
    <mergeCell ref="D6:D9"/>
    <mergeCell ref="C10:C13"/>
    <mergeCell ref="D22:D23"/>
    <mergeCell ref="E14:E15"/>
    <mergeCell ref="E6:E7"/>
    <mergeCell ref="E12:E13"/>
    <mergeCell ref="E8:E9"/>
    <mergeCell ref="E10:E11"/>
    <mergeCell ref="D26:D32"/>
    <mergeCell ref="G26:G27"/>
    <mergeCell ref="A17:A23"/>
    <mergeCell ref="B17:B23"/>
    <mergeCell ref="C17:C21"/>
    <mergeCell ref="C22:C23"/>
    <mergeCell ref="D17:D21"/>
    <mergeCell ref="A24:A37"/>
    <mergeCell ref="G17:G18"/>
    <mergeCell ref="E17:E21"/>
    <mergeCell ref="E26:E31"/>
    <mergeCell ref="F26:F31"/>
    <mergeCell ref="E22:E23"/>
    <mergeCell ref="AH2:AH3"/>
    <mergeCell ref="F8:F9"/>
    <mergeCell ref="F6:F7"/>
    <mergeCell ref="H38:H40"/>
    <mergeCell ref="F38:F41"/>
    <mergeCell ref="G38:G40"/>
    <mergeCell ref="F33:F37"/>
    <mergeCell ref="F10:F11"/>
    <mergeCell ref="F17:F21"/>
    <mergeCell ref="F22:F23"/>
    <mergeCell ref="F14:F15"/>
    <mergeCell ref="G12:G13"/>
    <mergeCell ref="H12:H13"/>
    <mergeCell ref="H26:H27"/>
    <mergeCell ref="F12:F13"/>
    <mergeCell ref="H17:H18"/>
  </mergeCells>
  <conditionalFormatting sqref="U4:U42">
    <cfRule type="cellIs" dxfId="29" priority="1" operator="between">
      <formula>0.8</formula>
      <formula>"mas"</formula>
    </cfRule>
    <cfRule type="cellIs" dxfId="28" priority="2" operator="between">
      <formula>0.7</formula>
      <formula>0.79</formula>
    </cfRule>
    <cfRule type="cellIs" dxfId="27" priority="3" operator="between">
      <formula>0.6</formula>
      <formula>0.69</formula>
    </cfRule>
    <cfRule type="cellIs" dxfId="26" priority="4" operator="between">
      <formula>0.4</formula>
      <formula>0.59</formula>
    </cfRule>
    <cfRule type="cellIs" dxfId="25" priority="5" operator="between">
      <formula>0</formula>
      <formula>0.39</formula>
    </cfRule>
  </conditionalFormatting>
  <pageMargins left="0.7" right="0.7" top="0.75" bottom="0.75" header="0.3" footer="0.3"/>
  <pageSetup paperSize="5" scale="10" fitToHeight="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C46"/>
  <sheetViews>
    <sheetView topLeftCell="A39" zoomScale="60" zoomScaleNormal="60" workbookViewId="0">
      <selection activeCell="N27" sqref="I26:N27"/>
    </sheetView>
  </sheetViews>
  <sheetFormatPr baseColWidth="10" defaultRowHeight="15"/>
  <cols>
    <col min="2" max="2" width="22.28515625" customWidth="1"/>
    <col min="3" max="3" width="20.42578125" customWidth="1"/>
    <col min="6" max="6" width="20.28515625" customWidth="1"/>
    <col min="7" max="7" width="20.42578125" customWidth="1"/>
    <col min="8" max="8" width="18.85546875" customWidth="1"/>
    <col min="9" max="9" width="22" customWidth="1"/>
    <col min="12" max="12" width="13.42578125" customWidth="1"/>
    <col min="13" max="13" width="23" customWidth="1"/>
    <col min="14" max="14" width="26.28515625" customWidth="1"/>
  </cols>
  <sheetData>
    <row r="1" spans="1:22" ht="15.75" customHeight="1" thickBot="1">
      <c r="A1" s="198" t="s">
        <v>264</v>
      </c>
      <c r="B1" s="200" t="s">
        <v>265</v>
      </c>
      <c r="C1" s="200" t="s">
        <v>266</v>
      </c>
      <c r="D1" s="202" t="s">
        <v>387</v>
      </c>
      <c r="E1" s="203"/>
      <c r="F1" s="203"/>
      <c r="G1" s="203"/>
      <c r="H1" s="203"/>
      <c r="I1" s="204"/>
    </row>
    <row r="2" spans="1:22" ht="27.75" customHeight="1" thickBot="1">
      <c r="A2" s="199"/>
      <c r="B2" s="201"/>
      <c r="C2" s="201"/>
      <c r="D2" s="69" t="s">
        <v>254</v>
      </c>
      <c r="E2" s="69" t="s">
        <v>255</v>
      </c>
      <c r="F2" s="69" t="s">
        <v>256</v>
      </c>
      <c r="G2" s="69" t="s">
        <v>257</v>
      </c>
      <c r="H2" s="69" t="s">
        <v>258</v>
      </c>
      <c r="I2" s="70" t="s">
        <v>267</v>
      </c>
      <c r="M2" s="45" t="s">
        <v>269</v>
      </c>
      <c r="N2" s="46" t="s">
        <v>270</v>
      </c>
      <c r="P2" s="194"/>
      <c r="Q2" s="194"/>
      <c r="R2" s="194"/>
      <c r="S2" s="194"/>
      <c r="T2" s="194"/>
      <c r="U2" s="194"/>
      <c r="V2" s="194"/>
    </row>
    <row r="3" spans="1:22" ht="60.75" customHeight="1" thickBot="1">
      <c r="A3" s="71">
        <v>1</v>
      </c>
      <c r="B3" s="72" t="s">
        <v>253</v>
      </c>
      <c r="C3" s="73">
        <v>2</v>
      </c>
      <c r="D3" s="74">
        <v>2</v>
      </c>
      <c r="E3" s="75"/>
      <c r="F3" s="76"/>
      <c r="G3" s="77"/>
      <c r="H3" s="78"/>
      <c r="I3" s="79">
        <f>SUM(D3:H3)</f>
        <v>2</v>
      </c>
      <c r="M3" s="47" t="s">
        <v>271</v>
      </c>
      <c r="N3" s="48">
        <f>D8</f>
        <v>36</v>
      </c>
    </row>
    <row r="4" spans="1:22" ht="83.25" customHeight="1" thickBot="1">
      <c r="A4" s="71">
        <v>2</v>
      </c>
      <c r="B4" s="72" t="s">
        <v>14</v>
      </c>
      <c r="C4" s="73">
        <v>11</v>
      </c>
      <c r="D4" s="74">
        <v>9</v>
      </c>
      <c r="E4" s="75"/>
      <c r="F4" s="120"/>
      <c r="G4" s="77"/>
      <c r="H4" s="78">
        <v>2</v>
      </c>
      <c r="I4" s="79">
        <f t="shared" ref="I4:I7" si="0">SUM(D4:H4)</f>
        <v>11</v>
      </c>
      <c r="M4" s="49" t="s">
        <v>255</v>
      </c>
      <c r="N4" s="48">
        <f>E8</f>
        <v>0</v>
      </c>
    </row>
    <row r="5" spans="1:22" ht="60" customHeight="1" thickBot="1">
      <c r="A5" s="71">
        <v>3</v>
      </c>
      <c r="B5" s="72" t="s">
        <v>24</v>
      </c>
      <c r="C5" s="73">
        <v>7</v>
      </c>
      <c r="D5" s="74">
        <v>6</v>
      </c>
      <c r="E5" s="75"/>
      <c r="F5" s="76"/>
      <c r="G5" s="77"/>
      <c r="H5" s="78">
        <v>1</v>
      </c>
      <c r="I5" s="79">
        <f t="shared" si="0"/>
        <v>7</v>
      </c>
      <c r="M5" s="50" t="s">
        <v>256</v>
      </c>
      <c r="N5" s="48"/>
    </row>
    <row r="6" spans="1:22" ht="79.5" customHeight="1" thickBot="1">
      <c r="A6" s="71">
        <v>4</v>
      </c>
      <c r="B6" s="72" t="s">
        <v>30</v>
      </c>
      <c r="C6" s="73">
        <v>14</v>
      </c>
      <c r="D6" s="74">
        <v>14</v>
      </c>
      <c r="E6" s="75"/>
      <c r="F6" s="76"/>
      <c r="G6" s="77"/>
      <c r="H6" s="78"/>
      <c r="I6" s="79">
        <f t="shared" si="0"/>
        <v>14</v>
      </c>
      <c r="M6" s="51" t="s">
        <v>257</v>
      </c>
      <c r="N6" s="48"/>
    </row>
    <row r="7" spans="1:22" ht="107.25" customHeight="1" thickBot="1">
      <c r="A7" s="71">
        <v>5</v>
      </c>
      <c r="B7" s="72" t="s">
        <v>39</v>
      </c>
      <c r="C7" s="73">
        <v>5</v>
      </c>
      <c r="D7" s="74">
        <v>5</v>
      </c>
      <c r="E7" s="75"/>
      <c r="F7" s="76"/>
      <c r="G7" s="77"/>
      <c r="H7" s="78"/>
      <c r="I7" s="79">
        <f t="shared" si="0"/>
        <v>5</v>
      </c>
      <c r="M7" s="52" t="s">
        <v>258</v>
      </c>
      <c r="N7" s="48">
        <f>H8</f>
        <v>3</v>
      </c>
    </row>
    <row r="8" spans="1:22" ht="15.75" thickBot="1">
      <c r="A8" s="195" t="s">
        <v>268</v>
      </c>
      <c r="B8" s="196"/>
      <c r="C8" s="197"/>
      <c r="D8" s="80">
        <f>SUM(D3:D7)</f>
        <v>36</v>
      </c>
      <c r="E8" s="80">
        <f t="shared" ref="E8:H8" si="1">SUM(E3:E7)</f>
        <v>0</v>
      </c>
      <c r="F8" s="80">
        <f t="shared" si="1"/>
        <v>0</v>
      </c>
      <c r="G8" s="80">
        <f t="shared" si="1"/>
        <v>0</v>
      </c>
      <c r="H8" s="80">
        <f t="shared" si="1"/>
        <v>3</v>
      </c>
      <c r="I8" s="80">
        <f>SUM(I3:I7)</f>
        <v>39</v>
      </c>
      <c r="N8">
        <f>N3+N4+N5+N6+N7</f>
        <v>39</v>
      </c>
    </row>
    <row r="14" spans="1:22" ht="15.75" thickBot="1"/>
    <row r="15" spans="1:22" ht="24" customHeight="1">
      <c r="B15" s="82" t="s">
        <v>259</v>
      </c>
      <c r="C15" s="83" t="s">
        <v>254</v>
      </c>
      <c r="D15" s="83" t="s">
        <v>255</v>
      </c>
      <c r="E15" s="83" t="s">
        <v>256</v>
      </c>
      <c r="F15" s="83" t="s">
        <v>257</v>
      </c>
      <c r="G15" s="84" t="s">
        <v>258</v>
      </c>
      <c r="I15" s="82" t="s">
        <v>260</v>
      </c>
      <c r="J15" s="83" t="s">
        <v>254</v>
      </c>
      <c r="K15" s="83" t="s">
        <v>255</v>
      </c>
      <c r="L15" s="83" t="s">
        <v>256</v>
      </c>
      <c r="M15" s="83" t="s">
        <v>257</v>
      </c>
      <c r="N15" s="84" t="s">
        <v>258</v>
      </c>
    </row>
    <row r="16" spans="1:22" ht="70.5" customHeight="1" thickBot="1">
      <c r="B16" s="85" t="s">
        <v>253</v>
      </c>
      <c r="C16" s="74">
        <v>2</v>
      </c>
      <c r="D16" s="81"/>
      <c r="E16" s="86"/>
      <c r="F16" s="77"/>
      <c r="G16" s="78"/>
      <c r="I16" s="85" t="s">
        <v>14</v>
      </c>
      <c r="J16" s="74">
        <v>9</v>
      </c>
      <c r="K16" s="75"/>
      <c r="L16" s="86"/>
      <c r="M16" s="77"/>
      <c r="N16" s="78">
        <v>2</v>
      </c>
    </row>
    <row r="17" spans="2:29">
      <c r="B17" s="44"/>
    </row>
    <row r="19" spans="2:29" ht="65.25" customHeight="1"/>
    <row r="22" spans="2:29" ht="54.75" customHeight="1"/>
    <row r="24" spans="2:29">
      <c r="AC24" s="44"/>
    </row>
    <row r="25" spans="2:29" ht="80.25" customHeight="1" thickBot="1"/>
    <row r="26" spans="2:29" ht="48" customHeight="1">
      <c r="B26" s="82" t="s">
        <v>261</v>
      </c>
      <c r="C26" s="83" t="s">
        <v>254</v>
      </c>
      <c r="D26" s="83" t="s">
        <v>255</v>
      </c>
      <c r="E26" s="83" t="s">
        <v>256</v>
      </c>
      <c r="F26" s="83" t="s">
        <v>257</v>
      </c>
      <c r="G26" s="84" t="s">
        <v>258</v>
      </c>
      <c r="I26" s="82" t="s">
        <v>262</v>
      </c>
      <c r="J26" s="83" t="s">
        <v>254</v>
      </c>
      <c r="K26" s="83" t="s">
        <v>255</v>
      </c>
      <c r="L26" s="83" t="s">
        <v>256</v>
      </c>
      <c r="M26" s="83" t="s">
        <v>257</v>
      </c>
      <c r="N26" s="84" t="s">
        <v>258</v>
      </c>
    </row>
    <row r="27" spans="2:29" ht="134.25" customHeight="1" thickBot="1">
      <c r="B27" s="85" t="s">
        <v>24</v>
      </c>
      <c r="C27" s="74">
        <v>6</v>
      </c>
      <c r="D27" s="75"/>
      <c r="E27" s="86"/>
      <c r="F27" s="77"/>
      <c r="G27" s="78">
        <v>1</v>
      </c>
      <c r="I27" s="85" t="s">
        <v>30</v>
      </c>
      <c r="J27" s="74">
        <v>14</v>
      </c>
      <c r="K27" s="75"/>
      <c r="L27" s="86"/>
      <c r="M27" s="77"/>
      <c r="N27" s="78"/>
      <c r="AC27" s="44"/>
    </row>
    <row r="28" spans="2:29" ht="96.75" customHeight="1"/>
    <row r="30" spans="2:29">
      <c r="AC30" s="44"/>
    </row>
    <row r="44" spans="2:7" ht="15.75" thickBot="1"/>
    <row r="45" spans="2:7">
      <c r="B45" s="82" t="s">
        <v>263</v>
      </c>
      <c r="C45" s="83" t="s">
        <v>254</v>
      </c>
      <c r="D45" s="83" t="s">
        <v>255</v>
      </c>
      <c r="E45" s="83" t="s">
        <v>256</v>
      </c>
      <c r="F45" s="83" t="s">
        <v>257</v>
      </c>
      <c r="G45" s="84" t="s">
        <v>258</v>
      </c>
    </row>
    <row r="46" spans="2:7" ht="90.75" customHeight="1" thickBot="1">
      <c r="B46" s="85" t="s">
        <v>39</v>
      </c>
      <c r="C46" s="74">
        <v>5</v>
      </c>
      <c r="D46" s="75"/>
      <c r="E46" s="86"/>
      <c r="F46" s="77"/>
      <c r="G46" s="78"/>
    </row>
  </sheetData>
  <mergeCells count="6">
    <mergeCell ref="P2:V2"/>
    <mergeCell ref="A8:C8"/>
    <mergeCell ref="A1:A2"/>
    <mergeCell ref="B1:B2"/>
    <mergeCell ref="C1:C2"/>
    <mergeCell ref="D1:I1"/>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9"/>
  <sheetViews>
    <sheetView zoomScale="68" zoomScaleNormal="68" workbookViewId="0">
      <selection activeCell="F10" sqref="F10"/>
    </sheetView>
  </sheetViews>
  <sheetFormatPr baseColWidth="10" defaultRowHeight="15"/>
  <cols>
    <col min="2" max="2" width="26.7109375" customWidth="1"/>
    <col min="6" max="6" width="19.85546875" customWidth="1"/>
    <col min="7" max="7" width="18.140625" customWidth="1"/>
  </cols>
  <sheetData>
    <row r="1" spans="1:8" ht="15.75" customHeight="1" thickBot="1">
      <c r="A1" s="198" t="s">
        <v>264</v>
      </c>
      <c r="B1" s="87"/>
      <c r="C1" s="202" t="s">
        <v>387</v>
      </c>
      <c r="D1" s="203"/>
      <c r="E1" s="203"/>
      <c r="F1" s="203"/>
      <c r="G1" s="203"/>
      <c r="H1" s="204"/>
    </row>
    <row r="2" spans="1:8" ht="15.75" thickBot="1">
      <c r="A2" s="205"/>
      <c r="B2" s="88"/>
      <c r="C2" s="89"/>
      <c r="D2" s="89"/>
      <c r="E2" s="89"/>
      <c r="F2" s="89"/>
      <c r="G2" s="89"/>
      <c r="H2" s="90"/>
    </row>
    <row r="3" spans="1:8" ht="15.75" thickBot="1">
      <c r="A3" s="199"/>
      <c r="B3" s="91" t="s">
        <v>265</v>
      </c>
      <c r="C3" s="69" t="s">
        <v>254</v>
      </c>
      <c r="D3" s="69" t="s">
        <v>255</v>
      </c>
      <c r="E3" s="69" t="s">
        <v>256</v>
      </c>
      <c r="F3" s="69" t="s">
        <v>257</v>
      </c>
      <c r="G3" s="69" t="s">
        <v>258</v>
      </c>
      <c r="H3" s="70" t="s">
        <v>267</v>
      </c>
    </row>
    <row r="4" spans="1:8" ht="26.25" thickBot="1">
      <c r="A4" s="71">
        <v>1</v>
      </c>
      <c r="B4" s="72" t="s">
        <v>253</v>
      </c>
      <c r="C4" s="74">
        <v>2</v>
      </c>
      <c r="D4" s="75"/>
      <c r="E4" s="76"/>
      <c r="F4" s="77"/>
      <c r="G4" s="78"/>
      <c r="H4" s="79">
        <f>SUM(C4:G4)</f>
        <v>2</v>
      </c>
    </row>
    <row r="5" spans="1:8" ht="26.25" thickBot="1">
      <c r="A5" s="71">
        <v>2</v>
      </c>
      <c r="B5" s="72" t="s">
        <v>14</v>
      </c>
      <c r="C5" s="74">
        <v>9</v>
      </c>
      <c r="D5" s="75"/>
      <c r="E5" s="120"/>
      <c r="F5" s="77"/>
      <c r="G5" s="78">
        <v>2</v>
      </c>
      <c r="H5" s="79">
        <f t="shared" ref="H5:H8" si="0">SUM(C5:G5)</f>
        <v>11</v>
      </c>
    </row>
    <row r="6" spans="1:8" ht="36" customHeight="1" thickBot="1">
      <c r="A6" s="71">
        <v>3</v>
      </c>
      <c r="B6" s="72" t="s">
        <v>24</v>
      </c>
      <c r="C6" s="74">
        <v>6</v>
      </c>
      <c r="D6" s="75"/>
      <c r="E6" s="76"/>
      <c r="F6" s="77"/>
      <c r="G6" s="78">
        <v>1</v>
      </c>
      <c r="H6" s="79">
        <f t="shared" si="0"/>
        <v>7</v>
      </c>
    </row>
    <row r="7" spans="1:8" ht="54.75" customHeight="1" thickBot="1">
      <c r="A7" s="71">
        <v>4</v>
      </c>
      <c r="B7" s="72" t="s">
        <v>30</v>
      </c>
      <c r="C7" s="74">
        <v>14</v>
      </c>
      <c r="D7" s="75"/>
      <c r="E7" s="76"/>
      <c r="F7" s="77"/>
      <c r="G7" s="78"/>
      <c r="H7" s="79">
        <f t="shared" si="0"/>
        <v>14</v>
      </c>
    </row>
    <row r="8" spans="1:8" ht="66" customHeight="1" thickBot="1">
      <c r="A8" s="71">
        <v>5</v>
      </c>
      <c r="B8" s="72" t="s">
        <v>39</v>
      </c>
      <c r="C8" s="74">
        <v>5</v>
      </c>
      <c r="D8" s="75"/>
      <c r="E8" s="76"/>
      <c r="F8" s="77"/>
      <c r="G8" s="78"/>
      <c r="H8" s="79">
        <f t="shared" si="0"/>
        <v>5</v>
      </c>
    </row>
    <row r="9" spans="1:8" ht="15.75" thickBot="1">
      <c r="A9" s="206" t="s">
        <v>268</v>
      </c>
      <c r="B9" s="207"/>
      <c r="C9" s="80">
        <f>SUM(C4:C8)</f>
        <v>36</v>
      </c>
      <c r="D9" s="80">
        <f t="shared" ref="D9:G9" si="1">SUM(D4:D8)</f>
        <v>0</v>
      </c>
      <c r="E9" s="80">
        <f t="shared" si="1"/>
        <v>0</v>
      </c>
      <c r="F9" s="80">
        <f t="shared" si="1"/>
        <v>0</v>
      </c>
      <c r="G9" s="80">
        <f t="shared" si="1"/>
        <v>3</v>
      </c>
      <c r="H9" s="80">
        <f>SUM(H4:H8)</f>
        <v>39</v>
      </c>
    </row>
  </sheetData>
  <mergeCells count="3">
    <mergeCell ref="A1:A3"/>
    <mergeCell ref="C1:H1"/>
    <mergeCell ref="A9:B9"/>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H37"/>
  <sheetViews>
    <sheetView topLeftCell="I1" zoomScale="32" zoomScaleNormal="32" zoomScaleSheetLayoutView="30" workbookViewId="0">
      <selection activeCell="Z7" sqref="Z7"/>
    </sheetView>
  </sheetViews>
  <sheetFormatPr baseColWidth="10" defaultRowHeight="26.25"/>
  <cols>
    <col min="1" max="1" width="6" style="1" bestFit="1" customWidth="1"/>
    <col min="2" max="2" width="43" style="1" customWidth="1"/>
    <col min="3" max="3" width="8.140625" style="1" bestFit="1" customWidth="1"/>
    <col min="4" max="4" width="41.42578125" style="1" customWidth="1"/>
    <col min="5" max="5" width="11.42578125" style="1"/>
    <col min="6" max="6" width="80.140625" style="1" customWidth="1"/>
    <col min="7" max="7" width="20.42578125" style="1" customWidth="1"/>
    <col min="8" max="8" width="82.42578125" style="1" customWidth="1"/>
    <col min="9" max="9" width="42.85546875" style="1" customWidth="1"/>
    <col min="10" max="10" width="43.42578125" style="5" customWidth="1"/>
    <col min="11" max="11" width="44" style="5" customWidth="1"/>
    <col min="12" max="12" width="20.85546875" style="5" customWidth="1"/>
    <col min="13" max="13" width="20.5703125" style="5" customWidth="1"/>
    <col min="14" max="14" width="20" style="5" customWidth="1"/>
    <col min="15" max="15" width="15.7109375" style="5" hidden="1" customWidth="1"/>
    <col min="16" max="16" width="13.140625" style="5" hidden="1" customWidth="1"/>
    <col min="17" max="17" width="18" style="5" hidden="1" customWidth="1"/>
    <col min="18" max="18" width="20.28515625" style="5" hidden="1" customWidth="1"/>
    <col min="19" max="19" width="15.7109375" style="5" hidden="1" customWidth="1"/>
    <col min="20" max="20" width="18" style="5" hidden="1" customWidth="1"/>
    <col min="21" max="21" width="12" style="5" hidden="1" customWidth="1"/>
    <col min="22" max="22" width="18.28515625" style="5" hidden="1" customWidth="1"/>
    <col min="23" max="23" width="14.85546875" style="5" hidden="1" customWidth="1"/>
    <col min="24" max="24" width="21.42578125" style="5" hidden="1" customWidth="1"/>
    <col min="25" max="25" width="20.5703125" style="5" hidden="1" customWidth="1"/>
    <col min="26" max="26" width="121.28515625" style="11" customWidth="1"/>
    <col min="27" max="28" width="11.42578125" style="1"/>
    <col min="29" max="29" width="27.28515625" style="1" customWidth="1"/>
    <col min="30" max="30" width="29.28515625" style="1" customWidth="1"/>
    <col min="31" max="31" width="29.85546875" style="1" customWidth="1"/>
    <col min="32" max="16384" width="11.42578125" style="1"/>
  </cols>
  <sheetData>
    <row r="1" spans="1:34" s="60" customFormat="1" ht="55.5" customHeight="1">
      <c r="A1" s="57" t="s">
        <v>142</v>
      </c>
      <c r="B1" s="57"/>
      <c r="C1" s="57"/>
      <c r="D1" s="57"/>
      <c r="E1" s="57"/>
      <c r="F1" s="57"/>
      <c r="G1" s="57"/>
      <c r="H1" s="57"/>
      <c r="I1" s="57"/>
      <c r="J1" s="57"/>
      <c r="K1" s="57"/>
      <c r="L1" s="58"/>
      <c r="M1" s="58"/>
      <c r="N1" s="58"/>
      <c r="O1" s="58"/>
      <c r="P1" s="58"/>
      <c r="Q1" s="58"/>
      <c r="R1" s="58"/>
      <c r="S1" s="58"/>
      <c r="T1" s="58"/>
      <c r="U1" s="58"/>
      <c r="V1" s="58"/>
      <c r="W1" s="58"/>
      <c r="X1" s="58"/>
      <c r="Y1" s="58"/>
      <c r="Z1" s="59"/>
    </row>
    <row r="2" spans="1:34" ht="25.5" customHeight="1">
      <c r="A2" s="14"/>
      <c r="B2" s="14"/>
      <c r="C2" s="14"/>
      <c r="D2" s="14"/>
      <c r="E2" s="14"/>
      <c r="F2" s="14"/>
      <c r="G2" s="14"/>
      <c r="H2" s="14"/>
      <c r="I2" s="14"/>
      <c r="J2" s="14"/>
      <c r="K2" s="14"/>
      <c r="L2" s="14"/>
      <c r="M2" s="14"/>
      <c r="N2" s="14"/>
      <c r="O2" s="14"/>
      <c r="P2" s="14"/>
      <c r="Q2" s="14"/>
      <c r="R2" s="14"/>
      <c r="S2" s="14"/>
      <c r="T2" s="14"/>
      <c r="U2" s="14"/>
      <c r="V2" s="14"/>
      <c r="W2" s="14"/>
      <c r="X2" s="14"/>
      <c r="Y2" s="14"/>
    </row>
    <row r="3" spans="1:34" ht="52.5" customHeight="1">
      <c r="A3" s="14"/>
      <c r="B3" s="14"/>
      <c r="C3" s="14"/>
      <c r="D3" s="14"/>
      <c r="E3" s="14"/>
      <c r="F3" s="14"/>
      <c r="G3" s="14"/>
      <c r="H3" s="214"/>
      <c r="I3" s="214"/>
      <c r="J3" s="214"/>
      <c r="K3" s="215"/>
      <c r="L3" s="186" t="s">
        <v>275</v>
      </c>
      <c r="M3" s="187"/>
      <c r="N3" s="188"/>
      <c r="O3" s="208" t="s">
        <v>241</v>
      </c>
      <c r="P3" s="209"/>
      <c r="Q3" s="210"/>
      <c r="R3" s="183" t="s">
        <v>242</v>
      </c>
      <c r="S3" s="183"/>
      <c r="T3" s="183" t="s">
        <v>243</v>
      </c>
      <c r="U3" s="183"/>
      <c r="V3" s="183" t="s">
        <v>244</v>
      </c>
      <c r="W3" s="183"/>
      <c r="X3" s="183" t="s">
        <v>245</v>
      </c>
      <c r="Y3" s="183"/>
    </row>
    <row r="4" spans="1:34" ht="94.5" customHeight="1">
      <c r="A4" s="185" t="s">
        <v>4</v>
      </c>
      <c r="B4" s="185"/>
      <c r="C4" s="185" t="s">
        <v>0</v>
      </c>
      <c r="D4" s="185"/>
      <c r="E4" s="185" t="s">
        <v>5</v>
      </c>
      <c r="F4" s="185"/>
      <c r="G4" s="192" t="s">
        <v>1</v>
      </c>
      <c r="H4" s="192"/>
      <c r="I4" s="8" t="s">
        <v>6</v>
      </c>
      <c r="J4" s="8" t="s">
        <v>2</v>
      </c>
      <c r="K4" s="7" t="s">
        <v>3</v>
      </c>
      <c r="L4" s="15" t="s">
        <v>238</v>
      </c>
      <c r="M4" s="6" t="s">
        <v>239</v>
      </c>
      <c r="N4" s="12" t="s">
        <v>240</v>
      </c>
      <c r="O4" s="15" t="s">
        <v>238</v>
      </c>
      <c r="P4" s="6" t="s">
        <v>239</v>
      </c>
      <c r="Q4" s="12" t="s">
        <v>240</v>
      </c>
      <c r="R4" s="15" t="s">
        <v>6</v>
      </c>
      <c r="S4" s="6" t="s">
        <v>246</v>
      </c>
      <c r="T4" s="15" t="s">
        <v>6</v>
      </c>
      <c r="U4" s="6" t="s">
        <v>246</v>
      </c>
      <c r="V4" s="15" t="s">
        <v>6</v>
      </c>
      <c r="W4" s="6" t="s">
        <v>246</v>
      </c>
      <c r="X4" s="15" t="s">
        <v>6</v>
      </c>
      <c r="Y4" s="6" t="s">
        <v>246</v>
      </c>
      <c r="Z4" s="13" t="s">
        <v>236</v>
      </c>
      <c r="AC4" s="32" t="s">
        <v>247</v>
      </c>
      <c r="AD4" s="145" t="s">
        <v>338</v>
      </c>
      <c r="AE4" s="145" t="s">
        <v>248</v>
      </c>
    </row>
    <row r="5" spans="1:34" ht="309" customHeight="1">
      <c r="A5" s="211" t="s">
        <v>7</v>
      </c>
      <c r="B5" s="212" t="s">
        <v>253</v>
      </c>
      <c r="C5" s="213" t="s">
        <v>145</v>
      </c>
      <c r="D5" s="213" t="s">
        <v>9</v>
      </c>
      <c r="E5" s="112" t="s">
        <v>156</v>
      </c>
      <c r="F5" s="113" t="s">
        <v>10</v>
      </c>
      <c r="G5" s="114" t="s">
        <v>11</v>
      </c>
      <c r="H5" s="115" t="s">
        <v>140</v>
      </c>
      <c r="I5" s="115" t="s">
        <v>218</v>
      </c>
      <c r="J5" s="116" t="s">
        <v>73</v>
      </c>
      <c r="K5" s="116" t="s">
        <v>75</v>
      </c>
      <c r="L5" s="9">
        <v>1</v>
      </c>
      <c r="M5" s="9">
        <v>0</v>
      </c>
      <c r="N5" s="10">
        <f>M5/L5*1</f>
        <v>0</v>
      </c>
      <c r="O5" s="117"/>
      <c r="P5" s="117"/>
      <c r="Q5" s="117"/>
      <c r="R5" s="117"/>
      <c r="S5" s="117"/>
      <c r="T5" s="117"/>
      <c r="U5" s="117"/>
      <c r="V5" s="117"/>
      <c r="W5" s="117"/>
      <c r="X5" s="117"/>
      <c r="Y5" s="117"/>
      <c r="Z5" s="118" t="s">
        <v>336</v>
      </c>
      <c r="AC5" s="32" t="s">
        <v>249</v>
      </c>
      <c r="AD5" s="145">
        <v>2</v>
      </c>
      <c r="AE5" s="146">
        <f>AD5/2</f>
        <v>1</v>
      </c>
      <c r="AG5" s="27"/>
      <c r="AH5" s="26"/>
    </row>
    <row r="6" spans="1:34" ht="201.75" customHeight="1">
      <c r="A6" s="211"/>
      <c r="B6" s="212"/>
      <c r="C6" s="213"/>
      <c r="D6" s="213"/>
      <c r="E6" s="112" t="s">
        <v>157</v>
      </c>
      <c r="F6" s="113" t="s">
        <v>12</v>
      </c>
      <c r="G6" s="114" t="s">
        <v>141</v>
      </c>
      <c r="H6" s="115" t="s">
        <v>41</v>
      </c>
      <c r="I6" s="115" t="s">
        <v>219</v>
      </c>
      <c r="J6" s="116" t="s">
        <v>74</v>
      </c>
      <c r="K6" s="116" t="s">
        <v>75</v>
      </c>
      <c r="L6" s="119">
        <v>1</v>
      </c>
      <c r="M6" s="119">
        <v>0</v>
      </c>
      <c r="N6" s="10">
        <f>M6/L6*1</f>
        <v>0</v>
      </c>
      <c r="O6" s="116"/>
      <c r="P6" s="116"/>
      <c r="Q6" s="116"/>
      <c r="R6" s="116"/>
      <c r="S6" s="116"/>
      <c r="T6" s="116"/>
      <c r="U6" s="116"/>
      <c r="V6" s="116"/>
      <c r="W6" s="116"/>
      <c r="X6" s="116"/>
      <c r="Y6" s="116"/>
      <c r="Z6" s="118" t="s">
        <v>336</v>
      </c>
      <c r="AC6" s="32" t="s">
        <v>250</v>
      </c>
      <c r="AD6" s="145">
        <v>0</v>
      </c>
      <c r="AE6" s="146">
        <f t="shared" ref="AE6:AE8" si="0">AD6/7</f>
        <v>0</v>
      </c>
    </row>
    <row r="7" spans="1:34" s="25" customFormat="1" ht="44.25" customHeight="1">
      <c r="A7" s="16"/>
      <c r="B7" s="17"/>
      <c r="C7" s="18"/>
      <c r="D7" s="18"/>
      <c r="E7" s="18"/>
      <c r="F7" s="19"/>
      <c r="G7" s="20"/>
      <c r="H7" s="21"/>
      <c r="I7" s="21"/>
      <c r="J7" s="22"/>
      <c r="K7" s="22"/>
      <c r="L7" s="23"/>
      <c r="M7" s="23"/>
      <c r="N7" s="5"/>
      <c r="O7" s="22"/>
      <c r="P7" s="22"/>
      <c r="Q7" s="22"/>
      <c r="R7" s="22"/>
      <c r="S7" s="22"/>
      <c r="T7" s="22"/>
      <c r="U7" s="22"/>
      <c r="V7" s="22"/>
      <c r="W7" s="22"/>
      <c r="X7" s="22"/>
      <c r="Y7" s="22"/>
      <c r="Z7" s="24"/>
      <c r="AC7" s="32" t="s">
        <v>251</v>
      </c>
      <c r="AD7" s="32">
        <v>0</v>
      </c>
      <c r="AE7" s="146">
        <f t="shared" si="0"/>
        <v>0</v>
      </c>
    </row>
    <row r="8" spans="1:34">
      <c r="AC8" s="32" t="s">
        <v>252</v>
      </c>
      <c r="AD8" s="32">
        <v>0</v>
      </c>
      <c r="AE8" s="146">
        <f t="shared" si="0"/>
        <v>0</v>
      </c>
    </row>
    <row r="12" spans="1:34">
      <c r="K12" s="5">
        <f>2/40</f>
        <v>0.05</v>
      </c>
    </row>
    <row r="22" spans="2:5">
      <c r="B22" s="2"/>
      <c r="C22" s="2"/>
      <c r="D22" s="3"/>
      <c r="E22" s="4"/>
    </row>
    <row r="23" spans="2:5">
      <c r="B23" s="2"/>
      <c r="C23" s="2"/>
      <c r="D23" s="3"/>
      <c r="E23" s="4"/>
    </row>
    <row r="24" spans="2:5">
      <c r="B24" s="2"/>
      <c r="C24" s="2"/>
      <c r="D24" s="3"/>
      <c r="E24" s="4"/>
    </row>
    <row r="25" spans="2:5">
      <c r="B25" s="2"/>
      <c r="C25" s="2"/>
      <c r="D25" s="3"/>
      <c r="E25" s="4"/>
    </row>
    <row r="26" spans="2:5">
      <c r="B26" s="2"/>
      <c r="C26" s="2"/>
      <c r="D26" s="3"/>
      <c r="E26" s="4"/>
    </row>
    <row r="27" spans="2:5">
      <c r="B27" s="2"/>
      <c r="C27" s="2"/>
      <c r="D27" s="3"/>
      <c r="E27" s="4"/>
    </row>
    <row r="28" spans="2:5">
      <c r="B28" s="2"/>
      <c r="C28" s="2"/>
      <c r="D28" s="3"/>
      <c r="E28" s="4"/>
    </row>
    <row r="29" spans="2:5">
      <c r="B29" s="2"/>
      <c r="C29" s="2"/>
      <c r="D29" s="3"/>
      <c r="E29" s="4"/>
    </row>
    <row r="30" spans="2:5">
      <c r="B30" s="2"/>
      <c r="C30" s="2"/>
      <c r="D30" s="3"/>
      <c r="E30" s="4"/>
    </row>
    <row r="31" spans="2:5">
      <c r="B31" s="2"/>
      <c r="C31" s="2"/>
      <c r="D31" s="3"/>
      <c r="E31" s="4"/>
    </row>
    <row r="33" spans="2:5">
      <c r="B33" s="2"/>
      <c r="C33" s="2"/>
      <c r="D33" s="3"/>
      <c r="E33" s="4"/>
    </row>
    <row r="34" spans="2:5">
      <c r="B34" s="2"/>
      <c r="C34" s="2"/>
      <c r="D34" s="3"/>
      <c r="E34" s="4"/>
    </row>
    <row r="35" spans="2:5">
      <c r="B35" s="2"/>
      <c r="C35" s="2"/>
      <c r="D35" s="3"/>
      <c r="E35" s="4"/>
    </row>
    <row r="36" spans="2:5">
      <c r="B36" s="2"/>
      <c r="C36" s="2"/>
      <c r="D36" s="3"/>
      <c r="E36" s="4"/>
    </row>
    <row r="37" spans="2:5">
      <c r="B37" s="2"/>
      <c r="C37" s="2"/>
      <c r="D37" s="3"/>
      <c r="E37" s="4"/>
    </row>
  </sheetData>
  <autoFilter ref="A4:Z7" xr:uid="{00000000-0009-0000-0000-000003000000}">
    <filterColumn colId="0" showButton="0"/>
    <filterColumn colId="2" showButton="0"/>
    <filterColumn colId="4" showButton="0"/>
    <filterColumn colId="6" showButton="0"/>
  </autoFilter>
  <mergeCells count="15">
    <mergeCell ref="A5:A6"/>
    <mergeCell ref="B5:B6"/>
    <mergeCell ref="C5:C6"/>
    <mergeCell ref="D5:D6"/>
    <mergeCell ref="H3:K3"/>
    <mergeCell ref="X3:Y3"/>
    <mergeCell ref="A4:B4"/>
    <mergeCell ref="C4:D4"/>
    <mergeCell ref="E4:F4"/>
    <mergeCell ref="G4:H4"/>
    <mergeCell ref="L3:N3"/>
    <mergeCell ref="O3:Q3"/>
    <mergeCell ref="R3:S3"/>
    <mergeCell ref="T3:U3"/>
    <mergeCell ref="V3:W3"/>
  </mergeCells>
  <conditionalFormatting sqref="N5:N6">
    <cfRule type="cellIs" dxfId="24" priority="1" operator="between">
      <formula>0.8</formula>
      <formula>"mas"</formula>
    </cfRule>
    <cfRule type="cellIs" dxfId="23" priority="2" operator="between">
      <formula>0.7</formula>
      <formula>0.79</formula>
    </cfRule>
    <cfRule type="cellIs" dxfId="22" priority="3" operator="between">
      <formula>0.6</formula>
      <formula>0.69</formula>
    </cfRule>
    <cfRule type="cellIs" dxfId="21" priority="4" operator="between">
      <formula>0.4</formula>
      <formula>0.59</formula>
    </cfRule>
    <cfRule type="cellIs" dxfId="20" priority="5" operator="between">
      <formula>0</formula>
      <formula>0.39</formula>
    </cfRule>
  </conditionalFormatting>
  <pageMargins left="0.7" right="0.7" top="0.75" bottom="0.75" header="0.3" footer="0.3"/>
  <pageSetup paperSize="5" scale="27" fitToHeight="3"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D49"/>
  <sheetViews>
    <sheetView topLeftCell="E14" zoomScale="37" zoomScaleNormal="37" zoomScaleSheetLayoutView="20" workbookViewId="0">
      <selection activeCell="M14" sqref="M14"/>
    </sheetView>
  </sheetViews>
  <sheetFormatPr baseColWidth="10" defaultRowHeight="25.5"/>
  <cols>
    <col min="1" max="1" width="6" style="1" bestFit="1" customWidth="1"/>
    <col min="2" max="2" width="43" style="1" customWidth="1"/>
    <col min="3" max="3" width="8.140625" style="1" bestFit="1" customWidth="1"/>
    <col min="4" max="4" width="41.42578125" style="1" customWidth="1"/>
    <col min="5" max="5" width="11.42578125" style="1"/>
    <col min="6" max="6" width="80.140625" style="1" customWidth="1"/>
    <col min="7" max="7" width="20.42578125" style="1" customWidth="1"/>
    <col min="8" max="8" width="67" style="1" customWidth="1"/>
    <col min="9" max="9" width="42.85546875" style="1" customWidth="1"/>
    <col min="10" max="10" width="43.42578125" style="5" customWidth="1"/>
    <col min="11" max="11" width="44" style="5" customWidth="1"/>
    <col min="12" max="12" width="25.5703125" style="5" customWidth="1"/>
    <col min="13" max="13" width="26" style="5" customWidth="1"/>
    <col min="14" max="14" width="20" style="5" customWidth="1"/>
    <col min="15" max="15" width="15.7109375" style="5" hidden="1" customWidth="1"/>
    <col min="16" max="16" width="13.140625" style="5" hidden="1" customWidth="1"/>
    <col min="17" max="17" width="18" style="5" hidden="1" customWidth="1"/>
    <col min="18" max="18" width="20.28515625" style="5" hidden="1" customWidth="1"/>
    <col min="19" max="19" width="15.7109375" style="5" hidden="1" customWidth="1"/>
    <col min="20" max="20" width="18" style="5" hidden="1" customWidth="1"/>
    <col min="21" max="21" width="12" style="5" hidden="1" customWidth="1"/>
    <col min="22" max="22" width="18.28515625" style="5" hidden="1" customWidth="1"/>
    <col min="23" max="23" width="14.85546875" style="5" hidden="1" customWidth="1"/>
    <col min="24" max="24" width="21.42578125" style="5" hidden="1" customWidth="1"/>
    <col min="25" max="25" width="20.5703125" style="5" hidden="1" customWidth="1"/>
    <col min="26" max="26" width="121.28515625" style="130" customWidth="1"/>
    <col min="27" max="27" width="11.42578125" style="1"/>
    <col min="28" max="28" width="25" style="1" customWidth="1"/>
    <col min="29" max="29" width="31.7109375" style="1" customWidth="1"/>
    <col min="30" max="30" width="44.85546875" style="1" customWidth="1"/>
    <col min="31" max="16384" width="11.42578125" style="1"/>
  </cols>
  <sheetData>
    <row r="1" spans="1:30" s="60" customFormat="1" ht="55.5" customHeight="1">
      <c r="A1" s="57" t="s">
        <v>142</v>
      </c>
      <c r="B1" s="57"/>
      <c r="C1" s="57"/>
      <c r="D1" s="57"/>
      <c r="E1" s="57"/>
      <c r="F1" s="57"/>
      <c r="G1" s="57"/>
      <c r="H1" s="57"/>
      <c r="I1" s="57"/>
      <c r="J1" s="57"/>
      <c r="K1" s="57"/>
      <c r="L1" s="58"/>
      <c r="M1" s="58"/>
      <c r="N1" s="58"/>
      <c r="O1" s="58"/>
      <c r="P1" s="58"/>
      <c r="Q1" s="58"/>
      <c r="R1" s="58"/>
      <c r="S1" s="58"/>
      <c r="T1" s="58"/>
      <c r="U1" s="58"/>
      <c r="V1" s="58"/>
      <c r="W1" s="58"/>
      <c r="X1" s="58"/>
      <c r="Y1" s="58"/>
      <c r="Z1" s="129"/>
      <c r="AB1" s="1"/>
      <c r="AC1" s="1"/>
    </row>
    <row r="2" spans="1:30" ht="25.5" customHeight="1">
      <c r="A2" s="14"/>
      <c r="B2" s="14"/>
      <c r="C2" s="14"/>
      <c r="D2" s="14"/>
      <c r="E2" s="14"/>
      <c r="F2" s="14"/>
      <c r="G2" s="14"/>
      <c r="H2" s="14"/>
      <c r="I2" s="14"/>
      <c r="J2" s="14"/>
      <c r="K2" s="14"/>
      <c r="L2" s="14"/>
      <c r="M2" s="14"/>
      <c r="N2" s="14"/>
      <c r="O2" s="14"/>
      <c r="P2" s="14"/>
      <c r="Q2" s="14"/>
      <c r="R2" s="14"/>
      <c r="S2" s="14"/>
      <c r="T2" s="14"/>
      <c r="U2" s="14"/>
      <c r="V2" s="14"/>
      <c r="W2" s="14"/>
      <c r="X2" s="14"/>
      <c r="Y2" s="14"/>
    </row>
    <row r="3" spans="1:30" ht="52.5" customHeight="1">
      <c r="A3" s="14"/>
      <c r="B3" s="14"/>
      <c r="C3" s="14"/>
      <c r="D3" s="14"/>
      <c r="E3" s="14"/>
      <c r="F3" s="14"/>
      <c r="G3" s="14"/>
      <c r="H3" s="214"/>
      <c r="I3" s="214"/>
      <c r="J3" s="214"/>
      <c r="K3" s="215"/>
      <c r="L3" s="186" t="s">
        <v>275</v>
      </c>
      <c r="M3" s="187"/>
      <c r="N3" s="188"/>
      <c r="O3" s="208" t="s">
        <v>241</v>
      </c>
      <c r="P3" s="209"/>
      <c r="Q3" s="210"/>
      <c r="R3" s="183" t="s">
        <v>242</v>
      </c>
      <c r="S3" s="183"/>
      <c r="T3" s="183" t="s">
        <v>243</v>
      </c>
      <c r="U3" s="183"/>
      <c r="V3" s="183" t="s">
        <v>244</v>
      </c>
      <c r="W3" s="183"/>
      <c r="X3" s="183" t="s">
        <v>245</v>
      </c>
      <c r="Y3" s="183"/>
    </row>
    <row r="4" spans="1:30" ht="94.5" customHeight="1">
      <c r="A4" s="223" t="s">
        <v>4</v>
      </c>
      <c r="B4" s="223"/>
      <c r="C4" s="223" t="s">
        <v>0</v>
      </c>
      <c r="D4" s="223"/>
      <c r="E4" s="223" t="s">
        <v>5</v>
      </c>
      <c r="F4" s="223"/>
      <c r="G4" s="224" t="s">
        <v>1</v>
      </c>
      <c r="H4" s="224"/>
      <c r="I4" s="92" t="s">
        <v>6</v>
      </c>
      <c r="J4" s="92" t="s">
        <v>2</v>
      </c>
      <c r="K4" s="93" t="s">
        <v>3</v>
      </c>
      <c r="L4" s="94" t="s">
        <v>238</v>
      </c>
      <c r="M4" s="95" t="s">
        <v>239</v>
      </c>
      <c r="N4" s="96" t="s">
        <v>240</v>
      </c>
      <c r="O4" s="94" t="s">
        <v>238</v>
      </c>
      <c r="P4" s="95" t="s">
        <v>239</v>
      </c>
      <c r="Q4" s="96" t="s">
        <v>240</v>
      </c>
      <c r="R4" s="94" t="s">
        <v>6</v>
      </c>
      <c r="S4" s="95" t="s">
        <v>246</v>
      </c>
      <c r="T4" s="94" t="s">
        <v>6</v>
      </c>
      <c r="U4" s="95" t="s">
        <v>246</v>
      </c>
      <c r="V4" s="94" t="s">
        <v>6</v>
      </c>
      <c r="W4" s="95" t="s">
        <v>246</v>
      </c>
      <c r="X4" s="94" t="s">
        <v>6</v>
      </c>
      <c r="Y4" s="95" t="s">
        <v>246</v>
      </c>
      <c r="Z4" s="131" t="s">
        <v>236</v>
      </c>
    </row>
    <row r="5" spans="1:30" ht="222" customHeight="1">
      <c r="A5" s="221" t="s">
        <v>13</v>
      </c>
      <c r="B5" s="222" t="s">
        <v>14</v>
      </c>
      <c r="C5" s="218" t="s">
        <v>146</v>
      </c>
      <c r="D5" s="218" t="s">
        <v>15</v>
      </c>
      <c r="E5" s="218" t="s">
        <v>158</v>
      </c>
      <c r="F5" s="219" t="s">
        <v>16</v>
      </c>
      <c r="G5" s="33" t="s">
        <v>143</v>
      </c>
      <c r="H5" s="62" t="s">
        <v>51</v>
      </c>
      <c r="I5" s="62" t="s">
        <v>220</v>
      </c>
      <c r="J5" s="34" t="s">
        <v>76</v>
      </c>
      <c r="K5" s="34" t="s">
        <v>77</v>
      </c>
      <c r="L5" s="35">
        <v>24</v>
      </c>
      <c r="M5" s="35">
        <v>0</v>
      </c>
      <c r="N5" s="36">
        <f t="shared" ref="N5:N15" si="0">M5/L5*1</f>
        <v>0</v>
      </c>
      <c r="O5" s="34">
        <v>2700000</v>
      </c>
      <c r="P5" s="34">
        <v>450000</v>
      </c>
      <c r="Q5" s="34">
        <v>12</v>
      </c>
      <c r="R5" s="34">
        <f>P5</f>
        <v>450000</v>
      </c>
      <c r="S5" s="34"/>
      <c r="T5" s="34"/>
      <c r="U5" s="34"/>
      <c r="V5" s="34"/>
      <c r="W5" s="34"/>
      <c r="X5" s="34"/>
      <c r="Y5" s="34" t="s">
        <v>299</v>
      </c>
      <c r="Z5" s="132" t="s">
        <v>336</v>
      </c>
      <c r="AB5" s="32" t="s">
        <v>247</v>
      </c>
      <c r="AC5" s="32" t="s">
        <v>339</v>
      </c>
      <c r="AD5" s="145" t="s">
        <v>248</v>
      </c>
    </row>
    <row r="6" spans="1:30" ht="99.75" customHeight="1">
      <c r="A6" s="221"/>
      <c r="B6" s="222"/>
      <c r="C6" s="218"/>
      <c r="D6" s="218"/>
      <c r="E6" s="218"/>
      <c r="F6" s="219"/>
      <c r="G6" s="33" t="s">
        <v>144</v>
      </c>
      <c r="H6" s="62" t="s">
        <v>52</v>
      </c>
      <c r="I6" s="62" t="s">
        <v>221</v>
      </c>
      <c r="J6" s="34" t="s">
        <v>78</v>
      </c>
      <c r="K6" s="34" t="s">
        <v>79</v>
      </c>
      <c r="L6" s="35">
        <v>1</v>
      </c>
      <c r="M6" s="35">
        <v>0</v>
      </c>
      <c r="N6" s="36">
        <f t="shared" si="0"/>
        <v>0</v>
      </c>
      <c r="O6" s="34"/>
      <c r="P6" s="34"/>
      <c r="Q6" s="34"/>
      <c r="R6" s="34"/>
      <c r="S6" s="34"/>
      <c r="T6" s="34"/>
      <c r="U6" s="34"/>
      <c r="V6" s="34"/>
      <c r="W6" s="34"/>
      <c r="X6" s="34"/>
      <c r="Y6" s="34" t="s">
        <v>294</v>
      </c>
      <c r="Z6" s="132" t="s">
        <v>336</v>
      </c>
      <c r="AB6" s="32" t="s">
        <v>249</v>
      </c>
      <c r="AC6" s="32">
        <v>9</v>
      </c>
      <c r="AD6" s="146">
        <f>AC6/11</f>
        <v>0.81818181818181823</v>
      </c>
    </row>
    <row r="7" spans="1:30" ht="387.75" customHeight="1">
      <c r="A7" s="221"/>
      <c r="B7" s="222"/>
      <c r="C7" s="218"/>
      <c r="D7" s="218"/>
      <c r="E7" s="218" t="s">
        <v>159</v>
      </c>
      <c r="F7" s="219" t="s">
        <v>42</v>
      </c>
      <c r="G7" s="33" t="s">
        <v>172</v>
      </c>
      <c r="H7" s="62" t="s">
        <v>43</v>
      </c>
      <c r="I7" s="62" t="s">
        <v>222</v>
      </c>
      <c r="J7" s="34" t="s">
        <v>80</v>
      </c>
      <c r="K7" s="34" t="s">
        <v>79</v>
      </c>
      <c r="L7" s="35">
        <v>12</v>
      </c>
      <c r="M7" s="35">
        <v>10</v>
      </c>
      <c r="N7" s="36">
        <f t="shared" si="0"/>
        <v>0.83333333333333337</v>
      </c>
      <c r="O7" s="34">
        <v>2700000</v>
      </c>
      <c r="P7" s="34">
        <v>450000</v>
      </c>
      <c r="Q7" s="34">
        <v>12</v>
      </c>
      <c r="R7" s="34">
        <f>P7</f>
        <v>450000</v>
      </c>
      <c r="S7" s="34"/>
      <c r="T7" s="34"/>
      <c r="U7" s="34"/>
      <c r="V7" s="34"/>
      <c r="W7" s="34"/>
      <c r="X7" s="34"/>
      <c r="Y7" s="34" t="s">
        <v>295</v>
      </c>
      <c r="Z7" s="132" t="s">
        <v>368</v>
      </c>
      <c r="AB7" s="32" t="s">
        <v>250</v>
      </c>
      <c r="AC7" s="32">
        <v>0</v>
      </c>
      <c r="AD7" s="146">
        <f t="shared" ref="AD7:AD9" si="1">AC7/11</f>
        <v>0</v>
      </c>
    </row>
    <row r="8" spans="1:30" ht="165" customHeight="1">
      <c r="A8" s="221"/>
      <c r="B8" s="222"/>
      <c r="C8" s="218"/>
      <c r="D8" s="218"/>
      <c r="E8" s="218"/>
      <c r="F8" s="219"/>
      <c r="G8" s="33" t="s">
        <v>173</v>
      </c>
      <c r="H8" s="62" t="s">
        <v>44</v>
      </c>
      <c r="I8" s="62" t="s">
        <v>223</v>
      </c>
      <c r="J8" s="34" t="s">
        <v>81</v>
      </c>
      <c r="K8" s="34" t="s">
        <v>79</v>
      </c>
      <c r="L8" s="35">
        <v>1</v>
      </c>
      <c r="M8" s="35">
        <v>0</v>
      </c>
      <c r="N8" s="36">
        <f t="shared" si="0"/>
        <v>0</v>
      </c>
      <c r="O8" s="34">
        <v>2700000</v>
      </c>
      <c r="P8" s="34">
        <v>450000</v>
      </c>
      <c r="Q8" s="34">
        <v>7</v>
      </c>
      <c r="R8" s="34">
        <f>P8</f>
        <v>450000</v>
      </c>
      <c r="S8" s="34"/>
      <c r="T8" s="34"/>
      <c r="U8" s="34"/>
      <c r="V8" s="34"/>
      <c r="W8" s="34"/>
      <c r="X8" s="34"/>
      <c r="Y8" s="34" t="s">
        <v>296</v>
      </c>
      <c r="Z8" s="132" t="s">
        <v>336</v>
      </c>
      <c r="AB8" s="32" t="s">
        <v>251</v>
      </c>
      <c r="AC8" s="32">
        <v>0</v>
      </c>
      <c r="AD8" s="146">
        <f t="shared" si="1"/>
        <v>0</v>
      </c>
    </row>
    <row r="9" spans="1:30" ht="304.5" customHeight="1">
      <c r="A9" s="221"/>
      <c r="B9" s="222"/>
      <c r="C9" s="218" t="s">
        <v>147</v>
      </c>
      <c r="D9" s="218" t="s">
        <v>17</v>
      </c>
      <c r="E9" s="218" t="s">
        <v>160</v>
      </c>
      <c r="F9" s="219" t="s">
        <v>18</v>
      </c>
      <c r="G9" s="33" t="s">
        <v>174</v>
      </c>
      <c r="H9" s="62" t="s">
        <v>53</v>
      </c>
      <c r="I9" s="62" t="s">
        <v>47</v>
      </c>
      <c r="J9" s="34" t="s">
        <v>82</v>
      </c>
      <c r="K9" s="34" t="s">
        <v>95</v>
      </c>
      <c r="L9" s="35">
        <v>12</v>
      </c>
      <c r="M9" s="35">
        <v>0</v>
      </c>
      <c r="N9" s="36">
        <f t="shared" si="0"/>
        <v>0</v>
      </c>
      <c r="O9" s="34">
        <v>2885000</v>
      </c>
      <c r="P9" s="34">
        <v>1442500</v>
      </c>
      <c r="Q9" s="34">
        <v>2</v>
      </c>
      <c r="R9" s="34">
        <f>P9</f>
        <v>1442500</v>
      </c>
      <c r="S9" s="34"/>
      <c r="T9" s="34"/>
      <c r="U9" s="34"/>
      <c r="V9" s="34"/>
      <c r="W9" s="34"/>
      <c r="X9" s="34"/>
      <c r="Y9" s="34" t="s">
        <v>303</v>
      </c>
      <c r="Z9" s="132" t="s">
        <v>369</v>
      </c>
      <c r="AB9" s="32" t="s">
        <v>252</v>
      </c>
      <c r="AC9" s="32">
        <v>2</v>
      </c>
      <c r="AD9" s="146">
        <f t="shared" si="1"/>
        <v>0.18181818181818182</v>
      </c>
    </row>
    <row r="10" spans="1:30" ht="380.25" customHeight="1">
      <c r="A10" s="221"/>
      <c r="B10" s="222"/>
      <c r="C10" s="218"/>
      <c r="D10" s="218"/>
      <c r="E10" s="218"/>
      <c r="F10" s="219"/>
      <c r="G10" s="33" t="s">
        <v>175</v>
      </c>
      <c r="H10" s="62" t="s">
        <v>203</v>
      </c>
      <c r="I10" s="62" t="s">
        <v>54</v>
      </c>
      <c r="J10" s="34" t="s">
        <v>84</v>
      </c>
      <c r="K10" s="34" t="s">
        <v>97</v>
      </c>
      <c r="L10" s="35">
        <v>1</v>
      </c>
      <c r="M10" s="35">
        <v>0</v>
      </c>
      <c r="N10" s="36">
        <f t="shared" si="0"/>
        <v>0</v>
      </c>
      <c r="O10" s="34"/>
      <c r="P10" s="34"/>
      <c r="Q10" s="34"/>
      <c r="R10" s="34"/>
      <c r="S10" s="34"/>
      <c r="T10" s="34"/>
      <c r="U10" s="34"/>
      <c r="V10" s="34"/>
      <c r="W10" s="34"/>
      <c r="X10" s="34"/>
      <c r="Y10" s="34" t="s">
        <v>294</v>
      </c>
      <c r="Z10" s="132" t="s">
        <v>370</v>
      </c>
    </row>
    <row r="11" spans="1:30" ht="276.75" customHeight="1">
      <c r="A11" s="221"/>
      <c r="B11" s="222"/>
      <c r="C11" s="218"/>
      <c r="D11" s="218"/>
      <c r="E11" s="218" t="s">
        <v>161</v>
      </c>
      <c r="F11" s="220" t="s">
        <v>19</v>
      </c>
      <c r="G11" s="216" t="s">
        <v>176</v>
      </c>
      <c r="H11" s="217" t="s">
        <v>45</v>
      </c>
      <c r="I11" s="62" t="s">
        <v>55</v>
      </c>
      <c r="J11" s="34" t="s">
        <v>85</v>
      </c>
      <c r="K11" s="34" t="s">
        <v>83</v>
      </c>
      <c r="L11" s="35">
        <v>1</v>
      </c>
      <c r="M11" s="35">
        <v>1</v>
      </c>
      <c r="N11" s="36">
        <f t="shared" si="0"/>
        <v>1</v>
      </c>
      <c r="O11" s="34" t="s">
        <v>301</v>
      </c>
      <c r="P11" s="34" t="s">
        <v>301</v>
      </c>
      <c r="Q11" s="34">
        <v>13</v>
      </c>
      <c r="R11" s="34" t="s">
        <v>301</v>
      </c>
      <c r="S11" s="34"/>
      <c r="T11" s="34"/>
      <c r="U11" s="34"/>
      <c r="V11" s="34"/>
      <c r="W11" s="34"/>
      <c r="X11" s="34"/>
      <c r="Y11" s="34" t="s">
        <v>297</v>
      </c>
      <c r="Z11" s="132" t="s">
        <v>371</v>
      </c>
    </row>
    <row r="12" spans="1:30" ht="363.75" customHeight="1">
      <c r="A12" s="221"/>
      <c r="B12" s="222"/>
      <c r="C12" s="218"/>
      <c r="D12" s="218"/>
      <c r="E12" s="218"/>
      <c r="F12" s="220"/>
      <c r="G12" s="216"/>
      <c r="H12" s="217"/>
      <c r="I12" s="62" t="s">
        <v>224</v>
      </c>
      <c r="J12" s="34" t="s">
        <v>86</v>
      </c>
      <c r="K12" s="34" t="s">
        <v>95</v>
      </c>
      <c r="L12" s="35">
        <v>1</v>
      </c>
      <c r="M12" s="35">
        <v>0</v>
      </c>
      <c r="N12" s="36">
        <f t="shared" si="0"/>
        <v>0</v>
      </c>
      <c r="O12" s="34"/>
      <c r="P12" s="34"/>
      <c r="Q12" s="34"/>
      <c r="R12" s="34"/>
      <c r="S12" s="34"/>
      <c r="T12" s="34"/>
      <c r="U12" s="34"/>
      <c r="V12" s="34"/>
      <c r="W12" s="34"/>
      <c r="X12" s="34"/>
      <c r="Y12" s="34" t="s">
        <v>294</v>
      </c>
      <c r="Z12" s="132" t="s">
        <v>372</v>
      </c>
    </row>
    <row r="13" spans="1:30" ht="355.5" customHeight="1">
      <c r="A13" s="221"/>
      <c r="B13" s="222"/>
      <c r="C13" s="218" t="s">
        <v>148</v>
      </c>
      <c r="D13" s="218" t="s">
        <v>20</v>
      </c>
      <c r="E13" s="218" t="s">
        <v>162</v>
      </c>
      <c r="F13" s="219" t="s">
        <v>21</v>
      </c>
      <c r="G13" s="33" t="s">
        <v>177</v>
      </c>
      <c r="H13" s="62" t="s">
        <v>128</v>
      </c>
      <c r="I13" s="62" t="s">
        <v>129</v>
      </c>
      <c r="J13" s="34" t="s">
        <v>87</v>
      </c>
      <c r="K13" s="34" t="s">
        <v>88</v>
      </c>
      <c r="L13" s="35">
        <v>1</v>
      </c>
      <c r="M13" s="35">
        <v>0</v>
      </c>
      <c r="N13" s="36">
        <f t="shared" si="0"/>
        <v>0</v>
      </c>
      <c r="O13" s="34"/>
      <c r="P13" s="34"/>
      <c r="Q13" s="34"/>
      <c r="R13" s="34"/>
      <c r="S13" s="34"/>
      <c r="T13" s="34"/>
      <c r="U13" s="34"/>
      <c r="V13" s="34"/>
      <c r="W13" s="34"/>
      <c r="X13" s="34"/>
      <c r="Y13" s="34" t="s">
        <v>294</v>
      </c>
      <c r="Z13" s="132" t="s">
        <v>373</v>
      </c>
    </row>
    <row r="14" spans="1:30" ht="409.5">
      <c r="A14" s="221"/>
      <c r="B14" s="222"/>
      <c r="C14" s="218"/>
      <c r="D14" s="218"/>
      <c r="E14" s="218"/>
      <c r="F14" s="219"/>
      <c r="G14" s="33" t="s">
        <v>178</v>
      </c>
      <c r="H14" s="62" t="s">
        <v>46</v>
      </c>
      <c r="I14" s="62" t="s">
        <v>130</v>
      </c>
      <c r="J14" s="34" t="s">
        <v>89</v>
      </c>
      <c r="K14" s="34" t="s">
        <v>96</v>
      </c>
      <c r="L14" s="35">
        <v>12</v>
      </c>
      <c r="M14" s="35">
        <v>3</v>
      </c>
      <c r="N14" s="36">
        <f t="shared" si="0"/>
        <v>0.25</v>
      </c>
      <c r="O14" s="34">
        <v>3000000</v>
      </c>
      <c r="P14" s="34">
        <v>3000000</v>
      </c>
      <c r="Q14" s="34">
        <v>12</v>
      </c>
      <c r="R14" s="34">
        <f>P14</f>
        <v>3000000</v>
      </c>
      <c r="S14" s="34"/>
      <c r="T14" s="34"/>
      <c r="U14" s="34"/>
      <c r="V14" s="34"/>
      <c r="W14" s="34"/>
      <c r="X14" s="34"/>
      <c r="Y14" s="34" t="s">
        <v>291</v>
      </c>
      <c r="Z14" s="132" t="s">
        <v>374</v>
      </c>
    </row>
    <row r="15" spans="1:30" ht="201" customHeight="1">
      <c r="A15" s="221"/>
      <c r="B15" s="222"/>
      <c r="C15" s="218"/>
      <c r="D15" s="218"/>
      <c r="E15" s="63" t="s">
        <v>163</v>
      </c>
      <c r="F15" s="64" t="s">
        <v>22</v>
      </c>
      <c r="G15" s="33" t="s">
        <v>179</v>
      </c>
      <c r="H15" s="62" t="s">
        <v>204</v>
      </c>
      <c r="I15" s="62" t="s">
        <v>225</v>
      </c>
      <c r="J15" s="34" t="s">
        <v>90</v>
      </c>
      <c r="K15" s="34" t="s">
        <v>91</v>
      </c>
      <c r="L15" s="35">
        <v>12</v>
      </c>
      <c r="M15" s="35">
        <v>0</v>
      </c>
      <c r="N15" s="36">
        <f t="shared" si="0"/>
        <v>0</v>
      </c>
      <c r="O15" s="34">
        <v>5000000</v>
      </c>
      <c r="P15" s="34">
        <v>5000000</v>
      </c>
      <c r="Q15" s="34">
        <v>2</v>
      </c>
      <c r="R15" s="34">
        <f>P15</f>
        <v>5000000</v>
      </c>
      <c r="S15" s="34"/>
      <c r="T15" s="34"/>
      <c r="U15" s="34"/>
      <c r="V15" s="34"/>
      <c r="W15" s="34"/>
      <c r="X15" s="34"/>
      <c r="Y15" s="34" t="s">
        <v>292</v>
      </c>
      <c r="Z15" s="132" t="s">
        <v>336</v>
      </c>
    </row>
    <row r="34" spans="2:5" ht="26.25">
      <c r="B34" s="2"/>
      <c r="C34" s="2"/>
      <c r="D34" s="3"/>
      <c r="E34" s="4"/>
    </row>
    <row r="35" spans="2:5" ht="26.25">
      <c r="B35" s="2"/>
      <c r="C35" s="2"/>
      <c r="D35" s="3"/>
      <c r="E35" s="4"/>
    </row>
    <row r="36" spans="2:5" ht="26.25">
      <c r="B36" s="2"/>
      <c r="C36" s="2"/>
      <c r="D36" s="3"/>
      <c r="E36" s="4"/>
    </row>
    <row r="37" spans="2:5" ht="26.25">
      <c r="B37" s="2"/>
      <c r="C37" s="2"/>
      <c r="D37" s="3"/>
      <c r="E37" s="4"/>
    </row>
    <row r="38" spans="2:5" ht="26.25">
      <c r="B38" s="2"/>
      <c r="C38" s="2"/>
      <c r="D38" s="3"/>
      <c r="E38" s="4"/>
    </row>
    <row r="39" spans="2:5" ht="26.25">
      <c r="B39" s="2"/>
      <c r="C39" s="2"/>
      <c r="D39" s="3"/>
      <c r="E39" s="4"/>
    </row>
    <row r="40" spans="2:5" ht="26.25">
      <c r="B40" s="2"/>
      <c r="C40" s="2"/>
      <c r="D40" s="3"/>
      <c r="E40" s="4"/>
    </row>
    <row r="41" spans="2:5" ht="26.25">
      <c r="B41" s="2"/>
      <c r="C41" s="2"/>
      <c r="D41" s="3"/>
      <c r="E41" s="4"/>
    </row>
    <row r="42" spans="2:5" ht="26.25">
      <c r="B42" s="2"/>
      <c r="C42" s="2"/>
      <c r="D42" s="3"/>
      <c r="E42" s="4"/>
    </row>
    <row r="43" spans="2:5" ht="26.25">
      <c r="B43" s="2"/>
      <c r="C43" s="2"/>
      <c r="D43" s="3"/>
      <c r="E43" s="4"/>
    </row>
    <row r="45" spans="2:5" ht="26.25">
      <c r="B45" s="2"/>
      <c r="C45" s="2"/>
      <c r="D45" s="3"/>
      <c r="E45" s="4"/>
    </row>
    <row r="46" spans="2:5" ht="26.25">
      <c r="B46" s="2"/>
      <c r="C46" s="2"/>
      <c r="D46" s="3"/>
      <c r="E46" s="4"/>
    </row>
    <row r="47" spans="2:5" ht="26.25">
      <c r="B47" s="2"/>
      <c r="C47" s="2"/>
      <c r="D47" s="3"/>
      <c r="E47" s="4"/>
    </row>
    <row r="48" spans="2:5" ht="26.25">
      <c r="B48" s="2"/>
      <c r="C48" s="2"/>
      <c r="D48" s="3"/>
      <c r="E48" s="4"/>
    </row>
    <row r="49" spans="2:5" ht="26.25">
      <c r="B49" s="2"/>
      <c r="C49" s="2"/>
      <c r="D49" s="3"/>
      <c r="E49" s="4"/>
    </row>
  </sheetData>
  <autoFilter ref="A4:Z15" xr:uid="{00000000-0009-0000-0000-000004000000}">
    <filterColumn colId="0" showButton="0"/>
    <filterColumn colId="2" showButton="0"/>
    <filterColumn colId="4" showButton="0"/>
    <filterColumn colId="6" showButton="0"/>
  </autoFilter>
  <mergeCells count="31">
    <mergeCell ref="X3:Y3"/>
    <mergeCell ref="A4:B4"/>
    <mergeCell ref="C4:D4"/>
    <mergeCell ref="E4:F4"/>
    <mergeCell ref="G4:H4"/>
    <mergeCell ref="H3:K3"/>
    <mergeCell ref="L3:N3"/>
    <mergeCell ref="O3:Q3"/>
    <mergeCell ref="R3:S3"/>
    <mergeCell ref="T3:U3"/>
    <mergeCell ref="V3:W3"/>
    <mergeCell ref="A5:A15"/>
    <mergeCell ref="B5:B15"/>
    <mergeCell ref="C5:C8"/>
    <mergeCell ref="D5:D8"/>
    <mergeCell ref="F13:F14"/>
    <mergeCell ref="E9:E10"/>
    <mergeCell ref="F5:F6"/>
    <mergeCell ref="E7:E8"/>
    <mergeCell ref="F7:F8"/>
    <mergeCell ref="G11:G12"/>
    <mergeCell ref="H11:H12"/>
    <mergeCell ref="E5:E6"/>
    <mergeCell ref="C13:C15"/>
    <mergeCell ref="D13:D15"/>
    <mergeCell ref="E13:E14"/>
    <mergeCell ref="F9:F10"/>
    <mergeCell ref="E11:E12"/>
    <mergeCell ref="F11:F12"/>
    <mergeCell ref="C9:C12"/>
    <mergeCell ref="D9:D12"/>
  </mergeCells>
  <conditionalFormatting sqref="N5:N15">
    <cfRule type="cellIs" dxfId="19" priority="1" operator="between">
      <formula>0.8</formula>
      <formula>"mas"</formula>
    </cfRule>
    <cfRule type="cellIs" dxfId="18" priority="2" operator="between">
      <formula>0.7</formula>
      <formula>0.79</formula>
    </cfRule>
    <cfRule type="cellIs" dxfId="17" priority="3" operator="between">
      <formula>0.6</formula>
      <formula>0.69</formula>
    </cfRule>
    <cfRule type="cellIs" dxfId="16" priority="4" operator="between">
      <formula>0.4</formula>
      <formula>0.59</formula>
    </cfRule>
    <cfRule type="cellIs" dxfId="15" priority="5" operator="between">
      <formula>0</formula>
      <formula>0.39</formula>
    </cfRule>
  </conditionalFormatting>
  <pageMargins left="0.7" right="0.7" top="0.75" bottom="0.75" header="0.3" footer="0.3"/>
  <pageSetup paperSize="5" scale="25" fitToHeight="3"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M45"/>
  <sheetViews>
    <sheetView topLeftCell="H8" zoomScale="44" zoomScaleNormal="44" zoomScaleSheetLayoutView="20" workbookViewId="0">
      <selection activeCell="Z10" sqref="Z10"/>
    </sheetView>
  </sheetViews>
  <sheetFormatPr baseColWidth="10" defaultRowHeight="26.25"/>
  <cols>
    <col min="1" max="1" width="6" style="1" bestFit="1" customWidth="1"/>
    <col min="2" max="2" width="43" style="1" customWidth="1"/>
    <col min="3" max="3" width="8.140625" style="1" bestFit="1" customWidth="1"/>
    <col min="4" max="4" width="41.42578125" style="1" customWidth="1"/>
    <col min="5" max="5" width="11.42578125" style="1"/>
    <col min="6" max="6" width="80.140625" style="1" customWidth="1"/>
    <col min="7" max="7" width="20.42578125" style="1" customWidth="1"/>
    <col min="8" max="8" width="67" style="1" customWidth="1"/>
    <col min="9" max="9" width="42.85546875" style="1" customWidth="1"/>
    <col min="10" max="10" width="43.42578125" style="5" customWidth="1"/>
    <col min="11" max="11" width="44" style="5" customWidth="1"/>
    <col min="12" max="12" width="20.85546875" style="5" customWidth="1"/>
    <col min="13" max="13" width="20.5703125" style="5" customWidth="1"/>
    <col min="14" max="14" width="20" style="5" customWidth="1"/>
    <col min="15" max="15" width="15.7109375" style="5" hidden="1" customWidth="1"/>
    <col min="16" max="16" width="13.140625" style="5" hidden="1" customWidth="1"/>
    <col min="17" max="17" width="18" style="5" hidden="1" customWidth="1"/>
    <col min="18" max="18" width="20.28515625" style="5" hidden="1" customWidth="1"/>
    <col min="19" max="19" width="15.7109375" style="5" hidden="1" customWidth="1"/>
    <col min="20" max="20" width="18" style="5" hidden="1" customWidth="1"/>
    <col min="21" max="21" width="12" style="5" hidden="1" customWidth="1"/>
    <col min="22" max="22" width="18.28515625" style="5" hidden="1" customWidth="1"/>
    <col min="23" max="23" width="14.85546875" style="5" hidden="1" customWidth="1"/>
    <col min="24" max="24" width="21.42578125" style="5" hidden="1" customWidth="1"/>
    <col min="25" max="25" width="20.5703125" style="5" hidden="1" customWidth="1"/>
    <col min="26" max="26" width="154.140625" style="11" customWidth="1"/>
    <col min="27" max="27" width="11.42578125" style="1"/>
    <col min="28" max="28" width="28.7109375" style="1" customWidth="1"/>
    <col min="29" max="29" width="36.5703125" style="1" customWidth="1"/>
    <col min="30" max="30" width="30.85546875" style="1" customWidth="1"/>
    <col min="31" max="33" width="11.42578125" style="1"/>
    <col min="34" max="34" width="15.42578125" style="1" customWidth="1"/>
    <col min="35" max="35" width="19.28515625" style="1" customWidth="1"/>
    <col min="36" max="37" width="11.42578125" style="1"/>
    <col min="38" max="38" width="15.85546875" style="1" customWidth="1"/>
    <col min="39" max="16384" width="11.42578125" style="1"/>
  </cols>
  <sheetData>
    <row r="1" spans="1:39" s="60" customFormat="1" ht="55.5" customHeight="1">
      <c r="A1" s="57" t="s">
        <v>142</v>
      </c>
      <c r="B1" s="57"/>
      <c r="C1" s="57"/>
      <c r="D1" s="57"/>
      <c r="E1" s="57"/>
      <c r="F1" s="57"/>
      <c r="G1" s="57"/>
      <c r="H1" s="57"/>
      <c r="I1" s="57"/>
      <c r="J1" s="57"/>
      <c r="K1" s="57"/>
      <c r="L1" s="58"/>
      <c r="M1" s="58"/>
      <c r="N1" s="58"/>
      <c r="O1" s="58"/>
      <c r="P1" s="58"/>
      <c r="Q1" s="58"/>
      <c r="R1" s="58"/>
      <c r="S1" s="58"/>
      <c r="T1" s="58"/>
      <c r="U1" s="58"/>
      <c r="V1" s="58"/>
      <c r="W1" s="58"/>
      <c r="X1" s="58"/>
      <c r="Y1" s="58"/>
      <c r="Z1" s="59"/>
    </row>
    <row r="2" spans="1:39" ht="25.5" customHeight="1">
      <c r="A2" s="14"/>
      <c r="B2" s="14"/>
      <c r="C2" s="14"/>
      <c r="D2" s="14"/>
      <c r="E2" s="14"/>
      <c r="F2" s="14"/>
      <c r="G2" s="14"/>
      <c r="H2" s="14"/>
      <c r="I2" s="14"/>
      <c r="J2" s="14"/>
      <c r="K2" s="14"/>
      <c r="L2" s="14"/>
      <c r="M2" s="14"/>
      <c r="N2" s="14"/>
      <c r="O2" s="14"/>
      <c r="P2" s="14"/>
      <c r="Q2" s="14"/>
      <c r="R2" s="14"/>
      <c r="S2" s="14"/>
      <c r="T2" s="14"/>
      <c r="U2" s="14"/>
      <c r="V2" s="14"/>
      <c r="W2" s="14"/>
      <c r="X2" s="14"/>
      <c r="Y2" s="14"/>
    </row>
    <row r="3" spans="1:39" ht="52.5" customHeight="1">
      <c r="A3" s="14"/>
      <c r="B3" s="14"/>
      <c r="C3" s="14"/>
      <c r="D3" s="14"/>
      <c r="E3" s="14"/>
      <c r="F3" s="14"/>
      <c r="G3" s="14"/>
      <c r="H3" s="214"/>
      <c r="I3" s="214"/>
      <c r="J3" s="214"/>
      <c r="K3" s="215"/>
      <c r="L3" s="186" t="s">
        <v>237</v>
      </c>
      <c r="M3" s="187"/>
      <c r="N3" s="188"/>
      <c r="O3" s="208" t="s">
        <v>241</v>
      </c>
      <c r="P3" s="209"/>
      <c r="Q3" s="210"/>
      <c r="R3" s="183" t="s">
        <v>242</v>
      </c>
      <c r="S3" s="183"/>
      <c r="T3" s="183" t="s">
        <v>243</v>
      </c>
      <c r="U3" s="183"/>
      <c r="V3" s="183" t="s">
        <v>244</v>
      </c>
      <c r="W3" s="183"/>
      <c r="X3" s="183" t="s">
        <v>245</v>
      </c>
      <c r="Y3" s="183"/>
    </row>
    <row r="4" spans="1:39" ht="94.5" customHeight="1">
      <c r="A4" s="236" t="s">
        <v>4</v>
      </c>
      <c r="B4" s="236"/>
      <c r="C4" s="236" t="s">
        <v>0</v>
      </c>
      <c r="D4" s="236"/>
      <c r="E4" s="236" t="s">
        <v>5</v>
      </c>
      <c r="F4" s="236"/>
      <c r="G4" s="237" t="s">
        <v>1</v>
      </c>
      <c r="H4" s="237"/>
      <c r="I4" s="92" t="s">
        <v>6</v>
      </c>
      <c r="J4" s="92" t="s">
        <v>2</v>
      </c>
      <c r="K4" s="93" t="s">
        <v>3</v>
      </c>
      <c r="L4" s="97" t="s">
        <v>238</v>
      </c>
      <c r="M4" s="98" t="s">
        <v>239</v>
      </c>
      <c r="N4" s="96" t="s">
        <v>240</v>
      </c>
      <c r="O4" s="97" t="s">
        <v>238</v>
      </c>
      <c r="P4" s="98" t="s">
        <v>239</v>
      </c>
      <c r="Q4" s="96" t="s">
        <v>240</v>
      </c>
      <c r="R4" s="97" t="s">
        <v>6</v>
      </c>
      <c r="S4" s="98" t="s">
        <v>246</v>
      </c>
      <c r="T4" s="97" t="s">
        <v>6</v>
      </c>
      <c r="U4" s="98" t="s">
        <v>246</v>
      </c>
      <c r="V4" s="97" t="s">
        <v>6</v>
      </c>
      <c r="W4" s="98" t="s">
        <v>246</v>
      </c>
      <c r="X4" s="97" t="s">
        <v>6</v>
      </c>
      <c r="Y4" s="98" t="s">
        <v>246</v>
      </c>
      <c r="Z4" s="31" t="s">
        <v>236</v>
      </c>
    </row>
    <row r="5" spans="1:39" ht="262.5">
      <c r="A5" s="230" t="s">
        <v>23</v>
      </c>
      <c r="B5" s="233" t="s">
        <v>24</v>
      </c>
      <c r="C5" s="218" t="s">
        <v>149</v>
      </c>
      <c r="D5" s="230" t="s">
        <v>25</v>
      </c>
      <c r="E5" s="218" t="s">
        <v>164</v>
      </c>
      <c r="F5" s="227" t="s">
        <v>26</v>
      </c>
      <c r="G5" s="225" t="s">
        <v>180</v>
      </c>
      <c r="H5" s="217" t="s">
        <v>57</v>
      </c>
      <c r="I5" s="62" t="s">
        <v>58</v>
      </c>
      <c r="J5" s="34" t="s">
        <v>92</v>
      </c>
      <c r="K5" s="34" t="s">
        <v>95</v>
      </c>
      <c r="L5" s="35">
        <v>12</v>
      </c>
      <c r="M5" s="35">
        <v>0</v>
      </c>
      <c r="N5" s="106">
        <f t="shared" ref="N5:N11" si="0">M5/L5*1</f>
        <v>0</v>
      </c>
      <c r="O5" s="105"/>
      <c r="P5" s="105"/>
      <c r="Q5" s="54"/>
      <c r="R5" s="105"/>
      <c r="S5" s="54"/>
      <c r="T5" s="54"/>
      <c r="U5" s="54"/>
      <c r="V5" s="54"/>
      <c r="W5" s="54"/>
      <c r="X5" s="54"/>
      <c r="Y5" s="56" t="s">
        <v>294</v>
      </c>
      <c r="Z5" s="42" t="s">
        <v>379</v>
      </c>
      <c r="AB5" s="32" t="s">
        <v>247</v>
      </c>
      <c r="AC5" s="145" t="s">
        <v>340</v>
      </c>
      <c r="AD5" s="145" t="s">
        <v>248</v>
      </c>
      <c r="AE5" s="27"/>
      <c r="AG5" s="26"/>
      <c r="AH5" s="27"/>
      <c r="AI5" s="27"/>
      <c r="AK5" s="26"/>
      <c r="AL5" s="27"/>
      <c r="AM5" s="27"/>
    </row>
    <row r="6" spans="1:39" ht="258.75" customHeight="1">
      <c r="A6" s="231"/>
      <c r="B6" s="234"/>
      <c r="C6" s="218"/>
      <c r="D6" s="231"/>
      <c r="E6" s="218"/>
      <c r="F6" s="228"/>
      <c r="G6" s="226"/>
      <c r="H6" s="217"/>
      <c r="I6" s="62" t="s">
        <v>56</v>
      </c>
      <c r="J6" s="34" t="s">
        <v>92</v>
      </c>
      <c r="K6" s="34" t="s">
        <v>95</v>
      </c>
      <c r="L6" s="35">
        <v>54</v>
      </c>
      <c r="M6" s="35">
        <v>7</v>
      </c>
      <c r="N6" s="106">
        <f t="shared" si="0"/>
        <v>0.12962962962962962</v>
      </c>
      <c r="O6" s="105"/>
      <c r="P6" s="105"/>
      <c r="Q6" s="54"/>
      <c r="R6" s="105"/>
      <c r="S6" s="54"/>
      <c r="T6" s="54"/>
      <c r="U6" s="54"/>
      <c r="V6" s="54"/>
      <c r="W6" s="54"/>
      <c r="X6" s="54"/>
      <c r="Y6" s="56" t="s">
        <v>294</v>
      </c>
      <c r="Z6" s="42" t="s">
        <v>380</v>
      </c>
      <c r="AB6" s="32" t="s">
        <v>249</v>
      </c>
      <c r="AC6" s="145">
        <v>6</v>
      </c>
      <c r="AD6" s="146">
        <f>AC6/7</f>
        <v>0.8571428571428571</v>
      </c>
      <c r="AE6" s="28"/>
      <c r="AG6" s="27"/>
      <c r="AH6" s="68"/>
      <c r="AI6" s="38"/>
      <c r="AL6" s="38"/>
    </row>
    <row r="7" spans="1:39" ht="201" customHeight="1">
      <c r="A7" s="231"/>
      <c r="B7" s="234"/>
      <c r="C7" s="218"/>
      <c r="D7" s="231"/>
      <c r="E7" s="218"/>
      <c r="F7" s="228"/>
      <c r="G7" s="33" t="s">
        <v>181</v>
      </c>
      <c r="H7" s="62" t="s">
        <v>131</v>
      </c>
      <c r="I7" s="62" t="s">
        <v>59</v>
      </c>
      <c r="J7" s="34" t="s">
        <v>93</v>
      </c>
      <c r="K7" s="34" t="s">
        <v>94</v>
      </c>
      <c r="L7" s="35">
        <v>1</v>
      </c>
      <c r="M7" s="35">
        <v>0</v>
      </c>
      <c r="N7" s="106">
        <f t="shared" si="0"/>
        <v>0</v>
      </c>
      <c r="O7" s="105">
        <v>1500000</v>
      </c>
      <c r="P7" s="105">
        <v>1500000</v>
      </c>
      <c r="Q7" s="54">
        <v>1</v>
      </c>
      <c r="R7" s="105">
        <f>P7</f>
        <v>1500000</v>
      </c>
      <c r="S7" s="54"/>
      <c r="T7" s="54"/>
      <c r="U7" s="54"/>
      <c r="V7" s="54"/>
      <c r="W7" s="54"/>
      <c r="X7" s="54"/>
      <c r="Y7" s="56" t="s">
        <v>293</v>
      </c>
      <c r="Z7" s="42" t="s">
        <v>381</v>
      </c>
      <c r="AB7" s="32" t="s">
        <v>250</v>
      </c>
      <c r="AC7" s="145">
        <v>0</v>
      </c>
      <c r="AD7" s="146">
        <f t="shared" ref="AD7:AD9" si="1">AC7/7</f>
        <v>0</v>
      </c>
      <c r="AE7" s="28"/>
      <c r="AG7" s="27"/>
      <c r="AH7" s="28"/>
      <c r="AL7" s="38"/>
    </row>
    <row r="8" spans="1:39" ht="186.75" customHeight="1">
      <c r="A8" s="231"/>
      <c r="B8" s="234"/>
      <c r="C8" s="218"/>
      <c r="D8" s="231"/>
      <c r="E8" s="218"/>
      <c r="F8" s="228"/>
      <c r="G8" s="33" t="s">
        <v>182</v>
      </c>
      <c r="H8" s="62" t="s">
        <v>60</v>
      </c>
      <c r="I8" s="62" t="s">
        <v>132</v>
      </c>
      <c r="J8" s="34" t="s">
        <v>98</v>
      </c>
      <c r="K8" s="34" t="s">
        <v>99</v>
      </c>
      <c r="L8" s="35">
        <v>1</v>
      </c>
      <c r="M8" s="35">
        <v>0</v>
      </c>
      <c r="N8" s="106">
        <f t="shared" si="0"/>
        <v>0</v>
      </c>
      <c r="O8" s="105"/>
      <c r="P8" s="105"/>
      <c r="Q8" s="54"/>
      <c r="R8" s="105"/>
      <c r="S8" s="54"/>
      <c r="T8" s="54"/>
      <c r="U8" s="54"/>
      <c r="V8" s="54"/>
      <c r="W8" s="54"/>
      <c r="X8" s="54"/>
      <c r="Y8" s="56" t="s">
        <v>294</v>
      </c>
      <c r="Z8" s="42" t="s">
        <v>382</v>
      </c>
      <c r="AB8" s="32" t="s">
        <v>251</v>
      </c>
      <c r="AC8" s="32">
        <v>0</v>
      </c>
      <c r="AD8" s="146">
        <f t="shared" si="1"/>
        <v>0</v>
      </c>
      <c r="AL8" s="38"/>
    </row>
    <row r="9" spans="1:39" ht="231.75" customHeight="1">
      <c r="A9" s="231"/>
      <c r="B9" s="234"/>
      <c r="C9" s="218"/>
      <c r="D9" s="232"/>
      <c r="E9" s="218"/>
      <c r="F9" s="229"/>
      <c r="G9" s="33" t="s">
        <v>183</v>
      </c>
      <c r="H9" s="62" t="s">
        <v>205</v>
      </c>
      <c r="I9" s="62" t="s">
        <v>226</v>
      </c>
      <c r="J9" s="34" t="s">
        <v>84</v>
      </c>
      <c r="K9" s="34" t="s">
        <v>95</v>
      </c>
      <c r="L9" s="35">
        <v>1</v>
      </c>
      <c r="M9" s="35">
        <v>0</v>
      </c>
      <c r="N9" s="106">
        <f t="shared" si="0"/>
        <v>0</v>
      </c>
      <c r="O9" s="105"/>
      <c r="P9" s="105"/>
      <c r="Q9" s="54"/>
      <c r="R9" s="105"/>
      <c r="S9" s="54"/>
      <c r="T9" s="54"/>
      <c r="U9" s="54"/>
      <c r="V9" s="54"/>
      <c r="W9" s="55"/>
      <c r="X9" s="54"/>
      <c r="Y9" s="56" t="s">
        <v>294</v>
      </c>
      <c r="Z9" s="42" t="s">
        <v>383</v>
      </c>
      <c r="AB9" s="32" t="s">
        <v>252</v>
      </c>
      <c r="AC9" s="32">
        <v>1</v>
      </c>
      <c r="AD9" s="146">
        <f t="shared" si="1"/>
        <v>0.14285714285714285</v>
      </c>
    </row>
    <row r="10" spans="1:39" ht="115.5" customHeight="1">
      <c r="A10" s="231"/>
      <c r="B10" s="234"/>
      <c r="C10" s="218" t="s">
        <v>150</v>
      </c>
      <c r="D10" s="218" t="s">
        <v>27</v>
      </c>
      <c r="E10" s="218" t="s">
        <v>165</v>
      </c>
      <c r="F10" s="219" t="s">
        <v>28</v>
      </c>
      <c r="G10" s="33" t="s">
        <v>184</v>
      </c>
      <c r="H10" s="62" t="s">
        <v>49</v>
      </c>
      <c r="I10" s="62" t="s">
        <v>227</v>
      </c>
      <c r="J10" s="34" t="s">
        <v>100</v>
      </c>
      <c r="K10" s="34" t="s">
        <v>101</v>
      </c>
      <c r="L10" s="35">
        <v>12</v>
      </c>
      <c r="M10" s="35">
        <v>11</v>
      </c>
      <c r="N10" s="106">
        <f t="shared" si="0"/>
        <v>0.91666666666666663</v>
      </c>
      <c r="O10" s="105"/>
      <c r="P10" s="105"/>
      <c r="Q10" s="54"/>
      <c r="R10" s="105"/>
      <c r="S10" s="54"/>
      <c r="T10" s="54"/>
      <c r="U10" s="54"/>
      <c r="V10" s="54"/>
      <c r="W10" s="55"/>
      <c r="X10" s="54"/>
      <c r="Y10" s="56" t="s">
        <v>294</v>
      </c>
      <c r="Z10" s="42" t="s">
        <v>375</v>
      </c>
    </row>
    <row r="11" spans="1:39" ht="115.5" customHeight="1">
      <c r="A11" s="232"/>
      <c r="B11" s="235"/>
      <c r="C11" s="218"/>
      <c r="D11" s="218"/>
      <c r="E11" s="218"/>
      <c r="F11" s="219"/>
      <c r="G11" s="33" t="s">
        <v>185</v>
      </c>
      <c r="H11" s="62" t="s">
        <v>206</v>
      </c>
      <c r="I11" s="62" t="s">
        <v>228</v>
      </c>
      <c r="J11" s="34" t="s">
        <v>102</v>
      </c>
      <c r="K11" s="34" t="s">
        <v>103</v>
      </c>
      <c r="L11" s="35">
        <v>12</v>
      </c>
      <c r="M11" s="35">
        <v>0</v>
      </c>
      <c r="N11" s="106">
        <f t="shared" si="0"/>
        <v>0</v>
      </c>
      <c r="O11" s="105"/>
      <c r="P11" s="105"/>
      <c r="Q11" s="54"/>
      <c r="R11" s="105"/>
      <c r="S11" s="54"/>
      <c r="T11" s="54"/>
      <c r="U11" s="54"/>
      <c r="V11" s="54"/>
      <c r="W11" s="54"/>
      <c r="X11" s="54"/>
      <c r="Y11" s="56" t="s">
        <v>294</v>
      </c>
      <c r="Z11" s="42" t="s">
        <v>336</v>
      </c>
    </row>
    <row r="30" spans="2:5">
      <c r="B30" s="2"/>
      <c r="C30" s="2"/>
      <c r="D30" s="3"/>
      <c r="E30" s="4"/>
    </row>
    <row r="31" spans="2:5">
      <c r="B31" s="2"/>
      <c r="C31" s="2"/>
      <c r="D31" s="3"/>
      <c r="E31" s="4"/>
    </row>
    <row r="32" spans="2:5">
      <c r="B32" s="2"/>
      <c r="C32" s="2"/>
      <c r="D32" s="3"/>
      <c r="E32" s="4"/>
    </row>
    <row r="33" spans="2:5">
      <c r="B33" s="2"/>
      <c r="C33" s="2"/>
      <c r="D33" s="3"/>
      <c r="E33" s="4"/>
    </row>
    <row r="34" spans="2:5">
      <c r="B34" s="2"/>
      <c r="C34" s="2"/>
      <c r="D34" s="3"/>
      <c r="E34" s="4"/>
    </row>
    <row r="35" spans="2:5">
      <c r="B35" s="2"/>
      <c r="C35" s="2"/>
      <c r="D35" s="3"/>
      <c r="E35" s="4"/>
    </row>
    <row r="36" spans="2:5">
      <c r="B36" s="2"/>
      <c r="C36" s="2"/>
      <c r="D36" s="3"/>
      <c r="E36" s="4"/>
    </row>
    <row r="37" spans="2:5">
      <c r="B37" s="2"/>
      <c r="C37" s="2"/>
      <c r="D37" s="3"/>
      <c r="E37" s="4"/>
    </row>
    <row r="38" spans="2:5">
      <c r="B38" s="2"/>
      <c r="C38" s="2"/>
      <c r="D38" s="3"/>
      <c r="E38" s="4"/>
    </row>
    <row r="39" spans="2:5">
      <c r="B39" s="2"/>
      <c r="C39" s="2"/>
      <c r="D39" s="3"/>
      <c r="E39" s="4"/>
    </row>
    <row r="41" spans="2:5">
      <c r="B41" s="2"/>
      <c r="C41" s="2"/>
      <c r="D41" s="3"/>
      <c r="E41" s="4"/>
    </row>
    <row r="42" spans="2:5">
      <c r="B42" s="2"/>
      <c r="C42" s="2"/>
      <c r="D42" s="3"/>
      <c r="E42" s="4"/>
    </row>
    <row r="43" spans="2:5">
      <c r="B43" s="2"/>
      <c r="C43" s="2"/>
      <c r="D43" s="3"/>
      <c r="E43" s="4"/>
    </row>
    <row r="44" spans="2:5">
      <c r="B44" s="2"/>
      <c r="C44" s="2"/>
      <c r="D44" s="3"/>
      <c r="E44" s="4"/>
    </row>
    <row r="45" spans="2:5">
      <c r="B45" s="2"/>
      <c r="C45" s="2"/>
      <c r="D45" s="3"/>
      <c r="E45" s="4"/>
    </row>
  </sheetData>
  <autoFilter ref="A4:Z11" xr:uid="{00000000-0009-0000-0000-000005000000}">
    <filterColumn colId="0" showButton="0"/>
    <filterColumn colId="2" showButton="0"/>
    <filterColumn colId="4" showButton="0"/>
    <filterColumn colId="6" showButton="0"/>
  </autoFilter>
  <mergeCells count="23">
    <mergeCell ref="X3:Y3"/>
    <mergeCell ref="A4:B4"/>
    <mergeCell ref="C4:D4"/>
    <mergeCell ref="E4:F4"/>
    <mergeCell ref="G4:H4"/>
    <mergeCell ref="H3:K3"/>
    <mergeCell ref="L3:N3"/>
    <mergeCell ref="O3:Q3"/>
    <mergeCell ref="R3:S3"/>
    <mergeCell ref="T3:U3"/>
    <mergeCell ref="V3:W3"/>
    <mergeCell ref="A5:A11"/>
    <mergeCell ref="B5:B11"/>
    <mergeCell ref="C5:C9"/>
    <mergeCell ref="D5:D9"/>
    <mergeCell ref="E5:E9"/>
    <mergeCell ref="G5:G6"/>
    <mergeCell ref="H5:H6"/>
    <mergeCell ref="C10:C11"/>
    <mergeCell ref="D10:D11"/>
    <mergeCell ref="E10:E11"/>
    <mergeCell ref="F10:F11"/>
    <mergeCell ref="F5:F9"/>
  </mergeCells>
  <conditionalFormatting sqref="N5:N11">
    <cfRule type="cellIs" dxfId="14" priority="1" operator="between">
      <formula>0.8</formula>
      <formula>"mas"</formula>
    </cfRule>
    <cfRule type="cellIs" dxfId="13" priority="2" operator="between">
      <formula>0.7</formula>
      <formula>0.79</formula>
    </cfRule>
    <cfRule type="cellIs" dxfId="12" priority="3" operator="between">
      <formula>0.6</formula>
      <formula>0.69</formula>
    </cfRule>
    <cfRule type="cellIs" dxfId="11" priority="4" operator="between">
      <formula>0.4</formula>
      <formula>0.59</formula>
    </cfRule>
    <cfRule type="cellIs" dxfId="10" priority="5" operator="between">
      <formula>0</formula>
      <formula>0.39</formula>
    </cfRule>
  </conditionalFormatting>
  <pageMargins left="0.7" right="0.7" top="0.75" bottom="0.75" header="0.3" footer="0.3"/>
  <pageSetup paperSize="5" scale="22" fitToHeight="3"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I37"/>
  <sheetViews>
    <sheetView topLeftCell="G15" zoomScale="39" zoomScaleNormal="39" zoomScaleSheetLayoutView="30" workbookViewId="0">
      <selection activeCell="H18" sqref="H18"/>
    </sheetView>
  </sheetViews>
  <sheetFormatPr baseColWidth="10" defaultRowHeight="26.25"/>
  <cols>
    <col min="1" max="1" width="6" style="1" bestFit="1" customWidth="1"/>
    <col min="2" max="2" width="43" style="1" customWidth="1"/>
    <col min="3" max="3" width="8.140625" style="1" bestFit="1" customWidth="1"/>
    <col min="4" max="4" width="41.42578125" style="1" customWidth="1"/>
    <col min="5" max="5" width="11.42578125" style="1"/>
    <col min="6" max="6" width="80.140625" style="1" customWidth="1"/>
    <col min="7" max="7" width="20.42578125" style="1" customWidth="1"/>
    <col min="8" max="8" width="67" style="1" customWidth="1"/>
    <col min="9" max="9" width="42.85546875" style="1" customWidth="1"/>
    <col min="10" max="10" width="43.42578125" style="5" customWidth="1"/>
    <col min="11" max="11" width="44" style="5" customWidth="1"/>
    <col min="12" max="12" width="26.85546875" style="5" customWidth="1"/>
    <col min="13" max="13" width="24.42578125" style="5" customWidth="1"/>
    <col min="14" max="14" width="20" style="5" customWidth="1"/>
    <col min="15" max="15" width="15.7109375" style="5" hidden="1" customWidth="1"/>
    <col min="16" max="16" width="13.140625" style="5" hidden="1" customWidth="1"/>
    <col min="17" max="17" width="18" style="5" hidden="1" customWidth="1"/>
    <col min="18" max="18" width="20.28515625" style="5" hidden="1" customWidth="1"/>
    <col min="19" max="19" width="15.7109375" style="5" hidden="1" customWidth="1"/>
    <col min="20" max="20" width="18" style="5" hidden="1" customWidth="1"/>
    <col min="21" max="21" width="12" style="5" hidden="1" customWidth="1"/>
    <col min="22" max="22" width="18.28515625" style="5" hidden="1" customWidth="1"/>
    <col min="23" max="23" width="14.85546875" style="5" hidden="1" customWidth="1"/>
    <col min="24" max="24" width="21.42578125" style="5" hidden="1" customWidth="1"/>
    <col min="25" max="25" width="20.5703125" style="5" hidden="1" customWidth="1"/>
    <col min="26" max="26" width="121.28515625" style="11" customWidth="1"/>
    <col min="27" max="27" width="11.42578125" style="1"/>
    <col min="28" max="28" width="26.5703125" style="1" customWidth="1"/>
    <col min="29" max="29" width="34.28515625" style="1" customWidth="1"/>
    <col min="30" max="30" width="21" style="1" customWidth="1"/>
    <col min="31" max="32" width="11.42578125" style="1"/>
    <col min="33" max="33" width="24.7109375" style="1" customWidth="1"/>
    <col min="34" max="34" width="15" style="1" customWidth="1"/>
    <col min="35" max="16384" width="11.42578125" style="1"/>
  </cols>
  <sheetData>
    <row r="1" spans="1:35" s="60" customFormat="1" ht="55.5" customHeight="1">
      <c r="A1" s="57" t="s">
        <v>142</v>
      </c>
      <c r="B1" s="57"/>
      <c r="C1" s="57"/>
      <c r="D1" s="57"/>
      <c r="E1" s="57"/>
      <c r="F1" s="57"/>
      <c r="G1" s="57"/>
      <c r="H1" s="57"/>
      <c r="I1" s="57"/>
      <c r="J1" s="57"/>
      <c r="K1" s="57"/>
      <c r="L1" s="58"/>
      <c r="M1" s="58"/>
      <c r="N1" s="58"/>
      <c r="O1" s="58"/>
      <c r="P1" s="58"/>
      <c r="Q1" s="58"/>
      <c r="R1" s="58"/>
      <c r="S1" s="58"/>
      <c r="T1" s="58"/>
      <c r="U1" s="58"/>
      <c r="V1" s="58"/>
      <c r="W1" s="58"/>
      <c r="X1" s="58"/>
      <c r="Y1" s="58"/>
      <c r="Z1" s="59"/>
    </row>
    <row r="2" spans="1:35" ht="25.5" customHeight="1">
      <c r="A2" s="14"/>
      <c r="B2" s="14"/>
      <c r="C2" s="14"/>
      <c r="D2" s="14"/>
      <c r="E2" s="14"/>
      <c r="F2" s="14"/>
      <c r="G2" s="14"/>
      <c r="H2" s="14"/>
      <c r="I2" s="14"/>
      <c r="J2" s="14"/>
      <c r="K2" s="14"/>
      <c r="L2" s="14"/>
      <c r="M2" s="14"/>
      <c r="N2" s="14"/>
      <c r="O2" s="14"/>
      <c r="P2" s="14"/>
      <c r="Q2" s="14"/>
      <c r="R2" s="14"/>
      <c r="S2" s="14"/>
      <c r="T2" s="14"/>
      <c r="U2" s="14"/>
      <c r="V2" s="14"/>
      <c r="W2" s="14"/>
      <c r="X2" s="14"/>
      <c r="Y2" s="14"/>
    </row>
    <row r="3" spans="1:35" ht="52.5" customHeight="1">
      <c r="A3" s="14"/>
      <c r="B3" s="14"/>
      <c r="C3" s="14"/>
      <c r="D3" s="14"/>
      <c r="E3" s="14"/>
      <c r="F3" s="14"/>
      <c r="G3" s="14"/>
      <c r="H3" s="214"/>
      <c r="I3" s="214"/>
      <c r="J3" s="214"/>
      <c r="K3" s="215"/>
      <c r="L3" s="186" t="s">
        <v>275</v>
      </c>
      <c r="M3" s="187"/>
      <c r="N3" s="188"/>
      <c r="O3" s="208" t="s">
        <v>241</v>
      </c>
      <c r="P3" s="209"/>
      <c r="Q3" s="210"/>
      <c r="R3" s="183" t="s">
        <v>242</v>
      </c>
      <c r="S3" s="183"/>
      <c r="T3" s="183" t="s">
        <v>243</v>
      </c>
      <c r="U3" s="183"/>
      <c r="V3" s="183" t="s">
        <v>244</v>
      </c>
      <c r="W3" s="183"/>
      <c r="X3" s="183" t="s">
        <v>245</v>
      </c>
      <c r="Y3" s="183"/>
    </row>
    <row r="4" spans="1:35" ht="94.5" customHeight="1">
      <c r="A4" s="236" t="s">
        <v>4</v>
      </c>
      <c r="B4" s="236"/>
      <c r="C4" s="236" t="s">
        <v>0</v>
      </c>
      <c r="D4" s="236"/>
      <c r="E4" s="236" t="s">
        <v>5</v>
      </c>
      <c r="F4" s="236"/>
      <c r="G4" s="237" t="s">
        <v>1</v>
      </c>
      <c r="H4" s="237"/>
      <c r="I4" s="92" t="s">
        <v>6</v>
      </c>
      <c r="J4" s="92" t="s">
        <v>2</v>
      </c>
      <c r="K4" s="93" t="s">
        <v>3</v>
      </c>
      <c r="L4" s="97" t="s">
        <v>238</v>
      </c>
      <c r="M4" s="98" t="s">
        <v>239</v>
      </c>
      <c r="N4" s="96" t="s">
        <v>240</v>
      </c>
      <c r="O4" s="97" t="s">
        <v>238</v>
      </c>
      <c r="P4" s="98" t="s">
        <v>239</v>
      </c>
      <c r="Q4" s="96" t="s">
        <v>240</v>
      </c>
      <c r="R4" s="97" t="s">
        <v>6</v>
      </c>
      <c r="S4" s="98" t="s">
        <v>246</v>
      </c>
      <c r="T4" s="97" t="s">
        <v>6</v>
      </c>
      <c r="U4" s="98" t="s">
        <v>246</v>
      </c>
      <c r="V4" s="97" t="s">
        <v>6</v>
      </c>
      <c r="W4" s="98" t="s">
        <v>246</v>
      </c>
      <c r="X4" s="97" t="s">
        <v>6</v>
      </c>
      <c r="Y4" s="98" t="s">
        <v>246</v>
      </c>
      <c r="Z4" s="31" t="s">
        <v>236</v>
      </c>
    </row>
    <row r="5" spans="1:35" ht="309.75" customHeight="1">
      <c r="A5" s="230" t="s">
        <v>29</v>
      </c>
      <c r="B5" s="221" t="s">
        <v>30</v>
      </c>
      <c r="C5" s="221" t="s">
        <v>151</v>
      </c>
      <c r="D5" s="218" t="s">
        <v>31</v>
      </c>
      <c r="E5" s="63" t="s">
        <v>166</v>
      </c>
      <c r="F5" s="62" t="s">
        <v>32</v>
      </c>
      <c r="G5" s="33" t="s">
        <v>186</v>
      </c>
      <c r="H5" s="65" t="s">
        <v>207</v>
      </c>
      <c r="I5" s="65" t="s">
        <v>229</v>
      </c>
      <c r="J5" s="34" t="s">
        <v>104</v>
      </c>
      <c r="K5" s="34" t="s">
        <v>105</v>
      </c>
      <c r="L5" s="35">
        <v>12</v>
      </c>
      <c r="M5" s="35">
        <v>4</v>
      </c>
      <c r="N5" s="36">
        <f t="shared" ref="N5:N18" si="0">M5/L5*1</f>
        <v>0.33333333333333331</v>
      </c>
      <c r="O5" s="34"/>
      <c r="P5" s="34"/>
      <c r="Q5" s="34"/>
      <c r="R5" s="34"/>
      <c r="S5" s="34"/>
      <c r="T5" s="34"/>
      <c r="U5" s="34"/>
      <c r="V5" s="34"/>
      <c r="W5" s="34"/>
      <c r="X5" s="34"/>
      <c r="Y5" s="34" t="s">
        <v>294</v>
      </c>
      <c r="Z5" s="32" t="s">
        <v>384</v>
      </c>
      <c r="AB5" s="145" t="s">
        <v>247</v>
      </c>
      <c r="AC5" s="32" t="s">
        <v>341</v>
      </c>
      <c r="AD5" s="32" t="s">
        <v>248</v>
      </c>
      <c r="AE5" s="133"/>
      <c r="AF5" s="133"/>
      <c r="AG5" s="26"/>
      <c r="AH5" s="133"/>
    </row>
    <row r="6" spans="1:35" ht="274.5" customHeight="1">
      <c r="A6" s="231"/>
      <c r="B6" s="221"/>
      <c r="C6" s="221"/>
      <c r="D6" s="218"/>
      <c r="E6" s="63" t="s">
        <v>167</v>
      </c>
      <c r="F6" s="62" t="s">
        <v>133</v>
      </c>
      <c r="G6" s="33" t="s">
        <v>187</v>
      </c>
      <c r="H6" s="65" t="s">
        <v>208</v>
      </c>
      <c r="I6" s="62" t="s">
        <v>230</v>
      </c>
      <c r="J6" s="34" t="s">
        <v>106</v>
      </c>
      <c r="K6" s="34" t="s">
        <v>107</v>
      </c>
      <c r="L6" s="35">
        <v>12</v>
      </c>
      <c r="M6" s="35">
        <v>4</v>
      </c>
      <c r="N6" s="36">
        <f t="shared" si="0"/>
        <v>0.33333333333333331</v>
      </c>
      <c r="O6" s="34">
        <v>181269500</v>
      </c>
      <c r="P6" s="34">
        <v>181269500</v>
      </c>
      <c r="Q6" s="34">
        <v>12</v>
      </c>
      <c r="R6" s="34">
        <f>P6</f>
        <v>181269500</v>
      </c>
      <c r="S6" s="34"/>
      <c r="T6" s="34"/>
      <c r="U6" s="34"/>
      <c r="V6" s="34"/>
      <c r="W6" s="34"/>
      <c r="X6" s="34"/>
      <c r="Y6" s="34" t="s">
        <v>274</v>
      </c>
      <c r="Z6" s="32" t="s">
        <v>385</v>
      </c>
      <c r="AB6" s="145" t="s">
        <v>249</v>
      </c>
      <c r="AC6" s="145">
        <v>14</v>
      </c>
      <c r="AD6" s="149">
        <f>AC6/14</f>
        <v>1</v>
      </c>
      <c r="AE6" s="133"/>
      <c r="AF6" s="133"/>
      <c r="AG6" s="26"/>
      <c r="AH6" s="134"/>
    </row>
    <row r="7" spans="1:35" ht="111.75" customHeight="1">
      <c r="A7" s="231"/>
      <c r="B7" s="221"/>
      <c r="C7" s="221" t="s">
        <v>152</v>
      </c>
      <c r="D7" s="233" t="s">
        <v>33</v>
      </c>
      <c r="E7" s="218" t="s">
        <v>168</v>
      </c>
      <c r="F7" s="238" t="s">
        <v>34</v>
      </c>
      <c r="G7" s="225" t="s">
        <v>188</v>
      </c>
      <c r="H7" s="227" t="s">
        <v>209</v>
      </c>
      <c r="I7" s="66" t="s">
        <v>134</v>
      </c>
      <c r="J7" s="34" t="s">
        <v>108</v>
      </c>
      <c r="K7" s="34" t="s">
        <v>109</v>
      </c>
      <c r="L7" s="35">
        <v>1</v>
      </c>
      <c r="M7" s="35">
        <v>0</v>
      </c>
      <c r="N7" s="36">
        <f t="shared" si="0"/>
        <v>0</v>
      </c>
      <c r="O7" s="34"/>
      <c r="P7" s="34"/>
      <c r="Q7" s="34"/>
      <c r="R7" s="34"/>
      <c r="S7" s="34"/>
      <c r="T7" s="34"/>
      <c r="U7" s="34"/>
      <c r="V7" s="34"/>
      <c r="W7" s="34"/>
      <c r="X7" s="34"/>
      <c r="Y7" s="34" t="s">
        <v>294</v>
      </c>
      <c r="Z7" s="32" t="s">
        <v>336</v>
      </c>
      <c r="AB7" s="145" t="s">
        <v>250</v>
      </c>
      <c r="AC7" s="145">
        <v>0</v>
      </c>
      <c r="AD7" s="149">
        <f t="shared" ref="AD7:AD9" si="1">AC7/14</f>
        <v>0</v>
      </c>
      <c r="AE7" s="133"/>
      <c r="AF7" s="133"/>
      <c r="AG7" s="26"/>
      <c r="AH7" s="134"/>
    </row>
    <row r="8" spans="1:35" ht="111.75" customHeight="1">
      <c r="A8" s="231"/>
      <c r="B8" s="221"/>
      <c r="C8" s="221"/>
      <c r="D8" s="234"/>
      <c r="E8" s="218"/>
      <c r="F8" s="239"/>
      <c r="G8" s="226"/>
      <c r="H8" s="229"/>
      <c r="I8" s="62" t="s">
        <v>231</v>
      </c>
      <c r="J8" s="34" t="s">
        <v>110</v>
      </c>
      <c r="K8" s="34" t="s">
        <v>111</v>
      </c>
      <c r="L8" s="35">
        <v>1</v>
      </c>
      <c r="M8" s="35">
        <v>0</v>
      </c>
      <c r="N8" s="36">
        <f t="shared" si="0"/>
        <v>0</v>
      </c>
      <c r="O8" s="34"/>
      <c r="P8" s="34"/>
      <c r="Q8" s="34"/>
      <c r="R8" s="34"/>
      <c r="S8" s="34"/>
      <c r="T8" s="34"/>
      <c r="U8" s="34"/>
      <c r="V8" s="34"/>
      <c r="W8" s="34"/>
      <c r="X8" s="34"/>
      <c r="Y8" s="34" t="s">
        <v>294</v>
      </c>
      <c r="Z8" s="32" t="s">
        <v>336</v>
      </c>
      <c r="AB8" s="32" t="s">
        <v>251</v>
      </c>
      <c r="AC8" s="32">
        <v>0</v>
      </c>
      <c r="AD8" s="149">
        <f t="shared" si="1"/>
        <v>0</v>
      </c>
      <c r="AE8" s="133"/>
      <c r="AF8" s="133"/>
      <c r="AG8" s="133"/>
      <c r="AH8" s="134"/>
      <c r="AI8" s="28"/>
    </row>
    <row r="9" spans="1:35" ht="111.75" customHeight="1">
      <c r="A9" s="231"/>
      <c r="B9" s="221"/>
      <c r="C9" s="221"/>
      <c r="D9" s="234"/>
      <c r="E9" s="218"/>
      <c r="F9" s="239"/>
      <c r="G9" s="33" t="s">
        <v>189</v>
      </c>
      <c r="H9" s="62" t="s">
        <v>210</v>
      </c>
      <c r="I9" s="62" t="s">
        <v>61</v>
      </c>
      <c r="J9" s="34" t="s">
        <v>93</v>
      </c>
      <c r="K9" s="34" t="s">
        <v>111</v>
      </c>
      <c r="L9" s="35">
        <v>1</v>
      </c>
      <c r="M9" s="35">
        <v>0</v>
      </c>
      <c r="N9" s="36">
        <f t="shared" si="0"/>
        <v>0</v>
      </c>
      <c r="O9" s="34">
        <v>13200000</v>
      </c>
      <c r="P9" s="34">
        <v>33000</v>
      </c>
      <c r="Q9" s="34">
        <v>1</v>
      </c>
      <c r="R9" s="34">
        <f>P9</f>
        <v>33000</v>
      </c>
      <c r="S9" s="34"/>
      <c r="T9" s="34"/>
      <c r="U9" s="34"/>
      <c r="V9" s="34"/>
      <c r="W9" s="34"/>
      <c r="X9" s="34"/>
      <c r="Y9" s="34" t="s">
        <v>273</v>
      </c>
      <c r="Z9" s="32" t="s">
        <v>336</v>
      </c>
      <c r="AB9" s="147" t="s">
        <v>252</v>
      </c>
      <c r="AC9" s="32">
        <v>0</v>
      </c>
      <c r="AD9" s="149">
        <f t="shared" si="1"/>
        <v>0</v>
      </c>
    </row>
    <row r="10" spans="1:35" ht="223.5" customHeight="1">
      <c r="A10" s="231"/>
      <c r="B10" s="221"/>
      <c r="C10" s="221"/>
      <c r="D10" s="234"/>
      <c r="E10" s="218"/>
      <c r="F10" s="239"/>
      <c r="G10" s="33" t="s">
        <v>190</v>
      </c>
      <c r="H10" s="62" t="s">
        <v>211</v>
      </c>
      <c r="I10" s="62" t="s">
        <v>135</v>
      </c>
      <c r="J10" s="34" t="s">
        <v>112</v>
      </c>
      <c r="K10" s="34" t="s">
        <v>111</v>
      </c>
      <c r="L10" s="35">
        <v>1</v>
      </c>
      <c r="M10" s="35">
        <v>0</v>
      </c>
      <c r="N10" s="36">
        <f t="shared" si="0"/>
        <v>0</v>
      </c>
      <c r="O10" s="34"/>
      <c r="P10" s="34"/>
      <c r="Q10" s="34"/>
      <c r="R10" s="34"/>
      <c r="S10" s="34"/>
      <c r="T10" s="34"/>
      <c r="U10" s="34"/>
      <c r="V10" s="34"/>
      <c r="W10" s="34"/>
      <c r="X10" s="34"/>
      <c r="Y10" s="34" t="s">
        <v>294</v>
      </c>
      <c r="Z10" s="32" t="s">
        <v>336</v>
      </c>
    </row>
    <row r="11" spans="1:35" ht="409.5">
      <c r="A11" s="231"/>
      <c r="B11" s="221"/>
      <c r="C11" s="221"/>
      <c r="D11" s="234"/>
      <c r="E11" s="218"/>
      <c r="F11" s="239"/>
      <c r="G11" s="33" t="s">
        <v>191</v>
      </c>
      <c r="H11" s="62" t="s">
        <v>62</v>
      </c>
      <c r="I11" s="62" t="s">
        <v>136</v>
      </c>
      <c r="J11" s="34" t="s">
        <v>82</v>
      </c>
      <c r="K11" s="34" t="s">
        <v>111</v>
      </c>
      <c r="L11" s="35">
        <v>12</v>
      </c>
      <c r="M11" s="35">
        <v>0</v>
      </c>
      <c r="N11" s="36">
        <f t="shared" si="0"/>
        <v>0</v>
      </c>
      <c r="O11" s="34">
        <v>36280000</v>
      </c>
      <c r="P11" s="34">
        <v>9100000</v>
      </c>
      <c r="Q11" s="34">
        <v>12</v>
      </c>
      <c r="R11" s="34">
        <f>P11</f>
        <v>9100000</v>
      </c>
      <c r="S11" s="34"/>
      <c r="T11" s="34"/>
      <c r="U11" s="34"/>
      <c r="V11" s="34"/>
      <c r="W11" s="34"/>
      <c r="X11" s="34"/>
      <c r="Y11" s="34" t="s">
        <v>272</v>
      </c>
      <c r="Z11" s="32" t="s">
        <v>336</v>
      </c>
    </row>
    <row r="12" spans="1:35" ht="409.5">
      <c r="A12" s="231"/>
      <c r="B12" s="221"/>
      <c r="C12" s="221"/>
      <c r="D12" s="234"/>
      <c r="E12" s="218"/>
      <c r="F12" s="240"/>
      <c r="G12" s="33" t="s">
        <v>192</v>
      </c>
      <c r="H12" s="62" t="s">
        <v>212</v>
      </c>
      <c r="I12" s="62" t="s">
        <v>232</v>
      </c>
      <c r="J12" s="34" t="s">
        <v>113</v>
      </c>
      <c r="K12" s="34" t="s">
        <v>111</v>
      </c>
      <c r="L12" s="35">
        <v>1</v>
      </c>
      <c r="M12" s="35">
        <v>0</v>
      </c>
      <c r="N12" s="36">
        <f t="shared" si="0"/>
        <v>0</v>
      </c>
      <c r="O12" s="34">
        <v>13200000</v>
      </c>
      <c r="P12" s="34">
        <v>33000</v>
      </c>
      <c r="Q12" s="34">
        <v>1</v>
      </c>
      <c r="R12" s="34">
        <f>P12</f>
        <v>33000</v>
      </c>
      <c r="S12" s="34"/>
      <c r="T12" s="34"/>
      <c r="U12" s="34"/>
      <c r="V12" s="34"/>
      <c r="W12" s="34"/>
      <c r="X12" s="34"/>
      <c r="Y12" s="34" t="s">
        <v>300</v>
      </c>
      <c r="Z12" s="32" t="s">
        <v>336</v>
      </c>
    </row>
    <row r="13" spans="1:35" ht="155.25" customHeight="1">
      <c r="A13" s="231"/>
      <c r="B13" s="221"/>
      <c r="C13" s="221"/>
      <c r="D13" s="234"/>
      <c r="E13" s="63" t="s">
        <v>169</v>
      </c>
      <c r="F13" s="64" t="s">
        <v>35</v>
      </c>
      <c r="G13" s="33" t="s">
        <v>193</v>
      </c>
      <c r="H13" s="65" t="s">
        <v>213</v>
      </c>
      <c r="I13" s="65" t="s">
        <v>63</v>
      </c>
      <c r="J13" s="34" t="s">
        <v>114</v>
      </c>
      <c r="K13" s="34" t="s">
        <v>83</v>
      </c>
      <c r="L13" s="35">
        <v>12</v>
      </c>
      <c r="M13" s="35">
        <v>2</v>
      </c>
      <c r="N13" s="36">
        <f t="shared" si="0"/>
        <v>0.16666666666666666</v>
      </c>
      <c r="O13" s="34"/>
      <c r="P13" s="34"/>
      <c r="Q13" s="34"/>
      <c r="R13" s="34"/>
      <c r="S13" s="34"/>
      <c r="T13" s="34"/>
      <c r="U13" s="34"/>
      <c r="V13" s="34"/>
      <c r="W13" s="34"/>
      <c r="X13" s="34"/>
      <c r="Y13" s="34" t="s">
        <v>294</v>
      </c>
      <c r="Z13" s="32" t="s">
        <v>376</v>
      </c>
    </row>
    <row r="14" spans="1:35" ht="144">
      <c r="A14" s="231"/>
      <c r="B14" s="221"/>
      <c r="C14" s="221" t="s">
        <v>153</v>
      </c>
      <c r="D14" s="218" t="s">
        <v>36</v>
      </c>
      <c r="E14" s="218" t="s">
        <v>170</v>
      </c>
      <c r="F14" s="219" t="s">
        <v>37</v>
      </c>
      <c r="G14" s="33" t="s">
        <v>194</v>
      </c>
      <c r="H14" s="62" t="s">
        <v>64</v>
      </c>
      <c r="I14" s="62" t="s">
        <v>233</v>
      </c>
      <c r="J14" s="34" t="s">
        <v>115</v>
      </c>
      <c r="K14" s="34" t="s">
        <v>116</v>
      </c>
      <c r="L14" s="35">
        <v>1</v>
      </c>
      <c r="M14" s="35">
        <v>0</v>
      </c>
      <c r="N14" s="36">
        <f t="shared" si="0"/>
        <v>0</v>
      </c>
      <c r="O14" s="34"/>
      <c r="P14" s="34"/>
      <c r="Q14" s="34"/>
      <c r="R14" s="34"/>
      <c r="S14" s="34"/>
      <c r="T14" s="34"/>
      <c r="U14" s="34"/>
      <c r="V14" s="34"/>
      <c r="W14" s="34"/>
      <c r="X14" s="34"/>
      <c r="Y14" s="34" t="s">
        <v>294</v>
      </c>
      <c r="Z14" s="32" t="s">
        <v>336</v>
      </c>
    </row>
    <row r="15" spans="1:35" ht="270">
      <c r="A15" s="231"/>
      <c r="B15" s="221"/>
      <c r="C15" s="221"/>
      <c r="D15" s="218"/>
      <c r="E15" s="218"/>
      <c r="F15" s="219"/>
      <c r="G15" s="33" t="s">
        <v>195</v>
      </c>
      <c r="H15" s="62" t="s">
        <v>214</v>
      </c>
      <c r="I15" s="62" t="s">
        <v>66</v>
      </c>
      <c r="J15" s="34" t="s">
        <v>117</v>
      </c>
      <c r="K15" s="34" t="s">
        <v>116</v>
      </c>
      <c r="L15" s="35">
        <v>54</v>
      </c>
      <c r="M15" s="35">
        <v>0</v>
      </c>
      <c r="N15" s="36">
        <f t="shared" si="0"/>
        <v>0</v>
      </c>
      <c r="O15" s="34" t="s">
        <v>301</v>
      </c>
      <c r="P15" s="34" t="s">
        <v>301</v>
      </c>
      <c r="Q15" s="34">
        <v>54</v>
      </c>
      <c r="R15" s="34" t="s">
        <v>301</v>
      </c>
      <c r="S15" s="34"/>
      <c r="T15" s="34"/>
      <c r="U15" s="34"/>
      <c r="V15" s="34"/>
      <c r="W15" s="34"/>
      <c r="X15" s="34"/>
      <c r="Y15" s="34" t="s">
        <v>298</v>
      </c>
      <c r="Z15" s="32" t="s">
        <v>336</v>
      </c>
    </row>
    <row r="16" spans="1:35" ht="144">
      <c r="A16" s="231"/>
      <c r="B16" s="221"/>
      <c r="C16" s="221"/>
      <c r="D16" s="218"/>
      <c r="E16" s="218"/>
      <c r="F16" s="219"/>
      <c r="G16" s="33" t="s">
        <v>196</v>
      </c>
      <c r="H16" s="62" t="s">
        <v>50</v>
      </c>
      <c r="I16" s="62" t="s">
        <v>67</v>
      </c>
      <c r="J16" s="34" t="s">
        <v>82</v>
      </c>
      <c r="K16" s="34" t="s">
        <v>116</v>
      </c>
      <c r="L16" s="35">
        <v>12</v>
      </c>
      <c r="M16" s="35">
        <v>0</v>
      </c>
      <c r="N16" s="36">
        <f t="shared" si="0"/>
        <v>0</v>
      </c>
      <c r="O16" s="34"/>
      <c r="P16" s="34"/>
      <c r="Q16" s="34"/>
      <c r="R16" s="34"/>
      <c r="S16" s="34"/>
      <c r="T16" s="34"/>
      <c r="U16" s="34"/>
      <c r="V16" s="34"/>
      <c r="W16" s="34"/>
      <c r="X16" s="34"/>
      <c r="Y16" s="34" t="s">
        <v>294</v>
      </c>
      <c r="Z16" s="43" t="s">
        <v>336</v>
      </c>
    </row>
    <row r="17" spans="1:26" ht="144">
      <c r="A17" s="231"/>
      <c r="B17" s="221"/>
      <c r="C17" s="221"/>
      <c r="D17" s="218"/>
      <c r="E17" s="218"/>
      <c r="F17" s="219"/>
      <c r="G17" s="33" t="s">
        <v>197</v>
      </c>
      <c r="H17" s="62" t="s">
        <v>65</v>
      </c>
      <c r="I17" s="62" t="s">
        <v>137</v>
      </c>
      <c r="J17" s="34" t="s">
        <v>118</v>
      </c>
      <c r="K17" s="34" t="s">
        <v>119</v>
      </c>
      <c r="L17" s="35">
        <v>1</v>
      </c>
      <c r="M17" s="35">
        <v>0</v>
      </c>
      <c r="N17" s="36">
        <f t="shared" si="0"/>
        <v>0</v>
      </c>
      <c r="O17" s="34"/>
      <c r="P17" s="34"/>
      <c r="Q17" s="34"/>
      <c r="R17" s="34"/>
      <c r="S17" s="34"/>
      <c r="T17" s="34"/>
      <c r="U17" s="34"/>
      <c r="V17" s="34"/>
      <c r="W17" s="34"/>
      <c r="X17" s="34"/>
      <c r="Y17" s="34" t="s">
        <v>294</v>
      </c>
      <c r="Z17" s="32" t="s">
        <v>386</v>
      </c>
    </row>
    <row r="18" spans="1:26" ht="144">
      <c r="A18" s="231"/>
      <c r="B18" s="221"/>
      <c r="C18" s="221"/>
      <c r="D18" s="218"/>
      <c r="E18" s="218"/>
      <c r="F18" s="219"/>
      <c r="G18" s="33" t="s">
        <v>198</v>
      </c>
      <c r="H18" s="161" t="s">
        <v>215</v>
      </c>
      <c r="I18" s="66" t="s">
        <v>68</v>
      </c>
      <c r="J18" s="34" t="s">
        <v>98</v>
      </c>
      <c r="K18" s="34" t="s">
        <v>120</v>
      </c>
      <c r="L18" s="35">
        <v>1</v>
      </c>
      <c r="M18" s="35">
        <v>0</v>
      </c>
      <c r="N18" s="36">
        <f t="shared" si="0"/>
        <v>0</v>
      </c>
      <c r="O18" s="34"/>
      <c r="P18" s="34"/>
      <c r="Q18" s="34"/>
      <c r="R18" s="34"/>
      <c r="S18" s="34"/>
      <c r="T18" s="34"/>
      <c r="U18" s="34"/>
      <c r="V18" s="34"/>
      <c r="W18" s="34"/>
      <c r="X18" s="34"/>
      <c r="Y18" s="34" t="s">
        <v>294</v>
      </c>
      <c r="Z18" s="32" t="s">
        <v>336</v>
      </c>
    </row>
    <row r="22" spans="1:26">
      <c r="B22" s="2"/>
      <c r="C22" s="2"/>
      <c r="D22" s="3"/>
      <c r="E22" s="4"/>
    </row>
    <row r="23" spans="1:26">
      <c r="B23" s="2"/>
      <c r="C23" s="2"/>
      <c r="D23" s="3"/>
      <c r="E23" s="4"/>
    </row>
    <row r="24" spans="1:26">
      <c r="B24" s="2"/>
      <c r="C24" s="2"/>
      <c r="D24" s="3"/>
      <c r="E24" s="4"/>
    </row>
    <row r="25" spans="1:26">
      <c r="B25" s="2"/>
      <c r="C25" s="2"/>
      <c r="D25" s="3"/>
      <c r="E25" s="4"/>
    </row>
    <row r="26" spans="1:26">
      <c r="B26" s="2"/>
      <c r="C26" s="2"/>
      <c r="D26" s="3"/>
      <c r="E26" s="4"/>
    </row>
    <row r="27" spans="1:26">
      <c r="B27" s="2"/>
      <c r="C27" s="2"/>
      <c r="D27" s="3"/>
      <c r="E27" s="4"/>
    </row>
    <row r="28" spans="1:26">
      <c r="B28" s="2"/>
      <c r="C28" s="2"/>
      <c r="D28" s="3"/>
      <c r="E28" s="4"/>
    </row>
    <row r="29" spans="1:26">
      <c r="B29" s="2"/>
      <c r="C29" s="2"/>
      <c r="D29" s="3"/>
      <c r="E29" s="4"/>
    </row>
    <row r="30" spans="1:26">
      <c r="B30" s="2"/>
      <c r="C30" s="2"/>
      <c r="D30" s="3"/>
      <c r="E30" s="4"/>
    </row>
    <row r="31" spans="1:26">
      <c r="B31" s="2"/>
      <c r="C31" s="2"/>
      <c r="D31" s="3"/>
      <c r="E31" s="4"/>
    </row>
    <row r="33" spans="2:5">
      <c r="B33" s="2"/>
      <c r="C33" s="2"/>
      <c r="D33" s="3"/>
      <c r="E33" s="4"/>
    </row>
    <row r="34" spans="2:5">
      <c r="B34" s="2"/>
      <c r="C34" s="2"/>
      <c r="D34" s="3"/>
      <c r="E34" s="4"/>
    </row>
    <row r="35" spans="2:5">
      <c r="B35" s="2"/>
      <c r="C35" s="2"/>
      <c r="D35" s="3"/>
      <c r="E35" s="4"/>
    </row>
    <row r="36" spans="2:5">
      <c r="B36" s="2"/>
      <c r="C36" s="2"/>
      <c r="D36" s="3"/>
      <c r="E36" s="4"/>
    </row>
    <row r="37" spans="2:5">
      <c r="B37" s="2"/>
      <c r="C37" s="2"/>
      <c r="D37" s="3"/>
      <c r="E37" s="4"/>
    </row>
  </sheetData>
  <mergeCells count="25">
    <mergeCell ref="X3:Y3"/>
    <mergeCell ref="A4:B4"/>
    <mergeCell ref="C4:D4"/>
    <mergeCell ref="E4:F4"/>
    <mergeCell ref="G4:H4"/>
    <mergeCell ref="H3:K3"/>
    <mergeCell ref="L3:N3"/>
    <mergeCell ref="O3:Q3"/>
    <mergeCell ref="R3:S3"/>
    <mergeCell ref="T3:U3"/>
    <mergeCell ref="V3:W3"/>
    <mergeCell ref="A5:A18"/>
    <mergeCell ref="B5:B18"/>
    <mergeCell ref="C5:C6"/>
    <mergeCell ref="D5:D6"/>
    <mergeCell ref="C7:C13"/>
    <mergeCell ref="D7:D13"/>
    <mergeCell ref="E7:E12"/>
    <mergeCell ref="F7:F12"/>
    <mergeCell ref="G7:G8"/>
    <mergeCell ref="H7:H8"/>
    <mergeCell ref="C14:C18"/>
    <mergeCell ref="D14:D18"/>
    <mergeCell ref="E14:E18"/>
    <mergeCell ref="F14:F18"/>
  </mergeCells>
  <conditionalFormatting sqref="N5:N18">
    <cfRule type="cellIs" dxfId="9" priority="1" operator="between">
      <formula>0.8</formula>
      <formula>"mas"</formula>
    </cfRule>
    <cfRule type="cellIs" dxfId="8" priority="2" operator="between">
      <formula>0.7</formula>
      <formula>0.79</formula>
    </cfRule>
    <cfRule type="cellIs" dxfId="7" priority="3" operator="between">
      <formula>0.6</formula>
      <formula>0.69</formula>
    </cfRule>
    <cfRule type="cellIs" dxfId="6" priority="4" operator="between">
      <formula>0.4</formula>
      <formula>0.59</formula>
    </cfRule>
    <cfRule type="cellIs" dxfId="5" priority="5" operator="between">
      <formula>0</formula>
      <formula>0.39</formula>
    </cfRule>
  </conditionalFormatting>
  <pageMargins left="0.7" right="0.7" top="0.75" bottom="0.75" header="0.3" footer="0.3"/>
  <pageSetup paperSize="5" scale="25" fitToHeight="3"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G43"/>
  <sheetViews>
    <sheetView topLeftCell="J4" zoomScale="41" zoomScaleNormal="41" zoomScaleSheetLayoutView="20" workbookViewId="0">
      <selection activeCell="AD8" sqref="AD8"/>
    </sheetView>
  </sheetViews>
  <sheetFormatPr baseColWidth="10" defaultRowHeight="26.25"/>
  <cols>
    <col min="1" max="1" width="6" style="1" bestFit="1" customWidth="1"/>
    <col min="2" max="2" width="43" style="1" customWidth="1"/>
    <col min="3" max="3" width="8.140625" style="1" bestFit="1" customWidth="1"/>
    <col min="4" max="4" width="41.42578125" style="1" customWidth="1"/>
    <col min="5" max="5" width="11.42578125" style="1"/>
    <col min="6" max="6" width="80.140625" style="1" customWidth="1"/>
    <col min="7" max="7" width="20.42578125" style="1" customWidth="1"/>
    <col min="8" max="8" width="67" style="1" customWidth="1"/>
    <col min="9" max="9" width="42.85546875" style="1" customWidth="1"/>
    <col min="10" max="10" width="43.42578125" style="5" customWidth="1"/>
    <col min="11" max="11" width="44" style="5" customWidth="1"/>
    <col min="12" max="12" width="20.85546875" style="5" customWidth="1"/>
    <col min="13" max="13" width="20.5703125" style="5" customWidth="1"/>
    <col min="14" max="14" width="20" style="5" customWidth="1"/>
    <col min="15" max="15" width="15.7109375" style="5" hidden="1" customWidth="1"/>
    <col min="16" max="16" width="13.140625" style="5" hidden="1" customWidth="1"/>
    <col min="17" max="17" width="18" style="5" hidden="1" customWidth="1"/>
    <col min="18" max="18" width="20.28515625" style="5" hidden="1" customWidth="1"/>
    <col min="19" max="19" width="15.7109375" style="5" hidden="1" customWidth="1"/>
    <col min="20" max="20" width="18" style="5" hidden="1" customWidth="1"/>
    <col min="21" max="21" width="12" style="5" hidden="1" customWidth="1"/>
    <col min="22" max="22" width="18.28515625" style="5" hidden="1" customWidth="1"/>
    <col min="23" max="23" width="14.85546875" style="5" hidden="1" customWidth="1"/>
    <col min="24" max="24" width="21.42578125" style="5" hidden="1" customWidth="1"/>
    <col min="25" max="25" width="20.5703125" style="5" hidden="1" customWidth="1"/>
    <col min="26" max="26" width="121.28515625" style="11" customWidth="1"/>
    <col min="27" max="27" width="11.42578125" style="1"/>
    <col min="28" max="28" width="18.42578125" style="1" customWidth="1"/>
    <col min="29" max="29" width="29.5703125" style="1" customWidth="1"/>
    <col min="30" max="30" width="18.5703125" style="1" bestFit="1" customWidth="1"/>
    <col min="31" max="16384" width="11.42578125" style="1"/>
  </cols>
  <sheetData>
    <row r="1" spans="1:33" s="57" customFormat="1" ht="55.5" customHeight="1">
      <c r="A1" s="57" t="s">
        <v>142</v>
      </c>
    </row>
    <row r="2" spans="1:33" ht="25.5" customHeight="1">
      <c r="A2" s="14"/>
      <c r="B2" s="14"/>
      <c r="C2" s="14"/>
      <c r="D2" s="14"/>
      <c r="E2" s="14"/>
      <c r="F2" s="14"/>
      <c r="G2" s="14"/>
      <c r="H2" s="14"/>
      <c r="I2" s="14"/>
      <c r="J2" s="14"/>
      <c r="K2" s="14"/>
      <c r="L2" s="14"/>
      <c r="M2" s="14"/>
      <c r="N2" s="14"/>
      <c r="O2" s="14"/>
      <c r="P2" s="14"/>
      <c r="Q2" s="14"/>
      <c r="R2" s="14"/>
      <c r="S2" s="14"/>
      <c r="T2" s="14"/>
      <c r="U2" s="14"/>
      <c r="V2" s="14"/>
      <c r="W2" s="14"/>
      <c r="X2" s="14"/>
      <c r="Y2" s="14"/>
    </row>
    <row r="3" spans="1:33" ht="52.5" customHeight="1">
      <c r="A3" s="14"/>
      <c r="B3" s="14"/>
      <c r="C3" s="14"/>
      <c r="D3" s="14"/>
      <c r="E3" s="14"/>
      <c r="F3" s="14"/>
      <c r="G3" s="14"/>
      <c r="H3" s="214"/>
      <c r="I3" s="214"/>
      <c r="J3" s="214"/>
      <c r="K3" s="215"/>
      <c r="L3" s="186" t="s">
        <v>275</v>
      </c>
      <c r="M3" s="187"/>
      <c r="N3" s="188"/>
      <c r="O3" s="208" t="s">
        <v>241</v>
      </c>
      <c r="P3" s="209"/>
      <c r="Q3" s="210"/>
      <c r="R3" s="183" t="s">
        <v>242</v>
      </c>
      <c r="S3" s="183"/>
      <c r="T3" s="183" t="s">
        <v>243</v>
      </c>
      <c r="U3" s="183"/>
      <c r="V3" s="183" t="s">
        <v>244</v>
      </c>
      <c r="W3" s="183"/>
      <c r="X3" s="183" t="s">
        <v>245</v>
      </c>
      <c r="Y3" s="183"/>
    </row>
    <row r="4" spans="1:33" ht="94.5" customHeight="1">
      <c r="A4" s="185" t="s">
        <v>4</v>
      </c>
      <c r="B4" s="185"/>
      <c r="C4" s="185" t="s">
        <v>0</v>
      </c>
      <c r="D4" s="185"/>
      <c r="E4" s="185" t="s">
        <v>5</v>
      </c>
      <c r="F4" s="185"/>
      <c r="G4" s="192" t="s">
        <v>1</v>
      </c>
      <c r="H4" s="192"/>
      <c r="I4" s="8" t="s">
        <v>6</v>
      </c>
      <c r="J4" s="8" t="s">
        <v>2</v>
      </c>
      <c r="K4" s="7" t="s">
        <v>3</v>
      </c>
      <c r="L4" s="15" t="s">
        <v>238</v>
      </c>
      <c r="M4" s="6" t="s">
        <v>239</v>
      </c>
      <c r="N4" s="12" t="s">
        <v>240</v>
      </c>
      <c r="O4" s="15" t="s">
        <v>238</v>
      </c>
      <c r="P4" s="6" t="s">
        <v>239</v>
      </c>
      <c r="Q4" s="12" t="s">
        <v>240</v>
      </c>
      <c r="R4" s="15" t="s">
        <v>6</v>
      </c>
      <c r="S4" s="6" t="s">
        <v>246</v>
      </c>
      <c r="T4" s="15" t="s">
        <v>6</v>
      </c>
      <c r="U4" s="6" t="s">
        <v>246</v>
      </c>
      <c r="V4" s="15" t="s">
        <v>6</v>
      </c>
      <c r="W4" s="6" t="s">
        <v>246</v>
      </c>
      <c r="X4" s="15" t="s">
        <v>6</v>
      </c>
      <c r="Y4" s="6" t="s">
        <v>246</v>
      </c>
      <c r="Z4" s="13" t="s">
        <v>236</v>
      </c>
    </row>
    <row r="5" spans="1:33" ht="132.75" customHeight="1">
      <c r="A5" s="242" t="s">
        <v>38</v>
      </c>
      <c r="B5" s="221" t="s">
        <v>39</v>
      </c>
      <c r="C5" s="221" t="s">
        <v>154</v>
      </c>
      <c r="D5" s="218" t="s">
        <v>40</v>
      </c>
      <c r="E5" s="218" t="s">
        <v>171</v>
      </c>
      <c r="F5" s="219" t="s">
        <v>138</v>
      </c>
      <c r="G5" s="241" t="s">
        <v>199</v>
      </c>
      <c r="H5" s="227" t="s">
        <v>216</v>
      </c>
      <c r="I5" s="37" t="s">
        <v>69</v>
      </c>
      <c r="J5" s="34" t="s">
        <v>121</v>
      </c>
      <c r="K5" s="34" t="s">
        <v>122</v>
      </c>
      <c r="L5" s="35">
        <v>1</v>
      </c>
      <c r="M5" s="35">
        <v>0</v>
      </c>
      <c r="N5" s="36">
        <f t="shared" ref="N5:N7" si="0">M5/L5*1</f>
        <v>0</v>
      </c>
      <c r="O5" s="34"/>
      <c r="P5" s="34"/>
      <c r="Q5" s="34"/>
      <c r="R5" s="34"/>
      <c r="S5" s="34"/>
      <c r="T5" s="34"/>
      <c r="U5" s="34"/>
      <c r="V5" s="34">
        <v>1</v>
      </c>
      <c r="W5" s="34"/>
      <c r="X5" s="34"/>
      <c r="Y5" s="34"/>
      <c r="Z5" s="99" t="s">
        <v>336</v>
      </c>
      <c r="AB5" s="145" t="s">
        <v>247</v>
      </c>
      <c r="AC5" s="145" t="s">
        <v>337</v>
      </c>
      <c r="AD5" s="148" t="s">
        <v>248</v>
      </c>
      <c r="AG5" s="27"/>
    </row>
    <row r="6" spans="1:33" ht="148.5" customHeight="1">
      <c r="A6" s="242"/>
      <c r="B6" s="221"/>
      <c r="C6" s="221"/>
      <c r="D6" s="218"/>
      <c r="E6" s="218"/>
      <c r="F6" s="219"/>
      <c r="G6" s="241"/>
      <c r="H6" s="228"/>
      <c r="I6" s="62" t="s">
        <v>234</v>
      </c>
      <c r="J6" s="34" t="s">
        <v>82</v>
      </c>
      <c r="K6" s="34" t="s">
        <v>123</v>
      </c>
      <c r="L6" s="35">
        <v>12</v>
      </c>
      <c r="M6" s="35">
        <v>0</v>
      </c>
      <c r="N6" s="36">
        <f t="shared" si="0"/>
        <v>0</v>
      </c>
      <c r="O6" s="34"/>
      <c r="P6" s="34"/>
      <c r="Q6" s="34"/>
      <c r="R6" s="34"/>
      <c r="S6" s="34"/>
      <c r="T6" s="34"/>
      <c r="U6" s="34"/>
      <c r="V6" s="34"/>
      <c r="W6" s="34"/>
      <c r="X6" s="34"/>
      <c r="Y6" s="34"/>
      <c r="Z6" s="99" t="s">
        <v>377</v>
      </c>
      <c r="AB6" s="148" t="s">
        <v>249</v>
      </c>
      <c r="AC6" s="145">
        <v>5</v>
      </c>
      <c r="AD6" s="146">
        <f>AC6/5</f>
        <v>1</v>
      </c>
      <c r="AF6" s="27"/>
      <c r="AG6" s="29"/>
    </row>
    <row r="7" spans="1:33" ht="90" customHeight="1">
      <c r="A7" s="242"/>
      <c r="B7" s="221"/>
      <c r="C7" s="221"/>
      <c r="D7" s="218"/>
      <c r="E7" s="218"/>
      <c r="F7" s="219"/>
      <c r="G7" s="226"/>
      <c r="H7" s="229"/>
      <c r="I7" s="62" t="s">
        <v>235</v>
      </c>
      <c r="J7" s="34" t="s">
        <v>82</v>
      </c>
      <c r="K7" s="34" t="s">
        <v>123</v>
      </c>
      <c r="L7" s="35">
        <v>12</v>
      </c>
      <c r="M7" s="35">
        <v>0</v>
      </c>
      <c r="N7" s="36">
        <f t="shared" si="0"/>
        <v>0</v>
      </c>
      <c r="O7" s="34"/>
      <c r="P7" s="34"/>
      <c r="Q7" s="34"/>
      <c r="R7" s="34"/>
      <c r="S7" s="34"/>
      <c r="T7" s="34"/>
      <c r="U7" s="34"/>
      <c r="V7" s="34"/>
      <c r="W7" s="34"/>
      <c r="X7" s="34"/>
      <c r="Y7" s="34"/>
      <c r="Z7" s="99" t="s">
        <v>336</v>
      </c>
      <c r="AB7" s="148" t="s">
        <v>250</v>
      </c>
      <c r="AC7" s="145">
        <v>0</v>
      </c>
      <c r="AD7" s="146">
        <f t="shared" ref="AD7:AD9" si="1">AC7/5</f>
        <v>0</v>
      </c>
      <c r="AF7" s="27"/>
      <c r="AG7" s="29"/>
    </row>
    <row r="8" spans="1:33" ht="90" customHeight="1">
      <c r="A8" s="242"/>
      <c r="B8" s="221"/>
      <c r="C8" s="221"/>
      <c r="D8" s="218"/>
      <c r="E8" s="218"/>
      <c r="F8" s="219"/>
      <c r="G8" s="33" t="s">
        <v>200</v>
      </c>
      <c r="H8" s="62" t="s">
        <v>70</v>
      </c>
      <c r="I8" s="62" t="s">
        <v>71</v>
      </c>
      <c r="J8" s="34" t="s">
        <v>124</v>
      </c>
      <c r="K8" s="34" t="s">
        <v>125</v>
      </c>
      <c r="L8" s="35">
        <v>0</v>
      </c>
      <c r="M8" s="35">
        <v>0</v>
      </c>
      <c r="N8" s="36">
        <v>0</v>
      </c>
      <c r="O8" s="34"/>
      <c r="P8" s="34"/>
      <c r="Q8" s="34"/>
      <c r="R8" s="34"/>
      <c r="S8" s="34"/>
      <c r="T8" s="34"/>
      <c r="U8" s="34"/>
      <c r="V8" s="34"/>
      <c r="W8" s="34"/>
      <c r="X8" s="34"/>
      <c r="Y8" s="34"/>
      <c r="Z8" s="99" t="s">
        <v>336</v>
      </c>
      <c r="AB8" s="147" t="s">
        <v>251</v>
      </c>
      <c r="AC8" s="32">
        <v>0</v>
      </c>
      <c r="AD8" s="146">
        <f t="shared" si="1"/>
        <v>0</v>
      </c>
      <c r="AG8" s="30"/>
    </row>
    <row r="9" spans="1:33" ht="90" customHeight="1">
      <c r="A9" s="242"/>
      <c r="B9" s="221"/>
      <c r="C9" s="67" t="s">
        <v>155</v>
      </c>
      <c r="D9" s="63" t="s">
        <v>139</v>
      </c>
      <c r="E9" s="63" t="s">
        <v>201</v>
      </c>
      <c r="F9" s="64" t="s">
        <v>48</v>
      </c>
      <c r="G9" s="33" t="s">
        <v>202</v>
      </c>
      <c r="H9" s="62" t="s">
        <v>217</v>
      </c>
      <c r="I9" s="62" t="s">
        <v>72</v>
      </c>
      <c r="J9" s="34" t="s">
        <v>126</v>
      </c>
      <c r="K9" s="34" t="s">
        <v>127</v>
      </c>
      <c r="L9" s="35">
        <v>0</v>
      </c>
      <c r="M9" s="35">
        <v>0</v>
      </c>
      <c r="N9" s="36">
        <v>0</v>
      </c>
      <c r="O9" s="34"/>
      <c r="P9" s="34"/>
      <c r="Q9" s="34"/>
      <c r="R9" s="34"/>
      <c r="S9" s="34"/>
      <c r="T9" s="34"/>
      <c r="U9" s="34"/>
      <c r="V9" s="34"/>
      <c r="W9" s="34"/>
      <c r="X9" s="34"/>
      <c r="Y9" s="34"/>
      <c r="Z9" s="99" t="s">
        <v>336</v>
      </c>
      <c r="AB9" s="147" t="s">
        <v>252</v>
      </c>
      <c r="AC9" s="32">
        <v>0</v>
      </c>
      <c r="AD9" s="146">
        <f t="shared" si="1"/>
        <v>0</v>
      </c>
    </row>
    <row r="12" spans="1:33">
      <c r="AG12" s="29"/>
    </row>
    <row r="13" spans="1:33">
      <c r="AG13" s="29"/>
    </row>
    <row r="14" spans="1:33">
      <c r="AG14" s="29"/>
    </row>
    <row r="15" spans="1:33">
      <c r="AG15" s="29"/>
    </row>
    <row r="16" spans="1:33">
      <c r="AG16" s="29"/>
    </row>
    <row r="28" spans="2:5">
      <c r="B28" s="2"/>
      <c r="C28" s="2"/>
      <c r="D28" s="3"/>
      <c r="E28" s="4"/>
    </row>
    <row r="29" spans="2:5">
      <c r="B29" s="2"/>
      <c r="C29" s="2"/>
      <c r="D29" s="3"/>
      <c r="E29" s="4"/>
    </row>
    <row r="30" spans="2:5">
      <c r="B30" s="2"/>
      <c r="C30" s="2"/>
      <c r="D30" s="3"/>
      <c r="E30" s="4"/>
    </row>
    <row r="31" spans="2:5">
      <c r="B31" s="2"/>
      <c r="C31" s="2"/>
      <c r="D31" s="3"/>
      <c r="E31" s="4"/>
    </row>
    <row r="32" spans="2:5">
      <c r="B32" s="2"/>
      <c r="C32" s="2"/>
      <c r="D32" s="3"/>
      <c r="E32" s="4"/>
    </row>
    <row r="33" spans="2:5">
      <c r="B33" s="2"/>
      <c r="C33" s="2"/>
      <c r="D33" s="3"/>
      <c r="E33" s="4"/>
    </row>
    <row r="34" spans="2:5">
      <c r="B34" s="2"/>
      <c r="C34" s="2"/>
      <c r="D34" s="3"/>
      <c r="E34" s="4"/>
    </row>
    <row r="35" spans="2:5">
      <c r="B35" s="2"/>
      <c r="C35" s="2"/>
      <c r="D35" s="3"/>
      <c r="E35" s="4"/>
    </row>
    <row r="36" spans="2:5">
      <c r="B36" s="2"/>
      <c r="C36" s="2"/>
      <c r="D36" s="3"/>
      <c r="E36" s="4"/>
    </row>
    <row r="37" spans="2:5">
      <c r="B37" s="2"/>
      <c r="C37" s="2"/>
      <c r="D37" s="3"/>
      <c r="E37" s="4"/>
    </row>
    <row r="39" spans="2:5">
      <c r="B39" s="2"/>
      <c r="C39" s="2"/>
      <c r="D39" s="3"/>
      <c r="E39" s="4"/>
    </row>
    <row r="40" spans="2:5">
      <c r="B40" s="2"/>
      <c r="C40" s="2"/>
      <c r="D40" s="3"/>
      <c r="E40" s="4"/>
    </row>
    <row r="41" spans="2:5">
      <c r="B41" s="2"/>
      <c r="C41" s="2"/>
      <c r="D41" s="3"/>
      <c r="E41" s="4"/>
    </row>
    <row r="42" spans="2:5">
      <c r="B42" s="2"/>
      <c r="C42" s="2"/>
      <c r="D42" s="3"/>
      <c r="E42" s="4"/>
    </row>
    <row r="43" spans="2:5">
      <c r="B43" s="2"/>
      <c r="C43" s="2"/>
      <c r="D43" s="3"/>
      <c r="E43" s="4"/>
    </row>
  </sheetData>
  <autoFilter ref="A4:Z9" xr:uid="{00000000-0009-0000-0000-000007000000}">
    <filterColumn colId="0" showButton="0"/>
    <filterColumn colId="2" showButton="0"/>
    <filterColumn colId="4" showButton="0"/>
    <filterColumn colId="6" showButton="0"/>
  </autoFilter>
  <mergeCells count="19">
    <mergeCell ref="X3:Y3"/>
    <mergeCell ref="A4:B4"/>
    <mergeCell ref="C4:D4"/>
    <mergeCell ref="E4:F4"/>
    <mergeCell ref="G4:H4"/>
    <mergeCell ref="H3:K3"/>
    <mergeCell ref="L3:N3"/>
    <mergeCell ref="O3:Q3"/>
    <mergeCell ref="R3:S3"/>
    <mergeCell ref="T3:U3"/>
    <mergeCell ref="V3:W3"/>
    <mergeCell ref="G5:G7"/>
    <mergeCell ref="H5:H7"/>
    <mergeCell ref="A5:A9"/>
    <mergeCell ref="B5:B9"/>
    <mergeCell ref="C5:C8"/>
    <mergeCell ref="D5:D8"/>
    <mergeCell ref="E5:E8"/>
    <mergeCell ref="F5:F8"/>
  </mergeCells>
  <conditionalFormatting sqref="N5:N9">
    <cfRule type="cellIs" dxfId="4" priority="1" operator="between">
      <formula>0.8</formula>
      <formula>"mas"</formula>
    </cfRule>
    <cfRule type="cellIs" dxfId="3" priority="2" operator="between">
      <formula>0.7</formula>
      <formula>0.79</formula>
    </cfRule>
    <cfRule type="cellIs" dxfId="2" priority="3" operator="between">
      <formula>0.6</formula>
      <formula>0.69</formula>
    </cfRule>
    <cfRule type="cellIs" dxfId="1" priority="4" operator="between">
      <formula>0.4</formula>
      <formula>0.59</formula>
    </cfRule>
    <cfRule type="cellIs" dxfId="0" priority="5" operator="between">
      <formula>0</formula>
      <formula>0.39</formula>
    </cfRule>
  </conditionalFormatting>
  <pageMargins left="0.7" right="0.7" top="0.75" bottom="0.75" header="0.3" footer="0.3"/>
  <pageSetup paperSize="5" scale="23" fitToHeight="3"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Matriz Seguimiento</vt:lpstr>
      <vt:lpstr>GRAFICOS</vt:lpstr>
      <vt:lpstr>Grafica Barra</vt:lpstr>
      <vt:lpstr>Eje Estrategico 1</vt:lpstr>
      <vt:lpstr>Eje Estrategico 2 </vt:lpstr>
      <vt:lpstr>Eje Estrategico 3</vt:lpstr>
      <vt:lpstr>Eje Estrategico 4 </vt:lpstr>
      <vt:lpstr>Eje Estrategico 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Nicolás</dc:creator>
  <cp:lastModifiedBy>Laura</cp:lastModifiedBy>
  <cp:lastPrinted>2021-08-19T15:54:10Z</cp:lastPrinted>
  <dcterms:created xsi:type="dcterms:W3CDTF">2019-05-08T13:38:43Z</dcterms:created>
  <dcterms:modified xsi:type="dcterms:W3CDTF">2023-11-28T17:11:09Z</dcterms:modified>
</cp:coreProperties>
</file>