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435"/>
  </bookViews>
  <sheets>
    <sheet name="Matriz_estratégica" sheetId="2" r:id="rId1"/>
    <sheet name="ANALISIS" sheetId="3" r:id="rId2"/>
  </sheets>
  <definedNames>
    <definedName name="_xlnm._FilterDatabase" localSheetId="0" hidden="1">Matriz_estratégica!$A$9:$AS$50</definedName>
    <definedName name="_xlnm.Print_Titles" localSheetId="0">Matriz_estratégica!#REF!</definedName>
  </definedNames>
  <calcPr calcId="191029"/>
</workbook>
</file>

<file path=xl/calcChain.xml><?xml version="1.0" encoding="utf-8"?>
<calcChain xmlns="http://schemas.openxmlformats.org/spreadsheetml/2006/main">
  <c r="J7" i="3" l="1"/>
  <c r="J6" i="3"/>
  <c r="J5" i="3"/>
  <c r="D8" i="3" l="1"/>
  <c r="AJ15" i="2"/>
  <c r="AP10" i="2"/>
  <c r="AP26" i="2"/>
  <c r="AO26" i="2"/>
  <c r="AP13" i="2" l="1"/>
  <c r="I8" i="3"/>
  <c r="H8" i="3"/>
  <c r="G8" i="3"/>
  <c r="F8" i="3"/>
  <c r="E8" i="3"/>
  <c r="AM34" i="2"/>
  <c r="AM15" i="2"/>
  <c r="AP41" i="2"/>
  <c r="AP44" i="2"/>
  <c r="AP47" i="2"/>
  <c r="AC11" i="2"/>
  <c r="J8" i="3" l="1"/>
  <c r="AM31" i="2"/>
  <c r="E9" i="3" l="1"/>
  <c r="D9" i="3"/>
  <c r="G9" i="3"/>
  <c r="H9" i="3"/>
  <c r="J9" i="3"/>
  <c r="I9" i="3"/>
  <c r="F9" i="3"/>
  <c r="AM10" i="2"/>
  <c r="AQ10" i="2"/>
  <c r="AQ11" i="2"/>
  <c r="AQ12" i="2"/>
  <c r="AQ13" i="2"/>
  <c r="AQ14" i="2"/>
  <c r="AQ15" i="2"/>
  <c r="AQ16" i="2"/>
  <c r="AQ17" i="2"/>
  <c r="AQ18" i="2"/>
  <c r="AQ20" i="2"/>
  <c r="AQ21" i="2"/>
  <c r="AQ23" i="2"/>
  <c r="AQ24" i="2"/>
  <c r="AQ25" i="2"/>
  <c r="AQ27" i="2"/>
  <c r="AQ29" i="2"/>
  <c r="AQ31" i="2"/>
  <c r="AQ32" i="2"/>
  <c r="AQ33" i="2"/>
  <c r="AQ34" i="2"/>
  <c r="AQ35" i="2"/>
  <c r="AQ36" i="2"/>
  <c r="AQ37" i="2"/>
  <c r="AQ38" i="2"/>
  <c r="AQ40" i="2"/>
  <c r="AQ41" i="2"/>
  <c r="AQ43" i="2"/>
  <c r="AQ44" i="2"/>
  <c r="AQ47" i="2"/>
  <c r="AQ50" i="2"/>
  <c r="AM12" i="2" l="1"/>
  <c r="AM14" i="2" l="1"/>
  <c r="AM25" i="2" l="1"/>
  <c r="AM11" i="2" l="1"/>
  <c r="AM13" i="2"/>
  <c r="AM16" i="2"/>
  <c r="AM17" i="2"/>
  <c r="AM18" i="2"/>
  <c r="AM19" i="2"/>
  <c r="AM20" i="2"/>
  <c r="AM21" i="2"/>
  <c r="AM22" i="2"/>
  <c r="AM23" i="2"/>
  <c r="AM24" i="2"/>
  <c r="AM26" i="2"/>
  <c r="AM27" i="2"/>
  <c r="AM28" i="2"/>
  <c r="AM29" i="2"/>
  <c r="AM30" i="2"/>
  <c r="AM32" i="2"/>
  <c r="AM33" i="2"/>
  <c r="AM35" i="2"/>
  <c r="AM36" i="2"/>
  <c r="AM37" i="2"/>
  <c r="AM38" i="2"/>
  <c r="AM39" i="2"/>
  <c r="AM40" i="2"/>
  <c r="AM41" i="2"/>
  <c r="AM42" i="2"/>
  <c r="AM43" i="2"/>
  <c r="AM44" i="2"/>
  <c r="AM45" i="2"/>
  <c r="AM46" i="2"/>
  <c r="AM47" i="2"/>
  <c r="AM48" i="2"/>
  <c r="AM49"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Y37" i="2" s="1"/>
  <c r="V34" i="2"/>
  <c r="V29" i="2"/>
  <c r="V28" i="2"/>
  <c r="V22" i="2"/>
  <c r="V21" i="2"/>
  <c r="Y21" i="2"/>
  <c r="Y11" i="2"/>
  <c r="Y12" i="2"/>
  <c r="Y13" i="2"/>
  <c r="Y14" i="2"/>
  <c r="Y15" i="2"/>
  <c r="Y16" i="2"/>
  <c r="Y17" i="2"/>
  <c r="Y18" i="2"/>
  <c r="Y19" i="2"/>
  <c r="Y20" i="2"/>
  <c r="Y22" i="2"/>
  <c r="Y23" i="2"/>
  <c r="Y24" i="2"/>
  <c r="Y25" i="2"/>
  <c r="Y26" i="2"/>
  <c r="Y27" i="2"/>
  <c r="Y28" i="2"/>
  <c r="Y29" i="2"/>
  <c r="Y30" i="2"/>
  <c r="Y31" i="2"/>
  <c r="Y32" i="2"/>
  <c r="Y33" i="2"/>
  <c r="Y34" i="2"/>
  <c r="Y35" i="2"/>
  <c r="Y36" i="2"/>
  <c r="Y38" i="2"/>
  <c r="Y39" i="2"/>
  <c r="Y40" i="2"/>
  <c r="Y41" i="2"/>
  <c r="Y42" i="2"/>
  <c r="Y43" i="2"/>
  <c r="Y44" i="2"/>
  <c r="Y45" i="2"/>
  <c r="Y46" i="2"/>
  <c r="Y47" i="2"/>
  <c r="Y48" i="2"/>
  <c r="Y50" i="2"/>
  <c r="V11" i="2"/>
  <c r="Y10" i="2"/>
  <c r="V12" i="2"/>
  <c r="V14" i="2"/>
  <c r="V15" i="2"/>
  <c r="V17" i="2"/>
  <c r="V18" i="2"/>
  <c r="V19" i="2"/>
  <c r="V20" i="2"/>
  <c r="V23" i="2"/>
  <c r="V24" i="2"/>
  <c r="V25" i="2"/>
  <c r="V26" i="2"/>
  <c r="V27" i="2"/>
  <c r="V30" i="2"/>
  <c r="V31" i="2"/>
  <c r="V32" i="2"/>
  <c r="V33" i="2"/>
  <c r="V35" i="2"/>
  <c r="V36" i="2"/>
  <c r="V37" i="2"/>
  <c r="V38" i="2"/>
  <c r="V41" i="2"/>
  <c r="V42" i="2"/>
  <c r="V43" i="2"/>
  <c r="V44" i="2"/>
  <c r="V45" i="2"/>
  <c r="V48" i="2"/>
  <c r="V49" i="2"/>
  <c r="V10" i="2"/>
  <c r="J16" i="2"/>
  <c r="AC45" i="2" l="1"/>
  <c r="AE43" i="2" l="1"/>
  <c r="AD43" i="2"/>
  <c r="AE40" i="2"/>
  <c r="AD40" i="2"/>
  <c r="AF40" i="2" s="1"/>
  <c r="AD37" i="2"/>
  <c r="AE37" i="2" s="1"/>
  <c r="AF37" i="2" s="1"/>
  <c r="AE36" i="2"/>
  <c r="AD36" i="2"/>
  <c r="AF33" i="2"/>
  <c r="AE32" i="2"/>
  <c r="AD32" i="2"/>
  <c r="AE31" i="2"/>
  <c r="AD31" i="2"/>
  <c r="AF31" i="2" s="1"/>
  <c r="AF19" i="2"/>
  <c r="AE18" i="2"/>
  <c r="AD18" i="2"/>
  <c r="AF18" i="2" s="1"/>
  <c r="AE17" i="2"/>
  <c r="AD17" i="2"/>
  <c r="AE11" i="2"/>
  <c r="AD11" i="2"/>
  <c r="AF11" i="2"/>
  <c r="AF12" i="2"/>
  <c r="AF13" i="2"/>
  <c r="AF14" i="2"/>
  <c r="AF15" i="2"/>
  <c r="AF16" i="2"/>
  <c r="AF20" i="2"/>
  <c r="AF21" i="2"/>
  <c r="AF22" i="2"/>
  <c r="AF23" i="2"/>
  <c r="AF24" i="2"/>
  <c r="AF25" i="2"/>
  <c r="AF26" i="2"/>
  <c r="AF27" i="2"/>
  <c r="AF28" i="2"/>
  <c r="AF29" i="2"/>
  <c r="AF30" i="2"/>
  <c r="AF34" i="2"/>
  <c r="AF35" i="2"/>
  <c r="AF36"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0" i="2"/>
  <c r="AF43" i="2" l="1"/>
  <c r="AF17" i="2"/>
  <c r="AF32" i="2"/>
  <c r="H16" i="2"/>
  <c r="H14" i="2"/>
  <c r="Y49" i="2"/>
</calcChain>
</file>

<file path=xl/comments1.xml><?xml version="1.0" encoding="utf-8"?>
<comments xmlns="http://schemas.openxmlformats.org/spreadsheetml/2006/main">
  <authors>
    <author>Autor</author>
  </authors>
  <commentList>
    <comment ref="I15" authorId="0" shapeId="0">
      <text>
        <r>
          <rPr>
            <b/>
            <sz val="9"/>
            <color indexed="81"/>
            <rFont val="Tahoma"/>
            <family val="2"/>
          </rPr>
          <t>Autor:</t>
        </r>
        <r>
          <rPr>
            <sz val="9"/>
            <color indexed="81"/>
            <rFont val="Tahoma"/>
            <family val="2"/>
          </rPr>
          <t xml:space="preserve">
Mirar el CPIIAF</t>
        </r>
      </text>
    </comment>
  </commentList>
</comments>
</file>

<file path=xl/sharedStrings.xml><?xml version="1.0" encoding="utf-8"?>
<sst xmlns="http://schemas.openxmlformats.org/spreadsheetml/2006/main" count="488" uniqueCount="367">
  <si>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</si>
  <si>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</si>
  <si>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</si>
  <si>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</si>
  <si>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</si>
  <si>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</si>
  <si>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</si>
  <si>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</si>
  <si>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</si>
  <si>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</si>
  <si>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</si>
  <si>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</si>
  <si>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</si>
  <si>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</si>
  <si>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</si>
  <si>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</si>
  <si>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</si>
  <si>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</si>
  <si>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</si>
  <si>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</si>
  <si>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</si>
  <si>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</si>
  <si>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</si>
  <si>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</si>
  <si>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</si>
  <si>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</si>
  <si>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</si>
  <si>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</si>
  <si>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</si>
  <si>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</si>
  <si>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</si>
  <si>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</si>
  <si>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</si>
  <si>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</si>
  <si>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</si>
  <si>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</si>
  <si>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</si>
  <si>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</si>
  <si>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</si>
  <si>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</si>
  <si>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</si>
  <si>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</si>
  <si>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</si>
  <si>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</si>
  <si>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</si>
  <si>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</si>
  <si>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</si>
  <si>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</si>
  <si>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</si>
  <si>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</si>
  <si>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</si>
  <si>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</si>
  <si>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</si>
  <si>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</si>
  <si>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</si>
  <si>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</si>
  <si>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</si>
  <si>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</si>
  <si>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</si>
  <si>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</si>
  <si>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</si>
  <si>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</si>
  <si>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</si>
  <si>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</si>
  <si>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</si>
  <si>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</si>
  <si>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</si>
  <si>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</si>
  <si>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</si>
  <si>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</si>
  <si>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</si>
  <si>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</si>
  <si>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</si>
  <si>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</si>
  <si>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</si>
  <si>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</si>
  <si>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</si>
  <si>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</si>
  <si>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</si>
  <si>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</si>
  <si>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</si>
  <si>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</si>
  <si>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</si>
  <si>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</si>
  <si>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</si>
  <si>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</si>
  <si>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</si>
  <si>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</si>
  <si>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</si>
  <si>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</si>
  <si>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</si>
  <si>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</si>
  <si>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</si>
  <si>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</si>
  <si>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</si>
  <si>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</si>
  <si>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</si>
  <si>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</si>
  <si>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</si>
  <si>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</si>
  <si>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</si>
  <si>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</si>
  <si>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</si>
  <si>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</si>
  <si>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</si>
  <si>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</si>
  <si>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</si>
  <si>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</si>
  <si>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</si>
  <si>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</si>
  <si>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</si>
  <si>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</si>
  <si>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</si>
  <si>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</si>
  <si>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</si>
  <si>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</si>
  <si>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</si>
  <si>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</si>
  <si>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</si>
  <si>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</si>
  <si>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</si>
  <si>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</si>
  <si>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</si>
  <si>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</si>
  <si>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</si>
  <si>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</si>
  <si>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</si>
  <si>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</si>
  <si>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</si>
  <si>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</si>
  <si>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</si>
  <si>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</si>
  <si>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</si>
  <si>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</si>
  <si>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</si>
  <si>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</si>
  <si>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</si>
  <si>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</si>
  <si>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</si>
  <si>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</si>
  <si>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</si>
  <si>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</si>
  <si>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</si>
  <si>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</si>
  <si>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</si>
  <si>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</si>
  <si>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</si>
  <si>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</si>
  <si>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</si>
  <si>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</si>
  <si>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</si>
  <si>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</si>
  <si>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</si>
  <si>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</si>
  <si>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</si>
  <si>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</si>
  <si>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</si>
  <si>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</si>
  <si>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</si>
  <si>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</si>
  <si>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</si>
  <si>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</si>
  <si>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</si>
  <si>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</si>
  <si>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</si>
  <si>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</si>
  <si>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</si>
  <si>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</si>
  <si>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</si>
  <si>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</si>
  <si>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</si>
  <si>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</si>
  <si>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</si>
  <si>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</si>
  <si>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</si>
  <si>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</si>
  <si>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</si>
  <si>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</si>
  <si>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</si>
  <si>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</si>
  <si>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</si>
  <si>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</si>
  <si>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</si>
  <si>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</si>
  <si>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</si>
  <si>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</si>
  <si>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</si>
  <si>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</si>
  <si>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</si>
  <si>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</si>
  <si>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</si>
  <si>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</si>
  <si>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</si>
  <si>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</si>
  <si>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</si>
  <si>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</si>
  <si>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</si>
  <si>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</si>
  <si>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 xml:space="preserve">La Secretaría de Familia, a través de la jefatura de Familia, implementa el proceso de asistencia técnica dirigido a los doce municipios de departamento. </t>
  </si>
  <si>
    <t>Nota</t>
  </si>
  <si>
    <t xml:space="preserve">Según el Censo Nacional de Población y Vivienda de 2018 (CNPV-2018), departamento del Quindío cuenta con un total de 174.231 hogares, de los cuales 21.442 corresponden a la zona rural entre centros poblados y rural disperso. </t>
  </si>
  <si>
    <t>Según información del aportada por la Secretaría del Interior, el departamento cuenta con un total de 343 Juntas de Acción comunal en la vigencia 2022. Por lo tanto, el 30% puede aproximarse a 103 JAC</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</si>
  <si>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</si>
  <si>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</si>
  <si>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</si>
  <si>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</si>
  <si>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</si>
  <si>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</si>
  <si>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</si>
  <si>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</si>
  <si>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</si>
  <si>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</si>
  <si>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</si>
  <si>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</si>
  <si>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</si>
  <si>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</si>
  <si>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</si>
  <si>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</si>
  <si>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</si>
  <si>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</si>
  <si>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</si>
  <si>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</si>
  <si>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</si>
  <si>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</si>
  <si>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</si>
  <si>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</si>
  <si>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</si>
  <si>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</si>
  <si>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</si>
  <si>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Durante el periodo de reporte, el actor no reportó información referente al cumplimiento de la meta de la Política Pública. Ministerio del trabajo: 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 dando a conocer sus programas de SENA EMPRENDE RURAL, así como las ventajas en la constitución de Organizaciones Solidarias.
2.04/08/2020: Se llevó a cabo un proceso de capacitaciones frente a la importancia en la inclusión de personas en condiciones de discapacidad. 
3. 16/09/2020: Se llevó a cabo un proceso de sensibilización frente al componente de ORGANIZACIONES SOLIDARIAS Y SENA EMPRENDE RURAL.
4. 22/10/2020: Formación para el trabajo por el SENA.</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</si>
  <si>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</si>
  <si>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</si>
  <si>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</si>
  <si>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</si>
  <si>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</si>
  <si>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</si>
  <si>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</si>
  <si>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</si>
  <si>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</si>
  <si>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</si>
  <si>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</si>
  <si>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</si>
  <si>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</si>
  <si>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</si>
  <si>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</si>
  <si>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</si>
  <si>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</si>
  <si>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</si>
  <si>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</si>
  <si>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</si>
  <si>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</si>
  <si>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</si>
  <si>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</si>
  <si>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</si>
  <si>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</si>
  <si>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</si>
  <si>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</si>
  <si>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</si>
  <si>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</si>
  <si>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</si>
  <si>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</si>
  <si>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</si>
  <si>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</si>
  <si>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</si>
  <si>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</si>
  <si>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</si>
  <si>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</si>
  <si>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</si>
  <si>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</si>
  <si>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</si>
  <si>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</si>
  <si>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</si>
  <si>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</si>
  <si>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</si>
  <si>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</si>
  <si>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</si>
  <si>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</si>
  <si>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</si>
  <si>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</si>
  <si>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</si>
  <si>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</si>
  <si>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</si>
  <si>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</si>
  <si>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</si>
  <si>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</si>
  <si>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</si>
  <si>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 xml:space="preserve">La secretaría de agricultura ha fortalecido 7 unidades de emprendimiento de grupos vulnerables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</si>
  <si>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</si>
  <si>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</si>
  <si>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La Secretaría de Familia ha realizado campañas  de divulgación y sensibilizaciónde de las Rutas de Promoción, Prevención y Atención Integral para las familias y la población del departamento.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</si>
  <si>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</si>
  <si>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</si>
  <si>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</si>
  <si>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</si>
  <si>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La secretaría de Salud, se encuentra implementando el Programa Convivencia Social y Salud Mental.
La Secretaría de Familia desde la Dirección de Desarrollo Humano y Familia, esta en la fase de implementación del proyecto "Tu y yo unidos por la Vida", se desarrolla el componente de prevención del consumo de sustancias pscicoactivas y prevención del suicidio.</t>
  </si>
  <si>
    <t xml:space="preserve">Actualmente la secretaría de Familia se encuentra revisando la estrategia concertada de acompañamiento familiar a las diferentes organizaciones étnicas en el Quindío. </t>
  </si>
  <si>
    <t>Actualmente la secretaría de Familia se encuentra revisando la estrategia concertada de acompañamiento familiar a las diferentes organizaciones étnicas en el Quindío.</t>
  </si>
  <si>
    <t>El 30% de los hogares rurales corresponde a 6432,6 hogares, según el censo Dane del 2018, con proyección al 2022.</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</si>
  <si>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</si>
  <si>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</si>
  <si>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</si>
  <si>
    <t xml:space="preserve">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</si>
  <si>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</si>
  <si>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Desde la jefatura de familia no se tiene documentado el numero de emprendimientos de grupos vulnerables que tiene el departamento del Quindio. </t>
  </si>
  <si>
    <t xml:space="preserve"> La alcaldía de La Tebaida, reportó que 33 Juntas de Acción comunal de los barrios del municipio cuentan con una red social de protección que promueve la seguridad. </t>
  </si>
  <si>
    <t xml:space="preserve">Se realizaron jornadas de acompañamiento a las Administraciones Municipales con el fin de realizar un ejercicio de sensibilización sobre la adopción de la Política Público Departamental de Familia. 
Sin embargo, a través de la circular No. S.A.60.07.01-01121 del 18 de octubre de 2022 se convocaron los actores responsables del cumplimiento de esta meta para establecer las acciones que permitan implementar satisfactoriamente la proyección anual de esta.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</si>
  <si>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</si>
  <si>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</si>
  <si>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</si>
  <si>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</si>
  <si>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</si>
  <si>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</si>
  <si>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</si>
  <si>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</si>
  <si>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</si>
  <si>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</si>
  <si>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</si>
  <si>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</si>
  <si>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</si>
  <si>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META FÍSICA TERCER TRIMESTRE VIGENCIA 2022</t>
  </si>
  <si>
    <t xml:space="preserve">La secretaría de familia ha apoyado elaboración de los planes de vida de los cabildos multietnico, Embara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indigenas:
 *RESGUARDO INDIGENA KARABIJUA
*CABILDO CHICHAKE
*CABILDO DACHI NABE DRUA
*CABILDO TATADRUA
*CABILDO AIZAMA </t>
  </si>
  <si>
    <t xml:space="preserve">El Ministerio del Trabajo no cuenta con un programa especifico relacionado con el indicador, sin embargo dentro de sus competencias se encuentra fomentar en el territorio la aplicación de trabajo decente y digno,  generado de esta manera actividades de coordinacion con las diferentes entidades ubicadas en el Departamento y que tienen implicacion directa en su aplicacion: 03/02/2022: Socializacion de incentivos tributarios y beneficios economicos ante la contratacion de poblacion vulnerable tales como: personas en condicion de discapacidad, mujeres victima d ela violencia, primer empleo, empleo joven, adulto mayor, etc,  ante el equipo tecnico de la Alcaldia de Armenia como multiplicadores importantes en la informacion al interior del gremio empresarial del Departamento y en la poblacion en general. 
17/03/2022: Feria de Servicios con todas las entidades del sector trabajo y en la cual se trataron los temas de: Formalizacion Laboral, Regimen de Prima Media, BEPS, Oferta institucional de CCF COMFENALCO QUINDIO, SENA, Servicio Publico de Empleo, etc. </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</si>
  <si>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</si>
  <si>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</si>
  <si>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</si>
  <si>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La Secretaría de familia se encuentra en proceso de documentación de la estrategia de fortalecimieto de la sana convivencia familiar y socoial. Se espera iniciar el proceso de implementación durante la vigencia 2023. 
</t>
  </si>
  <si>
    <t xml:space="preserve">INDEPORTES y la Secretaría de salud departamental implementan la ruta integral de promoción de los hábitos y estilos de vida saludables dirigida a las familias del departamento. Por su parte los municipios de Calarcá y Circasia implementan la ruta de habitos y estilos de vida saludable. 
</t>
  </si>
  <si>
    <t xml:space="preserve">INDEPORTES no es actor responsable de esta meta, sin embargo la ruta incluye a este Instituto en la implementación de la misma. </t>
  </si>
  <si>
    <t xml:space="preserve">La Secretaría de familia a través de la Jefatura de familia se encuentra diseñando la estrategia de prevención del embarazo en al adolescencia. Se espera entregar el documento técnico e iniciar implementación en el 2023. 
</t>
  </si>
  <si>
    <t xml:space="preserve">La Secretaría de familia se encuentra en proceso de documentación de la estrategia de apropiación social de la Política Pública. Se espera iniciar el proceso de implementación durante la vigencia 2023. 
</t>
  </si>
  <si>
    <t xml:space="preserve">Actualemente la política pública de familia se encuentra armonizada con las políticas nacionales y sectoriales, sin embrgo es pertinente realizar proceso de ajuste cuando la normativa cambie o se den cambios sociales que impliquen la modificación de la política. </t>
  </si>
  <si>
    <t xml:space="preserve">La Secretaría de Familia y las administraciones municipales han conmemorado el día de familia anualmente. </t>
  </si>
  <si>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</si>
  <si>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</si>
  <si>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Se han apoyado 1849 productores agropecuarios en capacitaciones de asociatividad, liderazgo, agricultura familiar campesina, seguridad alimentaria y créditos agropecuarios siendo el 28,5% de la meta total del decenio.</t>
  </si>
  <si>
    <t>Se cuenta con el documento " MARCO TERRITORIAL DE LUCHA CONTRA LA POBREZA EXTREMA 2020-2023", debidamente aprobado en el Consejo de Política Social del Departamento. Actualmente se encuetra en proceso de implementación</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</si>
  <si>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cada año. </t>
  </si>
  <si>
    <t xml:space="preserve"> La Secretaría de Familia, a través de la jefatura de Familia, ha implementano la estrategia Tú y yo nos cuidamos </t>
  </si>
  <si>
    <t xml:space="preserve"> La Secretaría de Salud cuenta con el Programa de Convivencia Social y Salud Mental el cual se encuentra en  implementación. 
 La Secretaría de Familia desde la Dirección de Desarrollo Humano y Familia, se encuentra implementanso el proyecto "Tu y yo unidos por la Vida", en el cual, se desarrolla el componente de prevención del consumo de sustancias pscicoactivas y prevención del suicidio.</t>
  </si>
  <si>
    <t xml:space="preserve"> La Secretaría de Familia, a través de la jefatura de Familia, implementa el proceso de asistencia técnica dirigido a los doce municipios de departamento. </t>
  </si>
  <si>
    <t xml:space="preserve">Se han apoyado en la elaboración y puesta en marcha de los planes de vida de los 19 cabildos indígenas del departamento, a través de los convenios de asociación con la gobernación del Quindío, el programa generaciones étnicas con Bienestar del ICBF y la caracterizaciones desarrolladas por el municipio de Calarcá. </t>
  </si>
  <si>
    <t xml:space="preserve">La Secretaría Privada implementa el programa de divulgación de la oferta de bienes y servicios de la Gobernación formalizado bajo el código F-PLA-65 el día 18 de febrero de 2021, a través de los encuentros  Ciudadanos. </t>
  </si>
  <si>
    <t xml:space="preserve">Indeportes ha desarrollado 3 proyectos: Escuelas deportivas, Habitos y estilos de vida saludables y recreación. 
La Secretaría de Cultura por su parte, reportó que el desarrollo de los programas de concertacion y estimulos van dirigidos a toda la poblacion en general  las familias fueron beneficiadas en la ejecucion de los  proyectos, por lo que se expiden las resoluciones para autorizar el desembolso del recurso. </t>
  </si>
  <si>
    <t xml:space="preserve">Desde la Secretaria de Agricultura se fortalecieron 7  unidades de emprendimiento de grupos poblacionales vulnerables como práctica de autogestión productiva familiar. En temas Administrativos, financieros, comercial, economía solidaria y/o asociatividad, formalización, tributaria y legal. 
</t>
  </si>
  <si>
    <t xml:space="preserve">INDEPORTES ha realizado 4 proyectos y programas, cuatro (4) en convenio con el ministerio del deporte:
1. Escuelas deportivas
2. Hábitos y estilos de vida saludables
3. Deporte social comunitario
4. Recreación.                                                                                                                   La secretaría de cultura implementa el programas de concertacion y estimulos.    
                                                                               </t>
  </si>
  <si>
    <t xml:space="preserve">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</si>
  <si>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 xml:space="preserve">La secretaría de Turismo, industria y comercio realizó concertaciones con el ministerio de trabajo y demas actores del sistema, para la ejecucion del indicador en el año 2023. . </t>
  </si>
  <si>
    <t>La secretaría de Turismo, industria y Comercio manifiesta que durante este trimestre no fueron llevados a cabo actividades para la ejecucion de este indicador, sin embargo se realiza planeacion con la finalidad de ser abordado en concertacion con otras dependencias durante la vigencia 2023.</t>
  </si>
  <si>
    <t>No aplica</t>
  </si>
  <si>
    <t>La Secretaría de Familia a través de la dirección de adulto mayor y discapacidad ejecuta la estrategia de Rehabilitación Basada en Comunidad, reglamentada en el Decreto 703 de 2015</t>
  </si>
  <si>
    <t xml:space="preserve">La Secretaría de Familia a traves de la Dirección de Desarrollo Humano y Familia, se encuentra implementando la estrategia "Tu y yo unidos por la Vida", en el cual, se desarrolla el componente de prevención del consumo de sustancias psicoactivas. Por su parte, la secretaría de salud implementa la estrategia nacional de prevensión del consumo sustancias psicoactivas denominada "si tú estás las drogas no". </t>
  </si>
  <si>
    <t xml:space="preserve">El municipio de Calarcá realizó talleres de fortalecimiento familiar en los coregimientos de Barcelona, La Virginia y centro poblado de Quebradanegra. Donde se beneficiarón alrededor de 400 familias a través de redes de apoyo para la interlocución y cohesión familiar. </t>
  </si>
  <si>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t>
  </si>
  <si>
    <t>En la vigencia del año 2022 se  sensibilizarón 11 municipios  sobre la diversidad y pluralidad familiar, étnica, cultural y territorial como práctica del reconocimiento en el ejercicio de los derechos colectivos e individuales, exceptuando  Armenia, que no asistó a la convocatoria realizada.</t>
  </si>
  <si>
    <t>Durante la vigencia 2020, se desarrollaron jornadas de sensibilización sobre enfoque diferencial y subdiferencial, como herramienta para el reconocimiento de la diversidad, en 8 municipios, durante la videncia 2021 se desarrolló el foro sobre diversidad y pluralidad familiar donde fueron invitados todos los municipios y  en lo corrido del 2022 se sensibilizaron 11 municipios.</t>
  </si>
  <si>
    <t>Se encuentra en proceso de documentación la Estrategia de acompañamiento para la promoción de la sana convivencia familiar y social y la prevención del embarazo en la adolescencia.  la cual incluye la creación de la red articuladora.</t>
  </si>
  <si>
    <t>La implementacion de programas de sensibilizacion empresarial sobre la responsabilidad del sistema de seguridad social para los trabajadores se encuentra bajo la competencia del Ministerio de Trabajo. 
Aunado a lo anterior, dentro del plan de accion  de la Secretaria de Tutismo Industria y Comercio, no se encuentran ningun proyecto orientado a la reponsabilidad de seguridad social para los trabajadores.</t>
  </si>
  <si>
    <t xml:space="preserve">La implementacion de programas de sensibilizacion empresarial sobre la responsabilidad del sistema de seguridad social para los trabajadores se encuentra bajo la competencia del Ministerio de Trabajo. Aunado a lo anterior, dentro del plan de accion  de la Secretaria de Turismo,  Inductria y Comercio,  no se encuentran ningun proyecto orientado a la reponsabilidad de seguridad social para los trabajadores. </t>
  </si>
  <si>
    <t xml:space="preserve">El Ministerio del Trabajo no cuenta con un programa especifico de responsabilidad empresarial, sin embargo para el I TRIMESTRE se llevaron a cabo las siguientes acciones:
03/02/2022: Socializacion de incentivos tributarios y beneficios economicos ante la contratacion de poblacion vulnerable.
17/03/2022: Feria de Servicios con todas las entidades del sector trabajo y en la cual se trataron los temas de: Formalizacion Laboral, Regimen de Prima Media, BEPS, Oferta institucional de CCF COMFENALCO QUINDIO, SENA, Servicio Publico de Empleo, etc. 
20/03/2022: Se llevo a cabo una charla sobre la inclusion social y laboral de las personas en condicion de discapacidad.  
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</si>
  <si>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 xml:space="preserve">El Ministerio del Trabajo no cuenta con un programa especifico de responsabilidad empresarial, sin embargo dentro de sus competencias se encuentra fomentar en el territorio la aplicación de trabajo decente y digno,  generado de esta manera actividades de coordinacion con las diferentes entidades ubicadas en el Departamento y que tienen implicacion directa en su aplicacion.  De esta manera para el I TRIMESTRE se llevaron a cabo las siguiente acción:
18/02/2022: Seguridad y Salud en el Trabajo enfocado hacia las mujeres cafeteras. 
</t>
  </si>
  <si>
    <t xml:space="preserve">El Ministerio de trabajo no cuenta con un modelo pedagogico definido dado que sus lineas de accion dependen de los linenamientos dispuesto desde el Nivel Central, sin embargo es importante resaltar que lleva a cabo acciones encaminadas a la socializacion de la implementacion del trabajo en casa, trabajo remoto y teletrabajo, sin embargo para el periodo objeto de evaluacion no se llevaron a cabo acciones de esta indole. 
Por su parte, La secretaría de Turismo, Industria y Comercio reconoce que para este trimestre de 2022, se realizan concertaciones con el ministerio de trabajo y demas actores del sistema, para la ejecucion del indicador en el año 2023. 
</t>
  </si>
  <si>
    <t>La Secretaría del Interior, desde el sector interreligioso desarrolló actividades como el acopañamiento en el día de la biblia y  realizaron foro de libertad religiosa, culto y conciencia en la universidad del Quindío. 
Así mismo, La Alcaldia de Montenegro, de Circasia,  y de Calarcá, realizaron actividades desde el sector interreligioso a las familias y comunidades.</t>
  </si>
  <si>
    <t xml:space="preserve">La administraciones municipales de Carlacá, Circasia, Salento, Genova y Montenegro han realizado actividades de promoción de los valores, deberes y derechos, principios para así lograr y mejorar la convivencia familiar en el municipio en articulacion con el sector interreligioso. 
La Secretaría del Interior, desde el sector interreligioso desarrolló actividades como el acopañamiento en el día de la biblia y  realizaron foro de libertad religiosa, culto y conciencia en la universidad del Quindío. </t>
  </si>
  <si>
    <t xml:space="preserve">Actualemente la política pública de familia se encuentra armonizada con las políticas nacionales y sectoriales, sin embargo es pertinente realizar proceso de ajuste cuando la normativa cambie o se den cambios sociales que impliquen la modificación de la política. </t>
  </si>
  <si>
    <t>N/A</t>
  </si>
  <si>
    <t>NO APLICA</t>
  </si>
  <si>
    <t xml:space="preserve">PORCENTAJE DE METAS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</si>
</sst>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164" formatCode="_-&quot;$&quot;\ * #,##0.00_-;\-&quot;$&quot;\ * #,##0.00_-;_-&quot;$&quot;\ * &quot;-&quot;??_-;_-@_-"/>
    <numFmt numFmtId="165" formatCode="_-[$$-240A]\ * #,##0.00_-;\-[$$-240A]\ * #,##0.00_-;_-[$$-240A]\ * &quot;-&quot;??_-;_-@_-"/>
    <numFmt numFmtId="166" formatCode="0.0%"/>
    <numFmt numFmtId="167" formatCode="&quot;$&quot;\ #,##0.00"/>
    <numFmt numFmtId="168" formatCode="_(&quot;$&quot;\ * #,##0_);_(&quot;$&quot;\ * \(#,##0\);_(&quot;$&quot;\ * &quot;-&quot;??_);_(@_)"/>
    <numFmt numFmtId="169" formatCode="_-&quot;$&quot;\ * #,##0_-;\-&quot;$&quot;\ * #,##0_-;_-&quot;$&quot;\ * &quot;-&quot;??_-;_-@_-"/>
    <numFmt numFmtId="170" formatCode="0.0"/>
  </numFmts>
  <fonts count="27">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9"/>
      <color indexed="81"/>
      <name val="Tahoma"/>
      <family val="2"/>
    </font>
    <font>
      <b/>
      <sz val="9"/>
      <color indexed="81"/>
      <name val="Tahoma"/>
      <family val="2"/>
    </font>
    <font>
      <b/>
      <i/>
      <sz val="14"/>
      <name val="Arial"/>
      <family val="2"/>
    </font>
    <font>
      <b/>
      <i/>
      <sz val="14"/>
      <color theme="1"/>
      <name val="Arial"/>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sz val="10"/>
      <color theme="1"/>
      <name val="Arial"/>
      <family val="2"/>
    </font>
    <font>
      <sz val="12"/>
      <color theme="1"/>
      <name val="Calibri"/>
      <family val="2"/>
      <scheme val="minor"/>
    </font>
  </fonts>
  <fills count="19">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1" fillId="0" borderId="0" applyFont="0" applyFill="0" applyBorder="0" applyAlignment="0" applyProtection="0"/>
    <xf numFmtId="9" fontId="11" fillId="0" borderId="0" applyFont="0" applyFill="0" applyBorder="0" applyAlignment="0" applyProtection="0"/>
  </cellStyleXfs>
  <cellXfs count="175">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0" xfId="0" applyFont="1" applyFill="1" applyAlignment="1">
      <alignment horizontal="center" vertical="center" wrapText="1"/>
    </xf>
    <xf numFmtId="0" fontId="3" fillId="0" borderId="0" xfId="0" applyFont="1" applyAlignment="1">
      <alignment horizontal="justify"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0" fontId="1" fillId="0" borderId="1" xfId="0" applyNumberFormat="1" applyFont="1" applyBorder="1" applyAlignment="1">
      <alignment horizontal="center" vertical="center" wrapText="1"/>
    </xf>
    <xf numFmtId="0" fontId="12" fillId="0" borderId="1" xfId="0" applyFont="1" applyBorder="1" applyAlignment="1">
      <alignment horizontal="right" vertical="center" wrapText="1"/>
    </xf>
    <xf numFmtId="0" fontId="12" fillId="0" borderId="1" xfId="0" applyFont="1" applyBorder="1" applyAlignment="1">
      <alignment vertical="center" wrapText="1"/>
    </xf>
    <xf numFmtId="0" fontId="12" fillId="0" borderId="1" xfId="2" applyNumberFormat="1" applyFont="1" applyBorder="1" applyAlignment="1">
      <alignment horizontal="right" vertical="center" wrapText="1"/>
    </xf>
    <xf numFmtId="0" fontId="12" fillId="6" borderId="1" xfId="2" applyNumberFormat="1" applyFont="1" applyFill="1" applyBorder="1" applyAlignment="1">
      <alignment vertical="center" wrapText="1"/>
    </xf>
    <xf numFmtId="164" fontId="1" fillId="0" borderId="1" xfId="1" applyFont="1" applyFill="1" applyBorder="1" applyAlignment="1">
      <alignment horizontal="center" vertical="center" wrapText="1"/>
    </xf>
    <xf numFmtId="165" fontId="1" fillId="0" borderId="1" xfId="1" applyNumberFormat="1" applyFont="1" applyBorder="1" applyAlignment="1">
      <alignment horizontal="center" vertical="center" wrapText="1"/>
    </xf>
    <xf numFmtId="165" fontId="1" fillId="3" borderId="1" xfId="1" applyNumberFormat="1" applyFont="1" applyFill="1" applyBorder="1" applyAlignment="1">
      <alignment horizontal="center" vertical="center" wrapText="1"/>
    </xf>
    <xf numFmtId="3" fontId="12" fillId="0" borderId="1" xfId="0" applyNumberFormat="1" applyFont="1" applyBorder="1" applyAlignment="1">
      <alignment horizontal="right" vertical="center" wrapText="1"/>
    </xf>
    <xf numFmtId="164" fontId="12" fillId="0" borderId="1" xfId="1" applyFont="1" applyBorder="1" applyAlignment="1">
      <alignment horizontal="right" vertical="center" wrapText="1"/>
    </xf>
    <xf numFmtId="164" fontId="12" fillId="0" borderId="1" xfId="1" applyFont="1" applyBorder="1" applyAlignment="1">
      <alignment vertical="center" wrapText="1"/>
    </xf>
    <xf numFmtId="166" fontId="1" fillId="0" borderId="1" xfId="0" applyNumberFormat="1" applyFont="1" applyBorder="1" applyAlignment="1">
      <alignment horizontal="center" vertical="center" wrapText="1"/>
    </xf>
    <xf numFmtId="164" fontId="1" fillId="0" borderId="0" xfId="1" applyFont="1" applyAlignment="1">
      <alignment horizontal="left" vertical="center" wrapText="1"/>
    </xf>
    <xf numFmtId="0" fontId="1" fillId="0" borderId="0" xfId="2" applyNumberFormat="1" applyFont="1" applyAlignment="1">
      <alignment horizontal="center" vertical="center" wrapText="1"/>
    </xf>
    <xf numFmtId="0" fontId="1" fillId="3" borderId="1" xfId="0" applyFont="1" applyFill="1" applyBorder="1" applyAlignment="1">
      <alignment horizontal="left" vertical="center" wrapText="1"/>
    </xf>
    <xf numFmtId="0" fontId="12" fillId="0" borderId="1" xfId="0" applyFont="1" applyBorder="1" applyAlignment="1">
      <alignment horizontal="justify" vertical="center" wrapText="1"/>
    </xf>
    <xf numFmtId="0" fontId="10" fillId="4" borderId="12" xfId="0" applyFont="1" applyFill="1" applyBorder="1" applyAlignment="1">
      <alignment horizontal="center" vertical="center" wrapText="1"/>
    </xf>
    <xf numFmtId="3" fontId="12" fillId="0" borderId="1" xfId="0" applyNumberFormat="1" applyFont="1" applyBorder="1" applyAlignment="1">
      <alignment vertical="center" wrapText="1"/>
    </xf>
    <xf numFmtId="164" fontId="1" fillId="0" borderId="1" xfId="1" applyFont="1" applyBorder="1" applyAlignment="1">
      <alignment horizontal="center" vertical="center" wrapText="1"/>
    </xf>
    <xf numFmtId="9" fontId="1" fillId="0" borderId="1" xfId="0" applyNumberFormat="1" applyFont="1" applyBorder="1" applyAlignment="1">
      <alignment horizontal="center" vertical="center" wrapText="1"/>
    </xf>
    <xf numFmtId="2" fontId="12" fillId="6" borderId="1" xfId="0" applyNumberFormat="1" applyFont="1" applyFill="1" applyBorder="1" applyAlignment="1">
      <alignment horizontal="right" vertical="center" wrapText="1"/>
    </xf>
    <xf numFmtId="0" fontId="13" fillId="0" borderId="1" xfId="0" applyFont="1" applyBorder="1" applyAlignment="1">
      <alignment horizontal="justify" vertical="center" wrapText="1"/>
    </xf>
    <xf numFmtId="164" fontId="1" fillId="0" borderId="1" xfId="1" applyFont="1" applyBorder="1" applyAlignment="1">
      <alignment horizontal="left" vertical="center" wrapText="1"/>
    </xf>
    <xf numFmtId="0" fontId="14" fillId="0" borderId="1" xfId="0" applyFont="1" applyBorder="1" applyAlignment="1">
      <alignment horizontal="justify" vertical="center" wrapText="1"/>
    </xf>
    <xf numFmtId="164" fontId="1" fillId="0" borderId="1" xfId="1" applyFont="1" applyBorder="1" applyAlignment="1">
      <alignment horizontal="right" vertical="center" wrapText="1"/>
    </xf>
    <xf numFmtId="44" fontId="1" fillId="0" borderId="1" xfId="0" applyNumberFormat="1" applyFont="1" applyBorder="1" applyAlignment="1">
      <alignment vertical="center" wrapText="1"/>
    </xf>
    <xf numFmtId="164" fontId="1" fillId="0" borderId="1" xfId="1" applyFont="1" applyBorder="1" applyAlignment="1">
      <alignment vertical="center" wrapText="1"/>
    </xf>
    <xf numFmtId="167" fontId="1" fillId="0" borderId="1" xfId="0" applyNumberFormat="1" applyFont="1" applyBorder="1" applyAlignment="1">
      <alignment vertical="center" wrapText="1"/>
    </xf>
    <xf numFmtId="0" fontId="1" fillId="0" borderId="1" xfId="0" applyFont="1" applyBorder="1" applyAlignment="1">
      <alignment vertical="center" wrapText="1"/>
    </xf>
    <xf numFmtId="0" fontId="1" fillId="0" borderId="1" xfId="2" applyNumberFormat="1" applyFont="1" applyBorder="1" applyAlignment="1">
      <alignment horizontal="right" vertical="center" wrapText="1"/>
    </xf>
    <xf numFmtId="9" fontId="1" fillId="3"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9" fillId="4" borderId="3" xfId="0" applyFont="1" applyFill="1" applyBorder="1" applyAlignment="1">
      <alignment horizontal="center" vertical="center" wrapText="1"/>
    </xf>
    <xf numFmtId="10" fontId="1" fillId="3" borderId="1" xfId="0" applyNumberFormat="1" applyFont="1" applyFill="1" applyBorder="1" applyAlignment="1">
      <alignment horizontal="center" vertical="center" wrapText="1"/>
    </xf>
    <xf numFmtId="46" fontId="1" fillId="0" borderId="1" xfId="0" applyNumberFormat="1" applyFont="1" applyBorder="1" applyAlignment="1">
      <alignment horizontal="left" vertical="center" wrapText="1"/>
    </xf>
    <xf numFmtId="168" fontId="1" fillId="0" borderId="1" xfId="1" applyNumberFormat="1" applyFont="1" applyBorder="1" applyAlignment="1">
      <alignment horizontal="right" vertical="center" wrapText="1"/>
    </xf>
    <xf numFmtId="0" fontId="4"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3" xfId="0" applyFont="1" applyFill="1" applyBorder="1" applyAlignment="1">
      <alignment horizontal="center" vertical="center" wrapText="1"/>
    </xf>
    <xf numFmtId="164" fontId="15" fillId="4" borderId="3" xfId="1"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8" xfId="0" applyFont="1" applyFill="1" applyBorder="1" applyAlignment="1">
      <alignment horizontal="center" vertical="center" wrapText="1"/>
    </xf>
    <xf numFmtId="10" fontId="12" fillId="0" borderId="1" xfId="0" applyNumberFormat="1" applyFont="1" applyBorder="1" applyAlignment="1">
      <alignment horizontal="right" vertical="center" wrapText="1"/>
    </xf>
    <xf numFmtId="9" fontId="12" fillId="0" borderId="1" xfId="0" applyNumberFormat="1" applyFont="1" applyBorder="1" applyAlignment="1">
      <alignment horizontal="right" vertical="center" wrapText="1"/>
    </xf>
    <xf numFmtId="9" fontId="1" fillId="0" borderId="1" xfId="2" applyFont="1" applyBorder="1" applyAlignment="1">
      <alignment horizontal="center" vertical="center" wrapText="1"/>
    </xf>
    <xf numFmtId="9" fontId="1" fillId="0" borderId="1" xfId="2" applyFont="1" applyBorder="1" applyAlignment="1">
      <alignment horizontal="right" vertical="center" wrapText="1"/>
    </xf>
    <xf numFmtId="0" fontId="1" fillId="7" borderId="1" xfId="2" applyNumberFormat="1" applyFont="1" applyFill="1" applyBorder="1" applyAlignment="1">
      <alignment horizontal="right" vertical="center" wrapText="1"/>
    </xf>
    <xf numFmtId="0" fontId="1" fillId="0" borderId="1" xfId="2" applyNumberFormat="1" applyFont="1" applyBorder="1" applyAlignment="1">
      <alignment horizontal="center" vertical="center" wrapText="1"/>
    </xf>
    <xf numFmtId="0" fontId="1" fillId="0" borderId="1" xfId="0" applyFont="1" applyBorder="1" applyAlignment="1">
      <alignment horizontal="right" vertical="center" wrapText="1"/>
    </xf>
    <xf numFmtId="2" fontId="1" fillId="8" borderId="1" xfId="2" applyNumberFormat="1" applyFont="1" applyFill="1" applyBorder="1" applyAlignment="1">
      <alignment horizontal="right" vertical="center" wrapText="1"/>
    </xf>
    <xf numFmtId="2" fontId="12" fillId="0" borderId="1" xfId="2" applyNumberFormat="1" applyFont="1" applyBorder="1" applyAlignment="1">
      <alignment horizontal="right" vertical="center" wrapText="1"/>
    </xf>
    <xf numFmtId="0" fontId="12" fillId="0" borderId="1" xfId="2" applyNumberFormat="1" applyFont="1" applyBorder="1" applyAlignment="1">
      <alignment vertical="center" wrapText="1"/>
    </xf>
    <xf numFmtId="2" fontId="1" fillId="0" borderId="1" xfId="2" applyNumberFormat="1" applyFont="1" applyBorder="1" applyAlignment="1">
      <alignment horizontal="right" vertical="center" wrapText="1"/>
    </xf>
    <xf numFmtId="0" fontId="12" fillId="5" borderId="1" xfId="2" applyNumberFormat="1" applyFont="1" applyFill="1" applyBorder="1" applyAlignment="1">
      <alignment vertical="center" wrapText="1"/>
    </xf>
    <xf numFmtId="2" fontId="1" fillId="7" borderId="1" xfId="2" applyNumberFormat="1" applyFont="1" applyFill="1" applyBorder="1" applyAlignment="1">
      <alignment horizontal="right" vertical="center" wrapText="1"/>
    </xf>
    <xf numFmtId="9" fontId="12" fillId="0" borderId="1" xfId="0" applyNumberFormat="1" applyFont="1" applyBorder="1" applyAlignment="1">
      <alignment vertical="center" wrapText="1"/>
    </xf>
    <xf numFmtId="164" fontId="1" fillId="3" borderId="1" xfId="1"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8" xfId="2" applyNumberFormat="1" applyFont="1" applyFill="1" applyBorder="1" applyAlignment="1">
      <alignment horizontal="center" vertical="center" wrapText="1"/>
    </xf>
    <xf numFmtId="2" fontId="1" fillId="5" borderId="1" xfId="2" applyNumberFormat="1" applyFont="1" applyFill="1" applyBorder="1" applyAlignment="1">
      <alignment horizontal="right" vertical="center" wrapText="1"/>
    </xf>
    <xf numFmtId="0" fontId="16" fillId="0" borderId="0" xfId="0" applyFont="1"/>
    <xf numFmtId="3" fontId="0" fillId="0" borderId="0" xfId="0" applyNumberFormat="1"/>
    <xf numFmtId="0" fontId="21" fillId="0" borderId="0" xfId="0" applyFont="1"/>
    <xf numFmtId="0" fontId="22" fillId="11" borderId="23" xfId="0" applyFont="1" applyFill="1" applyBorder="1" applyAlignment="1">
      <alignment horizontal="center" vertical="center" wrapText="1"/>
    </xf>
    <xf numFmtId="0" fontId="23" fillId="11" borderId="23" xfId="0" applyFont="1" applyFill="1" applyBorder="1" applyAlignment="1">
      <alignment horizontal="center" vertical="center" wrapText="1"/>
    </xf>
    <xf numFmtId="0" fontId="24" fillId="0" borderId="24" xfId="0" applyFont="1" applyBorder="1" applyAlignment="1">
      <alignment horizontal="center" vertical="center" textRotation="90" wrapText="1"/>
    </xf>
    <xf numFmtId="0" fontId="24" fillId="0" borderId="1" xfId="0" applyFont="1" applyBorder="1" applyAlignment="1">
      <alignment horizontal="center" vertical="center" wrapText="1"/>
    </xf>
    <xf numFmtId="0" fontId="25" fillId="7"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3" fontId="25" fillId="13" borderId="1" xfId="0" applyNumberFormat="1" applyFont="1" applyFill="1" applyBorder="1" applyAlignment="1">
      <alignment horizontal="center" vertical="center" wrapText="1"/>
    </xf>
    <xf numFmtId="0" fontId="25" fillId="6" borderId="1" xfId="2" applyNumberFormat="1" applyFont="1" applyFill="1" applyBorder="1" applyAlignment="1">
      <alignment horizontal="center" vertical="center" wrapText="1"/>
    </xf>
    <xf numFmtId="3" fontId="25" fillId="5" borderId="1" xfId="0" applyNumberFormat="1" applyFont="1" applyFill="1" applyBorder="1" applyAlignment="1">
      <alignment horizontal="center" vertical="center" wrapText="1"/>
    </xf>
    <xf numFmtId="0" fontId="25" fillId="14" borderId="25" xfId="2" applyNumberFormat="1" applyFont="1" applyFill="1" applyBorder="1" applyAlignment="1">
      <alignment horizontal="center" vertical="center" wrapText="1"/>
    </xf>
    <xf numFmtId="0" fontId="24" fillId="0" borderId="0" xfId="0" applyFont="1" applyAlignment="1">
      <alignment vertical="center" textRotation="90" wrapText="1"/>
    </xf>
    <xf numFmtId="164" fontId="1" fillId="0" borderId="1" xfId="1" applyFont="1" applyFill="1" applyBorder="1" applyAlignment="1">
      <alignment vertical="center" wrapText="1"/>
    </xf>
    <xf numFmtId="4" fontId="12" fillId="0" borderId="1" xfId="0" applyNumberFormat="1" applyFont="1" applyBorder="1" applyAlignment="1">
      <alignment vertical="center" wrapText="1"/>
    </xf>
    <xf numFmtId="169" fontId="1" fillId="0" borderId="1" xfId="1" applyNumberFormat="1" applyFont="1" applyBorder="1" applyAlignment="1">
      <alignment vertical="center"/>
    </xf>
    <xf numFmtId="0" fontId="1" fillId="3" borderId="5" xfId="0" applyFont="1" applyFill="1" applyBorder="1" applyAlignment="1">
      <alignment horizontal="left" vertical="center" wrapText="1"/>
    </xf>
    <xf numFmtId="10" fontId="1" fillId="0" borderId="1" xfId="2" applyNumberFormat="1" applyFont="1" applyBorder="1" applyAlignment="1">
      <alignment horizontal="right" vertical="center" wrapText="1"/>
    </xf>
    <xf numFmtId="2" fontId="1" fillId="3" borderId="1" xfId="2" applyNumberFormat="1" applyFont="1" applyFill="1" applyBorder="1" applyAlignment="1">
      <alignment horizontal="center" vertical="center" wrapText="1"/>
    </xf>
    <xf numFmtId="2" fontId="1" fillId="0" borderId="1" xfId="2" applyNumberFormat="1" applyFont="1" applyBorder="1" applyAlignment="1">
      <alignment horizontal="center" vertical="center" wrapText="1"/>
    </xf>
    <xf numFmtId="169" fontId="26" fillId="0" borderId="1" xfId="1" applyNumberFormat="1" applyFont="1" applyBorder="1" applyAlignment="1">
      <alignment vertical="center" wrapText="1"/>
    </xf>
    <xf numFmtId="0" fontId="1" fillId="14" borderId="1" xfId="2" applyNumberFormat="1" applyFont="1" applyFill="1" applyBorder="1" applyAlignment="1">
      <alignment horizontal="right" vertical="center" wrapText="1"/>
    </xf>
    <xf numFmtId="0" fontId="24" fillId="14" borderId="1" xfId="0" applyFont="1" applyFill="1" applyBorder="1" applyAlignment="1">
      <alignment horizontal="center" vertical="center" wrapText="1"/>
    </xf>
    <xf numFmtId="0" fontId="24" fillId="0" borderId="26" xfId="0" applyFont="1" applyBorder="1" applyAlignment="1">
      <alignment horizontal="center" vertical="center" textRotation="90" wrapText="1"/>
    </xf>
    <xf numFmtId="0" fontId="24" fillId="0" borderId="27" xfId="0" applyFont="1" applyBorder="1" applyAlignment="1">
      <alignment horizontal="center" vertical="center" wrapText="1"/>
    </xf>
    <xf numFmtId="0" fontId="24" fillId="14" borderId="27" xfId="0" applyFont="1" applyFill="1" applyBorder="1" applyAlignment="1">
      <alignment horizontal="center" vertical="center" wrapText="1"/>
    </xf>
    <xf numFmtId="0" fontId="25" fillId="7" borderId="27" xfId="0" applyFont="1" applyFill="1" applyBorder="1" applyAlignment="1">
      <alignment horizontal="center" vertical="center" wrapText="1"/>
    </xf>
    <xf numFmtId="0" fontId="25" fillId="12" borderId="27" xfId="0" applyFont="1" applyFill="1" applyBorder="1" applyAlignment="1">
      <alignment horizontal="center" vertical="center" wrapText="1"/>
    </xf>
    <xf numFmtId="3" fontId="25" fillId="13" borderId="27" xfId="0" applyNumberFormat="1" applyFont="1" applyFill="1" applyBorder="1" applyAlignment="1">
      <alignment horizontal="center" vertical="center" wrapText="1"/>
    </xf>
    <xf numFmtId="0" fontId="25" fillId="6" borderId="27" xfId="2" applyNumberFormat="1" applyFont="1" applyFill="1" applyBorder="1" applyAlignment="1">
      <alignment horizontal="center" vertical="center" wrapText="1"/>
    </xf>
    <xf numFmtId="3" fontId="25" fillId="5" borderId="27" xfId="0" applyNumberFormat="1" applyFont="1" applyFill="1" applyBorder="1" applyAlignment="1">
      <alignment horizontal="center" vertical="center" wrapText="1"/>
    </xf>
    <xf numFmtId="0" fontId="25" fillId="14" borderId="28" xfId="2" applyNumberFormat="1" applyFont="1" applyFill="1" applyBorder="1" applyAlignment="1">
      <alignment horizontal="center" vertical="center" wrapText="1"/>
    </xf>
    <xf numFmtId="0" fontId="24" fillId="0" borderId="29" xfId="0" applyFont="1" applyBorder="1" applyAlignment="1">
      <alignment horizontal="center" vertical="center" textRotation="90" wrapText="1"/>
    </xf>
    <xf numFmtId="0" fontId="24" fillId="0" borderId="30" xfId="0" applyFont="1" applyBorder="1" applyAlignment="1">
      <alignment horizontal="center" vertical="center" wrapText="1"/>
    </xf>
    <xf numFmtId="0" fontId="24" fillId="14" borderId="30" xfId="0" applyFont="1" applyFill="1" applyBorder="1" applyAlignment="1">
      <alignment horizontal="center" vertical="center" wrapText="1"/>
    </xf>
    <xf numFmtId="0" fontId="25" fillId="7" borderId="30" xfId="0" applyFont="1" applyFill="1" applyBorder="1" applyAlignment="1">
      <alignment horizontal="center" vertical="center" wrapText="1"/>
    </xf>
    <xf numFmtId="0" fontId="25" fillId="12" borderId="30" xfId="0" applyFont="1" applyFill="1" applyBorder="1" applyAlignment="1">
      <alignment horizontal="center" vertical="center" wrapText="1"/>
    </xf>
    <xf numFmtId="3" fontId="25" fillId="13" borderId="30" xfId="0" applyNumberFormat="1" applyFont="1" applyFill="1" applyBorder="1" applyAlignment="1">
      <alignment horizontal="center" vertical="center" wrapText="1"/>
    </xf>
    <xf numFmtId="0" fontId="25" fillId="6" borderId="30" xfId="2" applyNumberFormat="1" applyFont="1" applyFill="1" applyBorder="1" applyAlignment="1">
      <alignment horizontal="center" vertical="center" wrapText="1"/>
    </xf>
    <xf numFmtId="3" fontId="25" fillId="5" borderId="30" xfId="0" applyNumberFormat="1" applyFont="1" applyFill="1" applyBorder="1" applyAlignment="1">
      <alignment horizontal="center" vertical="center" wrapText="1"/>
    </xf>
    <xf numFmtId="0" fontId="25" fillId="14" borderId="31" xfId="2" applyNumberFormat="1" applyFont="1" applyFill="1" applyBorder="1" applyAlignment="1">
      <alignment horizontal="center" vertical="center" wrapText="1"/>
    </xf>
    <xf numFmtId="0" fontId="17" fillId="14" borderId="27"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12" borderId="27" xfId="0" applyFont="1" applyFill="1" applyBorder="1" applyAlignment="1">
      <alignment horizontal="center" vertical="center" wrapText="1"/>
    </xf>
    <xf numFmtId="3" fontId="17" fillId="13" borderId="27" xfId="0" applyNumberFormat="1" applyFont="1" applyFill="1" applyBorder="1" applyAlignment="1">
      <alignment horizontal="center" vertical="center" wrapText="1"/>
    </xf>
    <xf numFmtId="3" fontId="17" fillId="6" borderId="27" xfId="0" applyNumberFormat="1" applyFont="1" applyFill="1" applyBorder="1" applyAlignment="1">
      <alignment horizontal="center" vertical="center" wrapText="1"/>
    </xf>
    <xf numFmtId="3" fontId="17" fillId="5" borderId="27" xfId="0" applyNumberFormat="1" applyFont="1" applyFill="1" applyBorder="1" applyAlignment="1">
      <alignment horizontal="center" vertical="center" wrapText="1"/>
    </xf>
    <xf numFmtId="0" fontId="17" fillId="14" borderId="28" xfId="0" applyFont="1" applyFill="1" applyBorder="1" applyAlignment="1">
      <alignment horizontal="center" vertical="center" wrapText="1"/>
    </xf>
    <xf numFmtId="170" fontId="17" fillId="14" borderId="30" xfId="0" applyNumberFormat="1" applyFont="1" applyFill="1" applyBorder="1" applyAlignment="1">
      <alignment horizontal="center" vertical="center" wrapText="1"/>
    </xf>
    <xf numFmtId="170" fontId="17" fillId="7" borderId="30" xfId="0" applyNumberFormat="1" applyFont="1" applyFill="1" applyBorder="1" applyAlignment="1">
      <alignment horizontal="center" vertical="center" wrapText="1"/>
    </xf>
    <xf numFmtId="170" fontId="17" fillId="12" borderId="30" xfId="0" applyNumberFormat="1" applyFont="1" applyFill="1" applyBorder="1" applyAlignment="1">
      <alignment horizontal="center" vertical="center" wrapText="1"/>
    </xf>
    <xf numFmtId="170" fontId="17" fillId="13" borderId="30" xfId="0" applyNumberFormat="1" applyFont="1" applyFill="1" applyBorder="1" applyAlignment="1">
      <alignment horizontal="center" vertical="center" wrapText="1"/>
    </xf>
    <xf numFmtId="170" fontId="17" fillId="6" borderId="30" xfId="0" applyNumberFormat="1" applyFont="1" applyFill="1" applyBorder="1" applyAlignment="1">
      <alignment horizontal="center" vertical="center" wrapText="1"/>
    </xf>
    <xf numFmtId="170" fontId="17" fillId="5" borderId="30" xfId="0" applyNumberFormat="1" applyFont="1" applyFill="1" applyBorder="1" applyAlignment="1">
      <alignment horizontal="center" vertical="center" wrapText="1"/>
    </xf>
    <xf numFmtId="1" fontId="17" fillId="14" borderId="31" xfId="0" applyNumberFormat="1" applyFont="1" applyFill="1" applyBorder="1" applyAlignment="1">
      <alignment horizontal="center" vertical="center" wrapText="1"/>
    </xf>
    <xf numFmtId="0" fontId="15" fillId="9" borderId="1" xfId="2" applyNumberFormat="1" applyFont="1" applyFill="1" applyBorder="1" applyAlignment="1">
      <alignment horizontal="center" vertical="center" wrapText="1"/>
    </xf>
    <xf numFmtId="0" fontId="15" fillId="9" borderId="3" xfId="2"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 fillId="18"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1" fillId="16" borderId="1" xfId="0" applyFont="1" applyFill="1" applyBorder="1" applyAlignment="1">
      <alignment horizontal="justify" vertical="center" wrapText="1"/>
    </xf>
    <xf numFmtId="0" fontId="1" fillId="17" borderId="1" xfId="0" applyFont="1" applyFill="1" applyBorder="1" applyAlignment="1">
      <alignment horizontal="justify"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7" fillId="0" borderId="18" xfId="0" applyFont="1" applyBorder="1" applyAlignment="1">
      <alignment horizontal="center"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9" fillId="10" borderId="21" xfId="0" applyFont="1" applyFill="1" applyBorder="1" applyAlignment="1">
      <alignment horizontal="center" vertical="center" wrapText="1"/>
    </xf>
    <xf numFmtId="0" fontId="19" fillId="10" borderId="22" xfId="0" applyFont="1" applyFill="1" applyBorder="1" applyAlignment="1">
      <alignment horizontal="center" vertical="center" wrapText="1"/>
    </xf>
    <xf numFmtId="0" fontId="17" fillId="15" borderId="26" xfId="0" applyFont="1" applyFill="1" applyBorder="1" applyAlignment="1">
      <alignment horizontal="center" vertical="center"/>
    </xf>
    <xf numFmtId="0" fontId="17" fillId="15" borderId="27" xfId="0" applyFont="1" applyFill="1" applyBorder="1" applyAlignment="1">
      <alignment horizontal="center" vertical="center"/>
    </xf>
    <xf numFmtId="0" fontId="20" fillId="11" borderId="18" xfId="0" applyFont="1" applyFill="1" applyBorder="1" applyAlignment="1">
      <alignment horizontal="center" vertical="center" wrapText="1"/>
    </xf>
    <xf numFmtId="0" fontId="20" fillId="11" borderId="19" xfId="0" applyFont="1" applyFill="1" applyBorder="1" applyAlignment="1">
      <alignment horizontal="center" vertical="center" wrapText="1"/>
    </xf>
    <xf numFmtId="0" fontId="20" fillId="11" borderId="20" xfId="0" applyFont="1" applyFill="1" applyBorder="1" applyAlignment="1">
      <alignment horizontal="center" vertical="center" wrapText="1"/>
    </xf>
    <xf numFmtId="0" fontId="17" fillId="15" borderId="29" xfId="0" applyFont="1" applyFill="1" applyBorder="1" applyAlignment="1">
      <alignment horizontal="center" vertical="center"/>
    </xf>
    <xf numFmtId="0" fontId="17" fillId="15" borderId="30" xfId="0" applyFont="1" applyFill="1" applyBorder="1" applyAlignment="1">
      <alignment horizontal="center" vertical="center"/>
    </xf>
  </cellXfs>
  <cellStyles count="3">
    <cellStyle name="Moneda" xfId="1" builtinId="4"/>
    <cellStyle name="Normal" xfId="0" builtinId="0"/>
    <cellStyle name="Porcentaje" xfId="2" builtinId="5"/>
  </cellStyles>
  <dxfs count="24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Medium9"/>
  <colors>
    <mruColors>
      <color rgb="FFDE5CD5"/>
      <color rgb="FF7C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F586-46F4-B283-DD86ADC7FD5C}"/>
              </c:ext>
            </c:extLst>
          </c:dPt>
          <c:dLbls>
            <c:dLbl>
              <c:idx val="0"/>
              <c:layout>
                <c:manualLayout>
                  <c:x val="-0.23905613127822808"/>
                  <c:y val="-4.2396219459400961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586-46F4-B283-DD86ADC7FD5C}"/>
                </c:ext>
                <c:ext xmlns:c15="http://schemas.microsoft.com/office/drawing/2012/chart" uri="{CE6537A1-D6FC-4f65-9D91-7224C49458BB}">
                  <c15:layout>
                    <c:manualLayout>
                      <c:w val="0.20025982543353799"/>
                      <c:h val="0.17814757569198297"/>
                    </c:manualLayout>
                  </c15:layout>
                </c:ext>
              </c:extLst>
            </c:dLbl>
            <c:dLbl>
              <c:idx val="1"/>
              <c:layout>
                <c:manualLayout>
                  <c:x val="3.1462411975177085E-3"/>
                  <c:y val="-0.11914723071511675"/>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586-46F4-B283-DD86ADC7FD5C}"/>
                </c:ext>
                <c:ext xmlns:c15="http://schemas.microsoft.com/office/drawing/2012/chart" uri="{CE6537A1-D6FC-4f65-9D91-7224C49458BB}">
                  <c15:layout>
                    <c:manualLayout>
                      <c:w val="0.14398141100524217"/>
                      <c:h val="0.10931539002678643"/>
                    </c:manualLayout>
                  </c15:layout>
                </c:ext>
              </c:extLst>
            </c:dLbl>
            <c:dLbl>
              <c:idx val="2"/>
              <c:layout>
                <c:manualLayout>
                  <c:x val="-0.16949344589161719"/>
                  <c:y val="-1.4317667325054019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F586-46F4-B283-DD86ADC7FD5C}"/>
                </c:ext>
                <c:ext xmlns:c15="http://schemas.microsoft.com/office/drawing/2012/chart" uri="{CE6537A1-D6FC-4f65-9D91-7224C49458BB}">
                  <c15:layout>
                    <c:manualLayout>
                      <c:w val="0.20154167455545863"/>
                      <c:h val="0.10931539002678643"/>
                    </c:manualLayout>
                  </c15:layout>
                </c:ext>
              </c:extLst>
            </c:dLbl>
            <c:dLbl>
              <c:idx val="3"/>
              <c:layout>
                <c:manualLayout>
                  <c:x val="-0.28641543660621349"/>
                  <c:y val="-0.1195184190589572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F586-46F4-B283-DD86ADC7FD5C}"/>
                </c:ext>
                <c:ext xmlns:c15="http://schemas.microsoft.com/office/drawing/2012/chart" uri="{CE6537A1-D6FC-4f65-9D91-7224C49458BB}"/>
              </c:extLst>
            </c:dLbl>
            <c:dLbl>
              <c:idx val="4"/>
              <c:layout>
                <c:manualLayout>
                  <c:x val="0.26420996499467925"/>
                  <c:y val="5.838592539480682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F586-46F4-B283-DD86ADC7FD5C}"/>
                </c:ext>
                <c:ext xmlns:c15="http://schemas.microsoft.com/office/drawing/2012/chart" uri="{CE6537A1-D6FC-4f65-9D91-7224C49458BB}">
                  <c15:layout>
                    <c:manualLayout>
                      <c:w val="0.22884353310937344"/>
                      <c:h val="0.15860395979328445"/>
                    </c:manualLayout>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15</c:v>
                </c:pt>
                <c:pt idx="1">
                  <c:v>1</c:v>
                </c:pt>
                <c:pt idx="2" formatCode="#,##0">
                  <c:v>0</c:v>
                </c:pt>
                <c:pt idx="3" formatCode="#,##0">
                  <c:v>0</c:v>
                </c:pt>
                <c:pt idx="4" formatCode="#,##0">
                  <c:v>15</c:v>
                </c:pt>
              </c:numCache>
            </c:numRef>
          </c:val>
          <c:extLst xmlns:c16r2="http://schemas.microsoft.com/office/drawing/2015/06/char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D921-49E5-B801-2BA50CA6294A}"/>
              </c:ext>
            </c:extLst>
          </c:dPt>
          <c:dLbls>
            <c:dLbl>
              <c:idx val="0"/>
              <c:layout>
                <c:manualLayout>
                  <c:x val="-0.2807055858758451"/>
                  <c:y val="-7.8400630047568878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921-49E5-B801-2BA50CA6294A}"/>
                </c:ext>
                <c:ext xmlns:c15="http://schemas.microsoft.com/office/drawing/2012/chart" uri="{CE6537A1-D6FC-4f65-9D91-7224C49458BB}"/>
              </c:extLst>
            </c:dLbl>
            <c:dLbl>
              <c:idx val="1"/>
              <c:layout>
                <c:manualLayout>
                  <c:x val="0.40404566641365336"/>
                  <c:y val="-3.6710726474506001E-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921-49E5-B801-2BA50CA6294A}"/>
                </c:ext>
                <c:ext xmlns:c15="http://schemas.microsoft.com/office/drawing/2012/chart" uri="{CE6537A1-D6FC-4f65-9D91-7224C49458BB}"/>
              </c:extLst>
            </c:dLbl>
            <c:dLbl>
              <c:idx val="2"/>
              <c:layout>
                <c:manualLayout>
                  <c:x val="-0.12280454903657978"/>
                  <c:y val="-1.768508666146476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D921-49E5-B801-2BA50CA6294A}"/>
                </c:ext>
                <c:ext xmlns:c15="http://schemas.microsoft.com/office/drawing/2012/chart" uri="{CE6537A1-D6FC-4f65-9D91-7224C49458BB}"/>
              </c:extLst>
            </c:dLbl>
            <c:dLbl>
              <c:idx val="3"/>
              <c:layout>
                <c:manualLayout>
                  <c:x val="-0.14836816474611683"/>
                  <c:y val="-0.1619637586996419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D921-49E5-B801-2BA50CA6294A}"/>
                </c:ext>
                <c:ext xmlns:c15="http://schemas.microsoft.com/office/drawing/2012/chart" uri="{CE6537A1-D6FC-4f65-9D91-7224C49458BB}"/>
              </c:extLst>
            </c:dLbl>
            <c:dLbl>
              <c:idx val="4"/>
              <c:layout>
                <c:manualLayout>
                  <c:x val="0.23560879250557462"/>
                  <c:y val="8.4830368898148226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D921-49E5-B801-2BA50CA6294A}"/>
                </c:ext>
                <c:ext xmlns:c15="http://schemas.microsoft.com/office/drawing/2012/chart" uri="{CE6537A1-D6FC-4f65-9D91-7224C49458BB}">
                  <c15:layout>
                    <c:manualLayout>
                      <c:w val="0.22112522986991062"/>
                      <c:h val="0.17741747335287203"/>
                    </c:manualLayout>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9</c:v>
                </c:pt>
                <c:pt idx="1">
                  <c:v>0</c:v>
                </c:pt>
                <c:pt idx="2" formatCode="#,##0">
                  <c:v>0</c:v>
                </c:pt>
                <c:pt idx="3">
                  <c:v>0</c:v>
                </c:pt>
                <c:pt idx="4" formatCode="#,##0">
                  <c:v>7</c:v>
                </c:pt>
              </c:numCache>
            </c:numRef>
          </c:val>
          <c:extLst xmlns:c16r2="http://schemas.microsoft.com/office/drawing/2015/06/char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AD59-4116-9717-CDA26B583250}"/>
              </c:ext>
            </c:extLst>
          </c:dPt>
          <c:dLbls>
            <c:dLbl>
              <c:idx val="0"/>
              <c:layout>
                <c:manualLayout>
                  <c:x val="-0.24376613955228016"/>
                  <c:y val="-1.9803719124902967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D59-4116-9717-CDA26B583250}"/>
                </c:ext>
                <c:ext xmlns:c15="http://schemas.microsoft.com/office/drawing/2012/chart" uri="{CE6537A1-D6FC-4f65-9D91-7224C49458BB}"/>
              </c:extLst>
            </c:dLbl>
            <c:dLbl>
              <c:idx val="1"/>
              <c:layout>
                <c:manualLayout>
                  <c:x val="0.25932238542697517"/>
                  <c:y val="-0.1859719265408224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D59-4116-9717-CDA26B583250}"/>
                </c:ext>
                <c:ext xmlns:c15="http://schemas.microsoft.com/office/drawing/2012/chart" uri="{CE6537A1-D6FC-4f65-9D91-7224C49458BB}"/>
              </c:extLst>
            </c:dLbl>
            <c:dLbl>
              <c:idx val="2"/>
              <c:layout>
                <c:manualLayout>
                  <c:x val="0.12387754505939788"/>
                  <c:y val="-2.7881518912388679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AD59-4116-9717-CDA26B583250}"/>
                </c:ext>
                <c:ext xmlns:c15="http://schemas.microsoft.com/office/drawing/2012/chart" uri="{CE6537A1-D6FC-4f65-9D91-7224C49458BB}"/>
              </c:extLst>
            </c:dLbl>
            <c:dLbl>
              <c:idx val="3"/>
              <c:layout>
                <c:manualLayout>
                  <c:x val="-0.60744769439428825"/>
                  <c:y val="-5.9746111955118593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AD59-4116-9717-CDA26B583250}"/>
                </c:ext>
                <c:ext xmlns:c15="http://schemas.microsoft.com/office/drawing/2012/chart" uri="{CE6537A1-D6FC-4f65-9D91-7224C49458BB}"/>
              </c:extLst>
            </c:dLbl>
            <c:dLbl>
              <c:idx val="4"/>
              <c:layout>
                <c:manualLayout>
                  <c:x val="0.25384570730390921"/>
                  <c:y val="-4.522890444761975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AD59-4116-9717-CDA26B583250}"/>
                </c:ext>
                <c:ext xmlns:c15="http://schemas.microsoft.com/office/drawing/2012/chart" uri="{CE6537A1-D6FC-4f65-9D91-7224C49458BB}">
                  <c15:layout>
                    <c:manualLayout>
                      <c:w val="0.22181386844619588"/>
                      <c:h val="0.17649001471542033"/>
                    </c:manualLayout>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5</c:v>
                </c:pt>
                <c:pt idx="1">
                  <c:v>0</c:v>
                </c:pt>
                <c:pt idx="2" formatCode="#,##0">
                  <c:v>0</c:v>
                </c:pt>
                <c:pt idx="3">
                  <c:v>0</c:v>
                </c:pt>
                <c:pt idx="4" formatCode="#,##0">
                  <c:v>6</c:v>
                </c:pt>
              </c:numCache>
            </c:numRef>
          </c:val>
          <c:extLst xmlns:c16r2="http://schemas.microsoft.com/office/drawing/2015/06/char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2DBD-4A01-A23A-C3DA2D3ADD3A}"/>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2DBD-4A01-A23A-C3DA2D3ADD3A}"/>
              </c:ext>
            </c:extLst>
          </c:dPt>
          <c:dPt>
            <c:idx val="3"/>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2DBD-4A01-A23A-C3DA2D3ADD3A}"/>
              </c:ext>
            </c:extLst>
          </c:dPt>
          <c:dLbls>
            <c:dLbl>
              <c:idx val="0"/>
              <c:layout>
                <c:manualLayout>
                  <c:x val="-0.18728324694970011"/>
                  <c:y val="9.334265026670396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DBD-4A01-A23A-C3DA2D3ADD3A}"/>
                </c:ext>
                <c:ext xmlns:c15="http://schemas.microsoft.com/office/drawing/2012/chart" uri="{CE6537A1-D6FC-4f65-9D91-7224C49458BB}">
                  <c15:layout>
                    <c:manualLayout>
                      <c:w val="0.14063993269112379"/>
                      <c:h val="0.12083086053412463"/>
                    </c:manualLayout>
                  </c15:layout>
                </c:ext>
              </c:extLst>
            </c:dLbl>
            <c:dLbl>
              <c:idx val="1"/>
              <c:layout>
                <c:manualLayout>
                  <c:x val="-0.21639374959690896"/>
                  <c:y val="-0.261578304297357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DBD-4A01-A23A-C3DA2D3ADD3A}"/>
                </c:ext>
                <c:ext xmlns:c15="http://schemas.microsoft.com/office/drawing/2012/chart" uri="{CE6537A1-D6FC-4f65-9D91-7224C49458BB}"/>
              </c:extLst>
            </c:dLbl>
            <c:dLbl>
              <c:idx val="2"/>
              <c:layout>
                <c:manualLayout>
                  <c:x val="0.30407393129569588"/>
                  <c:y val="-2.7695342509453488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2DBD-4A01-A23A-C3DA2D3ADD3A}"/>
                </c:ext>
                <c:ext xmlns:c15="http://schemas.microsoft.com/office/drawing/2012/chart" uri="{CE6537A1-D6FC-4f65-9D91-7224C49458BB}"/>
              </c:extLst>
            </c:dLbl>
            <c:dLbl>
              <c:idx val="3"/>
              <c:layout>
                <c:manualLayout>
                  <c:x val="-0.2935895331179606"/>
                  <c:y val="-2.4798390990944962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2DBD-4A01-A23A-C3DA2D3ADD3A}"/>
                </c:ext>
                <c:ext xmlns:c15="http://schemas.microsoft.com/office/drawing/2012/chart" uri="{CE6537A1-D6FC-4f65-9D91-7224C49458BB}"/>
              </c:extLst>
            </c:dLbl>
            <c:dLbl>
              <c:idx val="4"/>
              <c:layout>
                <c:manualLayout>
                  <c:x val="0.21011588134758469"/>
                  <c:y val="-5.6771402206779842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2DBD-4A01-A23A-C3DA2D3ADD3A}"/>
                </c:ext>
                <c:ext xmlns:c15="http://schemas.microsoft.com/office/drawing/2012/chart" uri="{CE6537A1-D6FC-4f65-9D91-7224C49458BB}">
                  <c15:layout>
                    <c:manualLayout>
                      <c:w val="0.22821402815481037"/>
                      <c:h val="0.17531157270029674"/>
                    </c:manualLayout>
                  </c15:layout>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1</c:v>
                </c:pt>
                <c:pt idx="1">
                  <c:v>1</c:v>
                </c:pt>
                <c:pt idx="2" formatCode="#,##0">
                  <c:v>0</c:v>
                </c:pt>
                <c:pt idx="3">
                  <c:v>0</c:v>
                </c:pt>
                <c:pt idx="4" formatCode="#,##0">
                  <c:v>2</c:v>
                </c:pt>
              </c:numCache>
            </c:numRef>
          </c:val>
          <c:extLst xmlns:c16r2="http://schemas.microsoft.com/office/drawing/2015/06/char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5</c:v>
                </c:pt>
                <c:pt idx="1">
                  <c:v>0</c:v>
                </c:pt>
                <c:pt idx="2" formatCode="#,##0">
                  <c:v>0</c:v>
                </c:pt>
                <c:pt idx="3">
                  <c:v>0</c:v>
                </c:pt>
                <c:pt idx="4" formatCode="#,##0">
                  <c:v>6</c:v>
                </c:pt>
              </c:numCache>
            </c:numRef>
          </c:val>
          <c:extLst xmlns:c16r2="http://schemas.microsoft.com/office/drawing/2015/06/char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xmlns=""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780" y="345281"/>
          <a:ext cx="364332" cy="452436"/>
        </a:xfrm>
        <a:prstGeom prst="rect">
          <a:avLst/>
        </a:prstGeom>
        <a:noFill/>
        <a:ln>
          <a:noFill/>
        </a:ln>
      </xdr:spPr>
    </xdr:pic>
    <xdr:clientData/>
  </xdr:twoCellAnchor>
  <xdr:twoCellAnchor editAs="oneCell">
    <xdr:from>
      <xdr:col>9</xdr:col>
      <xdr:colOff>130968</xdr:colOff>
      <xdr:row>1</xdr:row>
      <xdr:rowOff>142874</xdr:rowOff>
    </xdr:from>
    <xdr:to>
      <xdr:col>9</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xmlns=""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11</xdr:col>
      <xdr:colOff>2381</xdr:colOff>
      <xdr:row>0</xdr:row>
      <xdr:rowOff>190498</xdr:rowOff>
    </xdr:from>
    <xdr:to>
      <xdr:col>18</xdr:col>
      <xdr:colOff>500063</xdr:colOff>
      <xdr:row>6</xdr:row>
      <xdr:rowOff>476249</xdr:rowOff>
    </xdr:to>
    <xdr:graphicFrame macro="">
      <xdr:nvGraphicFramePr>
        <xdr:cNvPr id="4" name="Gráfico 3">
          <a:extLst>
            <a:ext uri="{FF2B5EF4-FFF2-40B4-BE49-F238E27FC236}">
              <a16:creationId xmlns:a16="http://schemas.microsoft.com/office/drawing/2014/main" xmlns=""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9</xdr:col>
      <xdr:colOff>726281</xdr:colOff>
      <xdr:row>27</xdr:row>
      <xdr:rowOff>178593</xdr:rowOff>
    </xdr:to>
    <xdr:graphicFrame macro="">
      <xdr:nvGraphicFramePr>
        <xdr:cNvPr id="5" name="Gráfico 4">
          <a:extLst>
            <a:ext uri="{FF2B5EF4-FFF2-40B4-BE49-F238E27FC236}">
              <a16:creationId xmlns:a16="http://schemas.microsoft.com/office/drawing/2014/main" xmlns=""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9523</xdr:colOff>
      <xdr:row>9</xdr:row>
      <xdr:rowOff>192883</xdr:rowOff>
    </xdr:from>
    <xdr:to>
      <xdr:col>18</xdr:col>
      <xdr:colOff>452435</xdr:colOff>
      <xdr:row>26</xdr:row>
      <xdr:rowOff>95250</xdr:rowOff>
    </xdr:to>
    <xdr:graphicFrame macro="">
      <xdr:nvGraphicFramePr>
        <xdr:cNvPr id="6" name="Gráfico 5">
          <a:extLst>
            <a:ext uri="{FF2B5EF4-FFF2-40B4-BE49-F238E27FC236}">
              <a16:creationId xmlns:a16="http://schemas.microsoft.com/office/drawing/2014/main" xmlns=""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7144</xdr:colOff>
      <xdr:row>10</xdr:row>
      <xdr:rowOff>4761</xdr:rowOff>
    </xdr:from>
    <xdr:to>
      <xdr:col>27</xdr:col>
      <xdr:colOff>464343</xdr:colOff>
      <xdr:row>26</xdr:row>
      <xdr:rowOff>130968</xdr:rowOff>
    </xdr:to>
    <xdr:graphicFrame macro="">
      <xdr:nvGraphicFramePr>
        <xdr:cNvPr id="7" name="Gráfico 6">
          <a:extLst>
            <a:ext uri="{FF2B5EF4-FFF2-40B4-BE49-F238E27FC236}">
              <a16:creationId xmlns:a16="http://schemas.microsoft.com/office/drawing/2014/main" xmlns=""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S230"/>
  <sheetViews>
    <sheetView tabSelected="1" topLeftCell="A8" zoomScale="50" zoomScaleNormal="50" workbookViewId="0">
      <pane xSplit="6" ySplit="2" topLeftCell="AH41" activePane="bottomRight" state="frozen"/>
      <selection activeCell="A8" sqref="A8"/>
      <selection pane="topRight" activeCell="G8" sqref="G8"/>
      <selection pane="bottomLeft" activeCell="A10" sqref="A10"/>
      <selection pane="bottomRight" activeCell="AQ45" sqref="AQ45"/>
    </sheetView>
  </sheetViews>
  <sheetFormatPr baseColWidth="10" defaultColWidth="15.140625" defaultRowHeight="129.94999999999999" customHeight="1"/>
  <cols>
    <col min="1" max="1" width="14.140625" style="1" customWidth="1"/>
    <col min="2" max="2" width="14" style="1" customWidth="1"/>
    <col min="3" max="3" width="14.5703125" style="1" customWidth="1"/>
    <col min="4" max="4" width="20.42578125" style="1" customWidth="1"/>
    <col min="5" max="5" width="26" style="1" customWidth="1"/>
    <col min="6" max="6" width="24" style="1" customWidth="1"/>
    <col min="7" max="7" width="24.42578125" style="1" hidden="1" customWidth="1"/>
    <col min="8" max="8" width="23.5703125" style="1" hidden="1" customWidth="1"/>
    <col min="9" max="9" width="29.42578125" style="1" hidden="1" customWidth="1"/>
    <col min="10" max="10" width="16.85546875" style="1" hidden="1" customWidth="1"/>
    <col min="11" max="19" width="0" style="1" hidden="1" customWidth="1"/>
    <col min="20" max="20" width="22.140625" style="1" hidden="1" customWidth="1"/>
    <col min="21" max="21" width="20.28515625" style="1" hidden="1" customWidth="1"/>
    <col min="22" max="22" width="0" style="1" hidden="1" customWidth="1"/>
    <col min="23" max="24" width="25" style="1" hidden="1" customWidth="1"/>
    <col min="25" max="25" width="0" style="1" hidden="1" customWidth="1"/>
    <col min="26" max="26" width="71.85546875" style="1" hidden="1" customWidth="1"/>
    <col min="27" max="27" width="20.42578125" style="1" hidden="1" customWidth="1"/>
    <col min="28" max="28" width="0" style="1" hidden="1" customWidth="1"/>
    <col min="29" max="29" width="18.140625" style="1" hidden="1" customWidth="1"/>
    <col min="30" max="30" width="17.42578125" style="1" hidden="1" customWidth="1"/>
    <col min="31" max="32" width="20.42578125" style="1" hidden="1" customWidth="1"/>
    <col min="33" max="33" width="65.85546875" style="1" hidden="1" customWidth="1"/>
    <col min="34" max="34" width="18.5703125" style="1" customWidth="1"/>
    <col min="35" max="35" width="19.85546875" style="1" customWidth="1"/>
    <col min="36" max="36" width="22.85546875" style="1" customWidth="1"/>
    <col min="37" max="37" width="25.85546875" style="29" bestFit="1" customWidth="1"/>
    <col min="38" max="38" width="26.85546875" style="29" customWidth="1"/>
    <col min="39" max="39" width="26.85546875" style="1" customWidth="1"/>
    <col min="40" max="40" width="86.140625" style="1" customWidth="1"/>
    <col min="41" max="41" width="43.140625" style="1" customWidth="1"/>
    <col min="42" max="42" width="43.140625" style="16" customWidth="1"/>
    <col min="43" max="43" width="29" style="30" bestFit="1" customWidth="1"/>
    <col min="44" max="44" width="86.140625" style="12" customWidth="1"/>
    <col min="45" max="45" width="31.7109375" style="1" customWidth="1"/>
    <col min="46" max="48" width="15.140625" style="1"/>
    <col min="49" max="49" width="62.28515625" style="1" customWidth="1"/>
    <col min="50" max="51" width="17.42578125" style="1" bestFit="1" customWidth="1"/>
    <col min="52" max="16384" width="15.140625" style="1"/>
  </cols>
  <sheetData>
    <row r="1" spans="1:45" ht="129.94999999999999" hidden="1" customHeight="1">
      <c r="A1" s="3"/>
      <c r="B1" s="3"/>
      <c r="C1" s="3"/>
      <c r="D1" s="3"/>
      <c r="E1" s="3"/>
      <c r="F1" s="3"/>
      <c r="G1" s="3"/>
      <c r="H1" s="3"/>
      <c r="I1" s="3"/>
      <c r="J1" s="3"/>
      <c r="AM1" s="29"/>
    </row>
    <row r="2" spans="1:45" ht="129.94999999999999" hidden="1" customHeight="1">
      <c r="A2" s="157" t="s">
        <v>128</v>
      </c>
      <c r="B2" s="157"/>
      <c r="C2" s="157"/>
      <c r="D2" s="157"/>
      <c r="E2" s="157"/>
      <c r="F2" s="157"/>
      <c r="G2" s="157"/>
      <c r="H2" s="157"/>
      <c r="I2" s="157"/>
      <c r="J2" s="10"/>
      <c r="AM2" s="29"/>
    </row>
    <row r="3" spans="1:45" ht="129.94999999999999" hidden="1" customHeight="1">
      <c r="A3" s="3"/>
      <c r="B3" s="3"/>
      <c r="C3" s="3"/>
      <c r="D3" s="3"/>
      <c r="E3" s="3"/>
      <c r="F3" s="3"/>
      <c r="G3" s="3"/>
      <c r="H3" s="3"/>
      <c r="I3" s="3"/>
      <c r="J3" s="3"/>
      <c r="AM3" s="29"/>
    </row>
    <row r="4" spans="1:45" ht="129.94999999999999" hidden="1" customHeight="1">
      <c r="A4" s="2" t="s">
        <v>0</v>
      </c>
      <c r="B4" s="158" t="s">
        <v>127</v>
      </c>
      <c r="C4" s="159"/>
      <c r="D4" s="159"/>
      <c r="E4" s="159"/>
      <c r="F4" s="159"/>
      <c r="G4" s="159"/>
      <c r="H4" s="159"/>
      <c r="I4" s="159"/>
      <c r="J4" s="11"/>
      <c r="AM4" s="29"/>
    </row>
    <row r="5" spans="1:45" ht="129.94999999999999" hidden="1" customHeight="1">
      <c r="A5" s="2" t="s">
        <v>1</v>
      </c>
      <c r="B5" s="158" t="s">
        <v>70</v>
      </c>
      <c r="C5" s="159"/>
      <c r="D5" s="159"/>
      <c r="E5" s="159"/>
      <c r="F5" s="159"/>
      <c r="G5" s="159"/>
      <c r="H5" s="159"/>
      <c r="I5" s="159"/>
      <c r="J5" s="11"/>
      <c r="AM5" s="29"/>
    </row>
    <row r="6" spans="1:45" ht="129.94999999999999" hidden="1" customHeight="1">
      <c r="A6" s="2" t="s">
        <v>2</v>
      </c>
      <c r="B6" s="158" t="s">
        <v>109</v>
      </c>
      <c r="C6" s="159"/>
      <c r="D6" s="159"/>
      <c r="E6" s="159"/>
      <c r="F6" s="159"/>
      <c r="G6" s="159"/>
      <c r="H6" s="159"/>
      <c r="I6" s="159"/>
      <c r="J6" s="11"/>
      <c r="AM6" s="29"/>
    </row>
    <row r="7" spans="1:45" ht="129.94999999999999" hidden="1" customHeight="1">
      <c r="A7" s="9" t="s">
        <v>3</v>
      </c>
      <c r="B7" s="158" t="s">
        <v>4</v>
      </c>
      <c r="C7" s="159"/>
      <c r="D7" s="159"/>
      <c r="E7" s="159"/>
      <c r="F7" s="159"/>
      <c r="G7" s="159"/>
      <c r="H7" s="159"/>
      <c r="I7" s="159"/>
      <c r="J7" s="15"/>
      <c r="K7" s="16"/>
      <c r="L7" s="16"/>
      <c r="M7" s="16"/>
      <c r="N7" s="16"/>
      <c r="O7" s="16"/>
      <c r="P7" s="16"/>
      <c r="Q7" s="16"/>
      <c r="R7" s="16"/>
      <c r="S7" s="16"/>
      <c r="T7" s="16"/>
      <c r="U7" s="16"/>
      <c r="V7" s="16"/>
      <c r="W7" s="16"/>
      <c r="X7" s="16"/>
      <c r="Y7" s="16"/>
      <c r="Z7" s="16"/>
      <c r="AA7" s="16"/>
      <c r="AB7" s="16"/>
      <c r="AC7" s="16"/>
      <c r="AD7" s="16"/>
      <c r="AE7" s="16"/>
      <c r="AF7" s="16"/>
      <c r="AG7" s="16"/>
      <c r="AM7" s="29"/>
    </row>
    <row r="8" spans="1:45" ht="28.5" customHeight="1">
      <c r="A8" s="140" t="s">
        <v>5</v>
      </c>
      <c r="B8" s="140" t="s">
        <v>6</v>
      </c>
      <c r="C8" s="140" t="s">
        <v>7</v>
      </c>
      <c r="D8" s="140" t="s">
        <v>8</v>
      </c>
      <c r="E8" s="140" t="s">
        <v>24</v>
      </c>
      <c r="F8" s="140" t="s">
        <v>25</v>
      </c>
      <c r="G8" s="140" t="s">
        <v>83</v>
      </c>
      <c r="H8" s="140" t="s">
        <v>23</v>
      </c>
      <c r="I8" s="140" t="s">
        <v>26</v>
      </c>
      <c r="J8" s="147" t="s">
        <v>186</v>
      </c>
      <c r="K8" s="148"/>
      <c r="L8" s="148"/>
      <c r="M8" s="148"/>
      <c r="N8" s="148"/>
      <c r="O8" s="148"/>
      <c r="P8" s="148"/>
      <c r="Q8" s="148"/>
      <c r="R8" s="148"/>
      <c r="S8" s="149"/>
      <c r="T8" s="142" t="s">
        <v>203</v>
      </c>
      <c r="U8" s="143"/>
      <c r="V8" s="143"/>
      <c r="W8" s="143"/>
      <c r="X8" s="143"/>
      <c r="Y8" s="143"/>
      <c r="Z8" s="143"/>
      <c r="AA8" s="142" t="s">
        <v>187</v>
      </c>
      <c r="AB8" s="143"/>
      <c r="AC8" s="143"/>
      <c r="AD8" s="143"/>
      <c r="AE8" s="143"/>
      <c r="AF8" s="143"/>
      <c r="AG8" s="143"/>
      <c r="AH8" s="150" t="s">
        <v>196</v>
      </c>
      <c r="AI8" s="151"/>
      <c r="AJ8" s="151"/>
      <c r="AK8" s="151"/>
      <c r="AL8" s="151"/>
      <c r="AM8" s="151"/>
      <c r="AN8" s="152"/>
      <c r="AO8" s="144" t="s">
        <v>204</v>
      </c>
      <c r="AP8" s="145"/>
      <c r="AQ8" s="145"/>
      <c r="AR8" s="146"/>
      <c r="AS8" s="138" t="s">
        <v>199</v>
      </c>
    </row>
    <row r="9" spans="1:45" ht="49.5" customHeight="1">
      <c r="A9" s="141"/>
      <c r="B9" s="141"/>
      <c r="C9" s="141"/>
      <c r="D9" s="141"/>
      <c r="E9" s="141"/>
      <c r="F9" s="141"/>
      <c r="G9" s="141"/>
      <c r="H9" s="141"/>
      <c r="I9" s="141"/>
      <c r="J9" s="51">
        <v>2020</v>
      </c>
      <c r="K9" s="55">
        <v>2021</v>
      </c>
      <c r="L9" s="55">
        <v>2022</v>
      </c>
      <c r="M9" s="55">
        <v>2023</v>
      </c>
      <c r="N9" s="55">
        <v>2024</v>
      </c>
      <c r="O9" s="55">
        <v>2025</v>
      </c>
      <c r="P9" s="55">
        <v>2026</v>
      </c>
      <c r="Q9" s="55">
        <v>2027</v>
      </c>
      <c r="R9" s="55">
        <v>2028</v>
      </c>
      <c r="S9" s="55">
        <v>2029</v>
      </c>
      <c r="T9" s="56" t="s">
        <v>188</v>
      </c>
      <c r="U9" s="56" t="s">
        <v>189</v>
      </c>
      <c r="V9" s="56" t="s">
        <v>190</v>
      </c>
      <c r="W9" s="56" t="s">
        <v>191</v>
      </c>
      <c r="X9" s="56" t="s">
        <v>192</v>
      </c>
      <c r="Y9" s="57" t="s">
        <v>193</v>
      </c>
      <c r="Z9" s="33" t="s">
        <v>202</v>
      </c>
      <c r="AA9" s="56" t="s">
        <v>188</v>
      </c>
      <c r="AB9" s="56" t="s">
        <v>189</v>
      </c>
      <c r="AC9" s="56" t="s">
        <v>190</v>
      </c>
      <c r="AD9" s="56" t="s">
        <v>191</v>
      </c>
      <c r="AE9" s="56" t="s">
        <v>192</v>
      </c>
      <c r="AF9" s="57" t="s">
        <v>193</v>
      </c>
      <c r="AG9" s="33" t="s">
        <v>202</v>
      </c>
      <c r="AH9" s="58" t="s">
        <v>188</v>
      </c>
      <c r="AI9" s="59" t="s">
        <v>189</v>
      </c>
      <c r="AJ9" s="59" t="s">
        <v>190</v>
      </c>
      <c r="AK9" s="60" t="s">
        <v>191</v>
      </c>
      <c r="AL9" s="60" t="s">
        <v>192</v>
      </c>
      <c r="AM9" s="61" t="s">
        <v>193</v>
      </c>
      <c r="AN9" s="62" t="s">
        <v>202</v>
      </c>
      <c r="AO9" s="78" t="s">
        <v>205</v>
      </c>
      <c r="AP9" s="79" t="s">
        <v>206</v>
      </c>
      <c r="AQ9" s="80" t="s">
        <v>195</v>
      </c>
      <c r="AR9" s="79" t="s">
        <v>194</v>
      </c>
      <c r="AS9" s="139"/>
    </row>
    <row r="10" spans="1:45" ht="249.6" customHeight="1">
      <c r="A10" s="155" t="s">
        <v>13</v>
      </c>
      <c r="B10" s="154" t="s">
        <v>11</v>
      </c>
      <c r="C10" s="154" t="s">
        <v>9</v>
      </c>
      <c r="D10" s="154" t="s">
        <v>46</v>
      </c>
      <c r="E10" s="49" t="s">
        <v>44</v>
      </c>
      <c r="F10" s="49" t="s">
        <v>34</v>
      </c>
      <c r="G10" s="50" t="s">
        <v>85</v>
      </c>
      <c r="H10" s="50" t="s">
        <v>84</v>
      </c>
      <c r="I10" s="50" t="s">
        <v>129</v>
      </c>
      <c r="J10" s="36">
        <v>0.01</v>
      </c>
      <c r="K10" s="17">
        <v>2.2200000000000001E-2</v>
      </c>
      <c r="L10" s="17">
        <v>2.2200000000000001E-2</v>
      </c>
      <c r="M10" s="17">
        <v>2.2200000000000001E-2</v>
      </c>
      <c r="N10" s="17">
        <v>2.2200000000000001E-2</v>
      </c>
      <c r="O10" s="17">
        <v>2.2200000000000001E-2</v>
      </c>
      <c r="P10" s="17">
        <v>2.2200000000000001E-2</v>
      </c>
      <c r="Q10" s="17">
        <v>2.2200000000000001E-2</v>
      </c>
      <c r="R10" s="17">
        <v>2.2200000000000001E-2</v>
      </c>
      <c r="S10" s="17">
        <v>2.2200000000000001E-2</v>
      </c>
      <c r="T10" s="17">
        <v>0.01</v>
      </c>
      <c r="U10" s="17">
        <v>2E-3</v>
      </c>
      <c r="V10" s="20">
        <f t="shared" ref="V10:V49" si="0">(U10/T10)*100</f>
        <v>20</v>
      </c>
      <c r="W10" s="27">
        <v>4180000</v>
      </c>
      <c r="X10" s="27">
        <v>4180000</v>
      </c>
      <c r="Y10" s="20">
        <f t="shared" ref="Y10:Y50" si="1">(X10/W10)*100</f>
        <v>100</v>
      </c>
      <c r="Z10" s="17" t="s">
        <v>220</v>
      </c>
      <c r="AA10" s="63">
        <v>2.2200000000000001E-2</v>
      </c>
      <c r="AB10" s="64">
        <v>0</v>
      </c>
      <c r="AC10" s="20">
        <f t="shared" ref="AC10:AC15" si="2">(AB10/AA10)*100</f>
        <v>0</v>
      </c>
      <c r="AD10" s="25">
        <v>2185000</v>
      </c>
      <c r="AE10" s="25">
        <v>2185000</v>
      </c>
      <c r="AF10" s="20">
        <f t="shared" ref="AF10:AF50" si="3">(AE10/AD10)*100</f>
        <v>100</v>
      </c>
      <c r="AG10" s="12" t="s">
        <v>284</v>
      </c>
      <c r="AH10" s="65">
        <v>2.2200000000000001E-2</v>
      </c>
      <c r="AI10" s="100">
        <v>1.8599999999999998E-2</v>
      </c>
      <c r="AJ10" s="73">
        <f t="shared" ref="AJ10:AJ50" si="4">(AI10/AH10)*100</f>
        <v>83.783783783783775</v>
      </c>
      <c r="AK10" s="41">
        <v>0</v>
      </c>
      <c r="AL10" s="41">
        <v>0</v>
      </c>
      <c r="AM10" s="67" t="e">
        <f>AL10/AK10*100</f>
        <v>#DIV/0!</v>
      </c>
      <c r="AN10" s="99" t="s">
        <v>351</v>
      </c>
      <c r="AO10" s="47">
        <v>0.2</v>
      </c>
      <c r="AP10" s="52">
        <f>AI10+AB10+U10</f>
        <v>2.06E-2</v>
      </c>
      <c r="AQ10" s="73">
        <f t="shared" ref="AQ10:AQ47" si="5">AP10/AO10*100</f>
        <v>10.299999999999999</v>
      </c>
      <c r="AR10" s="12" t="s">
        <v>352</v>
      </c>
      <c r="AS10" s="12" t="s">
        <v>200</v>
      </c>
    </row>
    <row r="11" spans="1:45" ht="220.5" customHeight="1">
      <c r="A11" s="155"/>
      <c r="B11" s="154"/>
      <c r="C11" s="154"/>
      <c r="D11" s="154"/>
      <c r="E11" s="13" t="s">
        <v>167</v>
      </c>
      <c r="F11" s="49" t="s">
        <v>130</v>
      </c>
      <c r="G11" s="50" t="s">
        <v>85</v>
      </c>
      <c r="H11" s="6">
        <v>18</v>
      </c>
      <c r="I11" s="50" t="s">
        <v>131</v>
      </c>
      <c r="J11" s="50">
        <v>0</v>
      </c>
      <c r="K11" s="50">
        <v>0</v>
      </c>
      <c r="L11" s="50">
        <v>1</v>
      </c>
      <c r="M11" s="50">
        <v>1</v>
      </c>
      <c r="N11" s="50">
        <v>1</v>
      </c>
      <c r="O11" s="50">
        <v>1</v>
      </c>
      <c r="P11" s="50">
        <v>1</v>
      </c>
      <c r="Q11" s="50">
        <v>1</v>
      </c>
      <c r="R11" s="50">
        <v>1</v>
      </c>
      <c r="S11" s="50">
        <v>1</v>
      </c>
      <c r="T11" s="48">
        <v>1</v>
      </c>
      <c r="U11" s="48">
        <v>1</v>
      </c>
      <c r="V11" s="18">
        <f>(U11/T11)*100</f>
        <v>100</v>
      </c>
      <c r="W11" s="26">
        <v>4480000</v>
      </c>
      <c r="X11" s="26">
        <v>4480000</v>
      </c>
      <c r="Y11" s="20">
        <f t="shared" si="1"/>
        <v>100</v>
      </c>
      <c r="Z11" s="50" t="s">
        <v>221</v>
      </c>
      <c r="AA11" s="19">
        <v>0</v>
      </c>
      <c r="AB11" s="19">
        <v>0</v>
      </c>
      <c r="AC11" s="20" t="e">
        <f t="shared" si="2"/>
        <v>#DIV/0!</v>
      </c>
      <c r="AD11" s="26">
        <f>2885000*2</f>
        <v>5770000</v>
      </c>
      <c r="AE11" s="26">
        <f>2885000*2</f>
        <v>5770000</v>
      </c>
      <c r="AF11" s="20">
        <f t="shared" si="3"/>
        <v>100</v>
      </c>
      <c r="AG11" s="12" t="s">
        <v>283</v>
      </c>
      <c r="AH11" s="68">
        <v>1</v>
      </c>
      <c r="AI11" s="69">
        <v>0.75</v>
      </c>
      <c r="AJ11" s="73">
        <f t="shared" si="4"/>
        <v>75</v>
      </c>
      <c r="AK11" s="41">
        <v>6446598</v>
      </c>
      <c r="AL11" s="41">
        <v>6446598</v>
      </c>
      <c r="AM11" s="70">
        <f>(AL11/AK11)*100</f>
        <v>100</v>
      </c>
      <c r="AN11" s="31" t="s">
        <v>296</v>
      </c>
      <c r="AO11" s="6">
        <v>1</v>
      </c>
      <c r="AP11" s="6">
        <v>0</v>
      </c>
      <c r="AQ11" s="73">
        <f t="shared" si="5"/>
        <v>0</v>
      </c>
      <c r="AR11" s="53" t="s">
        <v>295</v>
      </c>
      <c r="AS11" s="12"/>
    </row>
    <row r="12" spans="1:45" ht="222" customHeight="1">
      <c r="A12" s="155"/>
      <c r="B12" s="154"/>
      <c r="C12" s="154"/>
      <c r="D12" s="154"/>
      <c r="E12" s="13" t="s">
        <v>43</v>
      </c>
      <c r="F12" s="13" t="s">
        <v>168</v>
      </c>
      <c r="G12" s="50" t="s">
        <v>85</v>
      </c>
      <c r="H12" s="6">
        <v>4</v>
      </c>
      <c r="I12" s="50" t="s">
        <v>131</v>
      </c>
      <c r="J12" s="50">
        <v>5</v>
      </c>
      <c r="K12" s="50">
        <v>5</v>
      </c>
      <c r="L12" s="50">
        <v>5</v>
      </c>
      <c r="M12" s="50">
        <v>5</v>
      </c>
      <c r="N12" s="50">
        <v>2</v>
      </c>
      <c r="O12" s="50">
        <v>2</v>
      </c>
      <c r="P12" s="50">
        <v>2</v>
      </c>
      <c r="Q12" s="50">
        <v>2</v>
      </c>
      <c r="R12" s="50">
        <v>2</v>
      </c>
      <c r="S12" s="50">
        <v>2</v>
      </c>
      <c r="T12" s="50">
        <v>4</v>
      </c>
      <c r="U12" s="50">
        <v>4</v>
      </c>
      <c r="V12" s="20">
        <f t="shared" si="0"/>
        <v>100</v>
      </c>
      <c r="W12" s="35">
        <v>150500000</v>
      </c>
      <c r="X12" s="35">
        <v>79500000</v>
      </c>
      <c r="Y12" s="71">
        <f t="shared" si="1"/>
        <v>52.823920265780735</v>
      </c>
      <c r="Z12" s="50" t="s">
        <v>222</v>
      </c>
      <c r="AA12" s="19">
        <v>5</v>
      </c>
      <c r="AB12" s="19">
        <v>5</v>
      </c>
      <c r="AC12" s="72">
        <f t="shared" si="2"/>
        <v>100</v>
      </c>
      <c r="AD12" s="27">
        <v>5770000</v>
      </c>
      <c r="AE12" s="27">
        <v>2885000</v>
      </c>
      <c r="AF12" s="20">
        <f t="shared" si="3"/>
        <v>50</v>
      </c>
      <c r="AG12" s="12" t="s">
        <v>282</v>
      </c>
      <c r="AH12" s="68">
        <v>5</v>
      </c>
      <c r="AI12" s="69">
        <v>10</v>
      </c>
      <c r="AJ12" s="73">
        <v>100</v>
      </c>
      <c r="AK12" s="35">
        <v>3708000</v>
      </c>
      <c r="AL12" s="39">
        <v>3708000</v>
      </c>
      <c r="AM12" s="70">
        <f>(AL12/AK12)*100</f>
        <v>100</v>
      </c>
      <c r="AN12" s="31" t="s">
        <v>320</v>
      </c>
      <c r="AO12" s="6">
        <v>19</v>
      </c>
      <c r="AP12" s="6">
        <v>19</v>
      </c>
      <c r="AQ12" s="73">
        <f t="shared" si="5"/>
        <v>100</v>
      </c>
      <c r="AR12" s="12" t="s">
        <v>340</v>
      </c>
      <c r="AS12" s="12"/>
    </row>
    <row r="13" spans="1:45" ht="189" customHeight="1">
      <c r="A13" s="155"/>
      <c r="B13" s="154"/>
      <c r="C13" s="154"/>
      <c r="D13" s="154"/>
      <c r="E13" s="49" t="s">
        <v>45</v>
      </c>
      <c r="F13" s="49" t="s">
        <v>132</v>
      </c>
      <c r="G13" s="50" t="s">
        <v>86</v>
      </c>
      <c r="H13" s="50" t="s">
        <v>84</v>
      </c>
      <c r="I13" s="50" t="s">
        <v>133</v>
      </c>
      <c r="J13" s="50">
        <v>0</v>
      </c>
      <c r="K13" s="50">
        <v>12</v>
      </c>
      <c r="L13" s="50">
        <v>12</v>
      </c>
      <c r="M13" s="50">
        <v>12</v>
      </c>
      <c r="N13" s="50">
        <v>12</v>
      </c>
      <c r="O13" s="50">
        <v>12</v>
      </c>
      <c r="P13" s="50">
        <v>12</v>
      </c>
      <c r="Q13" s="50">
        <v>12</v>
      </c>
      <c r="R13" s="50">
        <v>12</v>
      </c>
      <c r="S13" s="50">
        <v>12</v>
      </c>
      <c r="T13" s="50">
        <v>12</v>
      </c>
      <c r="U13" s="50">
        <v>8</v>
      </c>
      <c r="V13" s="71">
        <v>66.666666666666657</v>
      </c>
      <c r="W13" s="35">
        <v>4800000</v>
      </c>
      <c r="X13" s="35">
        <v>4800000</v>
      </c>
      <c r="Y13" s="20">
        <f t="shared" si="1"/>
        <v>100</v>
      </c>
      <c r="Z13" s="50" t="s">
        <v>223</v>
      </c>
      <c r="AA13" s="19">
        <v>12</v>
      </c>
      <c r="AB13" s="19">
        <v>12</v>
      </c>
      <c r="AC13" s="72">
        <f t="shared" si="2"/>
        <v>100</v>
      </c>
      <c r="AD13" s="26">
        <v>250000</v>
      </c>
      <c r="AE13" s="26">
        <v>250000</v>
      </c>
      <c r="AF13" s="20">
        <f t="shared" si="3"/>
        <v>100</v>
      </c>
      <c r="AG13" s="12" t="s">
        <v>281</v>
      </c>
      <c r="AH13" s="68">
        <v>12</v>
      </c>
      <c r="AI13" s="69">
        <v>11</v>
      </c>
      <c r="AJ13" s="73">
        <f t="shared" si="4"/>
        <v>91.666666666666657</v>
      </c>
      <c r="AK13" s="41">
        <v>1731000</v>
      </c>
      <c r="AL13" s="41">
        <v>1731000</v>
      </c>
      <c r="AM13" s="73">
        <f t="shared" ref="AM13:AM50" si="6">AL13/AK13*100</f>
        <v>100</v>
      </c>
      <c r="AN13" s="31" t="s">
        <v>353</v>
      </c>
      <c r="AO13" s="6">
        <v>12</v>
      </c>
      <c r="AP13" s="6">
        <f>(AI13+AB13+U13)/3</f>
        <v>10.333333333333334</v>
      </c>
      <c r="AQ13" s="73">
        <f t="shared" si="5"/>
        <v>86.111111111111114</v>
      </c>
      <c r="AR13" s="12" t="s">
        <v>354</v>
      </c>
      <c r="AS13" s="12" t="s">
        <v>298</v>
      </c>
    </row>
    <row r="14" spans="1:45" ht="409.5">
      <c r="A14" s="155"/>
      <c r="B14" s="154"/>
      <c r="C14" s="154" t="s">
        <v>10</v>
      </c>
      <c r="D14" s="154" t="s">
        <v>47</v>
      </c>
      <c r="E14" s="49" t="s">
        <v>35</v>
      </c>
      <c r="F14" s="49" t="s">
        <v>134</v>
      </c>
      <c r="G14" s="50" t="s">
        <v>85</v>
      </c>
      <c r="H14" s="50">
        <f>3+3</f>
        <v>6</v>
      </c>
      <c r="I14" s="50" t="s">
        <v>135</v>
      </c>
      <c r="J14" s="50">
        <v>0</v>
      </c>
      <c r="K14" s="50">
        <v>1</v>
      </c>
      <c r="L14" s="50">
        <v>1</v>
      </c>
      <c r="M14" s="50">
        <v>2</v>
      </c>
      <c r="N14" s="50">
        <v>1</v>
      </c>
      <c r="O14" s="50">
        <v>2</v>
      </c>
      <c r="P14" s="50">
        <v>2</v>
      </c>
      <c r="Q14" s="50">
        <v>2</v>
      </c>
      <c r="R14" s="50">
        <v>2</v>
      </c>
      <c r="S14" s="50">
        <v>2</v>
      </c>
      <c r="T14" s="50">
        <v>3</v>
      </c>
      <c r="U14" s="50">
        <v>3</v>
      </c>
      <c r="V14" s="20">
        <f t="shared" si="0"/>
        <v>100</v>
      </c>
      <c r="W14" s="35">
        <v>89631869</v>
      </c>
      <c r="X14" s="35">
        <v>89631869</v>
      </c>
      <c r="Y14" s="20">
        <f t="shared" si="1"/>
        <v>100</v>
      </c>
      <c r="Z14" s="50" t="s">
        <v>224</v>
      </c>
      <c r="AA14" s="19">
        <v>1</v>
      </c>
      <c r="AB14" s="19">
        <v>7</v>
      </c>
      <c r="AC14" s="74">
        <f t="shared" si="2"/>
        <v>700</v>
      </c>
      <c r="AD14" s="23">
        <v>259224000</v>
      </c>
      <c r="AE14" s="23">
        <v>259224000</v>
      </c>
      <c r="AF14" s="20">
        <f t="shared" si="3"/>
        <v>100</v>
      </c>
      <c r="AG14" s="12" t="s">
        <v>280</v>
      </c>
      <c r="AH14" s="68">
        <v>1</v>
      </c>
      <c r="AI14" s="69">
        <v>3</v>
      </c>
      <c r="AJ14" s="81">
        <v>100</v>
      </c>
      <c r="AK14" s="97">
        <v>1686843376</v>
      </c>
      <c r="AL14" s="41">
        <v>768843376</v>
      </c>
      <c r="AM14" s="75">
        <f t="shared" si="6"/>
        <v>45.578824148045861</v>
      </c>
      <c r="AN14" s="31" t="s">
        <v>342</v>
      </c>
      <c r="AO14" s="6">
        <v>15</v>
      </c>
      <c r="AP14" s="6">
        <v>5</v>
      </c>
      <c r="AQ14" s="73">
        <f t="shared" si="5"/>
        <v>33.333333333333329</v>
      </c>
      <c r="AR14" s="12" t="s">
        <v>344</v>
      </c>
      <c r="AS14" s="12"/>
    </row>
    <row r="15" spans="1:45" ht="174.95" customHeight="1">
      <c r="A15" s="155"/>
      <c r="B15" s="154"/>
      <c r="C15" s="154"/>
      <c r="D15" s="154"/>
      <c r="E15" s="49" t="s">
        <v>36</v>
      </c>
      <c r="F15" s="13" t="s">
        <v>37</v>
      </c>
      <c r="G15" s="50" t="s">
        <v>86</v>
      </c>
      <c r="H15" s="50">
        <v>1</v>
      </c>
      <c r="I15" s="50" t="s">
        <v>169</v>
      </c>
      <c r="J15" s="50">
        <v>0</v>
      </c>
      <c r="K15" s="50">
        <v>1</v>
      </c>
      <c r="L15" s="50">
        <v>1</v>
      </c>
      <c r="M15" s="50">
        <v>1</v>
      </c>
      <c r="N15" s="50">
        <v>1</v>
      </c>
      <c r="O15" s="50">
        <v>1</v>
      </c>
      <c r="P15" s="50">
        <v>1</v>
      </c>
      <c r="Q15" s="50">
        <v>1</v>
      </c>
      <c r="R15" s="50">
        <v>1</v>
      </c>
      <c r="S15" s="50">
        <v>1</v>
      </c>
      <c r="T15" s="50">
        <v>1</v>
      </c>
      <c r="U15" s="50">
        <v>0.6</v>
      </c>
      <c r="V15" s="20">
        <f t="shared" si="0"/>
        <v>60</v>
      </c>
      <c r="W15" s="34">
        <v>9333333</v>
      </c>
      <c r="X15" s="34">
        <v>9333333</v>
      </c>
      <c r="Y15" s="20">
        <f t="shared" si="1"/>
        <v>100</v>
      </c>
      <c r="Z15" s="50" t="s">
        <v>225</v>
      </c>
      <c r="AA15" s="19">
        <v>1</v>
      </c>
      <c r="AB15" s="19">
        <v>0</v>
      </c>
      <c r="AC15" s="72">
        <f t="shared" si="2"/>
        <v>0</v>
      </c>
      <c r="AD15" s="23">
        <v>0</v>
      </c>
      <c r="AE15" s="23">
        <v>0</v>
      </c>
      <c r="AF15" s="20" t="e">
        <f t="shared" si="3"/>
        <v>#DIV/0!</v>
      </c>
      <c r="AG15" s="12" t="s">
        <v>287</v>
      </c>
      <c r="AH15" s="68">
        <v>1</v>
      </c>
      <c r="AI15" s="69">
        <v>0</v>
      </c>
      <c r="AJ15" s="46">
        <f>(AI15/AH15)*100</f>
        <v>0</v>
      </c>
      <c r="AK15" s="41">
        <v>2500000</v>
      </c>
      <c r="AL15" s="41">
        <v>2500000</v>
      </c>
      <c r="AM15" s="75">
        <f t="shared" si="6"/>
        <v>100</v>
      </c>
      <c r="AN15" s="31" t="s">
        <v>355</v>
      </c>
      <c r="AO15" s="6">
        <v>1</v>
      </c>
      <c r="AP15" s="6">
        <v>0</v>
      </c>
      <c r="AQ15" s="73">
        <f t="shared" si="5"/>
        <v>0</v>
      </c>
      <c r="AR15" s="12" t="s">
        <v>355</v>
      </c>
      <c r="AS15" s="12"/>
    </row>
    <row r="16" spans="1:45" ht="150.75" customHeight="1">
      <c r="A16" s="155"/>
      <c r="B16" s="154"/>
      <c r="C16" s="154"/>
      <c r="D16" s="154"/>
      <c r="E16" s="49" t="s">
        <v>54</v>
      </c>
      <c r="F16" s="49" t="s">
        <v>55</v>
      </c>
      <c r="G16" s="50" t="s">
        <v>85</v>
      </c>
      <c r="H16" s="8">
        <f>(40/643)*100</f>
        <v>6.2208398133748055</v>
      </c>
      <c r="I16" s="50" t="s">
        <v>170</v>
      </c>
      <c r="J16" s="8">
        <f>(40/643)*100</f>
        <v>6.2208398133748055</v>
      </c>
      <c r="K16" s="28">
        <v>2.5999999999999999E-2</v>
      </c>
      <c r="L16" s="28">
        <v>2.5999999999999999E-2</v>
      </c>
      <c r="M16" s="28">
        <v>2.5999999999999999E-2</v>
      </c>
      <c r="N16" s="28">
        <v>2.5999999999999999E-2</v>
      </c>
      <c r="O16" s="28">
        <v>2.5999999999999999E-2</v>
      </c>
      <c r="P16" s="28">
        <v>2.5999999999999999E-2</v>
      </c>
      <c r="Q16" s="28">
        <v>2.5999999999999999E-2</v>
      </c>
      <c r="R16" s="28">
        <v>2.5999999999999999E-2</v>
      </c>
      <c r="S16" s="28">
        <v>2.5999999999999999E-2</v>
      </c>
      <c r="T16" s="28">
        <v>1</v>
      </c>
      <c r="U16" s="28">
        <v>1</v>
      </c>
      <c r="V16" s="20">
        <v>100</v>
      </c>
      <c r="W16" s="35">
        <v>14200000</v>
      </c>
      <c r="X16" s="35">
        <v>14200000</v>
      </c>
      <c r="Y16" s="20">
        <f t="shared" si="1"/>
        <v>100</v>
      </c>
      <c r="Z16" s="28" t="s">
        <v>226</v>
      </c>
      <c r="AA16" s="76">
        <v>1</v>
      </c>
      <c r="AB16" s="76">
        <v>0</v>
      </c>
      <c r="AC16" s="72">
        <f t="shared" ref="AC16:AC26" si="7">(AB16/AA16)*100</f>
        <v>0</v>
      </c>
      <c r="AD16" s="26">
        <v>57630000</v>
      </c>
      <c r="AE16" s="26">
        <v>57630000</v>
      </c>
      <c r="AF16" s="20">
        <f t="shared" si="3"/>
        <v>100</v>
      </c>
      <c r="AG16" s="12" t="s">
        <v>279</v>
      </c>
      <c r="AH16" s="65">
        <v>2.5999999999999999E-2</v>
      </c>
      <c r="AI16" s="66">
        <v>0.32</v>
      </c>
      <c r="AJ16" s="81">
        <v>100</v>
      </c>
      <c r="AK16" s="41">
        <v>0</v>
      </c>
      <c r="AL16" s="41">
        <v>0</v>
      </c>
      <c r="AM16" s="67" t="e">
        <f t="shared" si="6"/>
        <v>#DIV/0!</v>
      </c>
      <c r="AN16" s="31" t="s">
        <v>304</v>
      </c>
      <c r="AO16" s="47">
        <v>0.3</v>
      </c>
      <c r="AP16" s="47">
        <v>9.6000000000000002E-2</v>
      </c>
      <c r="AQ16" s="73">
        <f t="shared" si="5"/>
        <v>32</v>
      </c>
      <c r="AR16" s="12" t="s">
        <v>304</v>
      </c>
      <c r="AS16" s="12" t="s">
        <v>201</v>
      </c>
    </row>
    <row r="17" spans="1:45" ht="245.25" customHeight="1">
      <c r="A17" s="155"/>
      <c r="B17" s="154"/>
      <c r="C17" s="154" t="s">
        <v>72</v>
      </c>
      <c r="D17" s="161" t="s">
        <v>48</v>
      </c>
      <c r="E17" s="49" t="s">
        <v>125</v>
      </c>
      <c r="F17" s="49" t="s">
        <v>126</v>
      </c>
      <c r="G17" s="50" t="s">
        <v>86</v>
      </c>
      <c r="H17" s="6">
        <v>1</v>
      </c>
      <c r="I17" s="50" t="s">
        <v>136</v>
      </c>
      <c r="J17" s="50">
        <v>1</v>
      </c>
      <c r="K17" s="50">
        <v>1</v>
      </c>
      <c r="L17" s="50">
        <v>1</v>
      </c>
      <c r="M17" s="50">
        <v>1</v>
      </c>
      <c r="N17" s="50">
        <v>1</v>
      </c>
      <c r="O17" s="50">
        <v>1</v>
      </c>
      <c r="P17" s="50">
        <v>1</v>
      </c>
      <c r="Q17" s="50">
        <v>1</v>
      </c>
      <c r="R17" s="50">
        <v>1</v>
      </c>
      <c r="S17" s="50">
        <v>1</v>
      </c>
      <c r="T17" s="50">
        <v>1</v>
      </c>
      <c r="U17" s="50">
        <v>1</v>
      </c>
      <c r="V17" s="20">
        <f t="shared" si="0"/>
        <v>100</v>
      </c>
      <c r="W17" s="35">
        <v>500000</v>
      </c>
      <c r="X17" s="35">
        <v>500000</v>
      </c>
      <c r="Y17" s="20">
        <f t="shared" si="1"/>
        <v>100</v>
      </c>
      <c r="Z17" s="50" t="s">
        <v>227</v>
      </c>
      <c r="AA17" s="18">
        <v>1</v>
      </c>
      <c r="AB17" s="18">
        <v>1</v>
      </c>
      <c r="AC17" s="20">
        <f t="shared" si="7"/>
        <v>100</v>
      </c>
      <c r="AD17" s="26">
        <f>500000+2185000</f>
        <v>2685000</v>
      </c>
      <c r="AE17" s="26">
        <f>500000+2185000</f>
        <v>2685000</v>
      </c>
      <c r="AF17" s="20">
        <f t="shared" si="3"/>
        <v>100</v>
      </c>
      <c r="AG17" s="12" t="s">
        <v>278</v>
      </c>
      <c r="AH17" s="68">
        <v>1</v>
      </c>
      <c r="AI17" s="69">
        <v>1</v>
      </c>
      <c r="AJ17" s="73">
        <f t="shared" si="4"/>
        <v>100</v>
      </c>
      <c r="AK17" s="41">
        <v>1500000</v>
      </c>
      <c r="AL17" s="41">
        <v>1500000</v>
      </c>
      <c r="AM17" s="73">
        <f t="shared" si="6"/>
        <v>100</v>
      </c>
      <c r="AN17" s="31" t="s">
        <v>285</v>
      </c>
      <c r="AO17" s="6">
        <v>1</v>
      </c>
      <c r="AP17" s="6">
        <v>1</v>
      </c>
      <c r="AQ17" s="73">
        <f t="shared" si="5"/>
        <v>100</v>
      </c>
      <c r="AR17" s="12" t="s">
        <v>331</v>
      </c>
      <c r="AS17" s="12"/>
    </row>
    <row r="18" spans="1:45" ht="148.5" customHeight="1">
      <c r="A18" s="155"/>
      <c r="B18" s="154"/>
      <c r="C18" s="154"/>
      <c r="D18" s="161"/>
      <c r="E18" s="13" t="s">
        <v>38</v>
      </c>
      <c r="F18" s="49" t="s">
        <v>39</v>
      </c>
      <c r="G18" s="50" t="s">
        <v>86</v>
      </c>
      <c r="H18" s="50">
        <v>1</v>
      </c>
      <c r="I18" s="50" t="s">
        <v>137</v>
      </c>
      <c r="J18" s="50">
        <v>1</v>
      </c>
      <c r="K18" s="50">
        <v>1</v>
      </c>
      <c r="L18" s="50">
        <v>1</v>
      </c>
      <c r="M18" s="50">
        <v>1</v>
      </c>
      <c r="N18" s="50">
        <v>1</v>
      </c>
      <c r="O18" s="50">
        <v>1</v>
      </c>
      <c r="P18" s="50">
        <v>1</v>
      </c>
      <c r="Q18" s="50">
        <v>1</v>
      </c>
      <c r="R18" s="50">
        <v>1</v>
      </c>
      <c r="S18" s="50">
        <v>1</v>
      </c>
      <c r="T18" s="50">
        <v>1</v>
      </c>
      <c r="U18" s="50">
        <v>0</v>
      </c>
      <c r="V18" s="20">
        <f t="shared" si="0"/>
        <v>0</v>
      </c>
      <c r="W18" s="35">
        <v>0</v>
      </c>
      <c r="X18" s="35">
        <v>0</v>
      </c>
      <c r="Y18" s="20" t="e">
        <f t="shared" si="1"/>
        <v>#DIV/0!</v>
      </c>
      <c r="Z18" s="50" t="s">
        <v>228</v>
      </c>
      <c r="AA18" s="19">
        <v>1</v>
      </c>
      <c r="AB18" s="19">
        <v>0.7</v>
      </c>
      <c r="AC18" s="72">
        <f t="shared" si="7"/>
        <v>70</v>
      </c>
      <c r="AD18" s="26">
        <f>2885000/4</f>
        <v>721250</v>
      </c>
      <c r="AE18" s="26">
        <f>2885000/4</f>
        <v>721250</v>
      </c>
      <c r="AF18" s="20">
        <f t="shared" si="3"/>
        <v>100</v>
      </c>
      <c r="AG18" s="12" t="s">
        <v>277</v>
      </c>
      <c r="AH18" s="68">
        <v>1</v>
      </c>
      <c r="AI18" s="69">
        <v>1</v>
      </c>
      <c r="AJ18" s="73">
        <f t="shared" si="4"/>
        <v>100</v>
      </c>
      <c r="AK18" s="41">
        <v>271452800</v>
      </c>
      <c r="AL18" s="98">
        <v>269574997</v>
      </c>
      <c r="AM18" s="73">
        <f t="shared" si="6"/>
        <v>99.308239590823888</v>
      </c>
      <c r="AN18" s="31" t="s">
        <v>341</v>
      </c>
      <c r="AO18" s="6">
        <v>1</v>
      </c>
      <c r="AP18" s="6">
        <v>1</v>
      </c>
      <c r="AQ18" s="73">
        <f t="shared" si="5"/>
        <v>100</v>
      </c>
      <c r="AR18" s="12" t="s">
        <v>341</v>
      </c>
      <c r="AS18" s="12"/>
    </row>
    <row r="19" spans="1:45" ht="337.5" customHeight="1">
      <c r="A19" s="155"/>
      <c r="B19" s="154" t="s">
        <v>12</v>
      </c>
      <c r="C19" s="154" t="s">
        <v>73</v>
      </c>
      <c r="D19" s="160" t="s">
        <v>50</v>
      </c>
      <c r="E19" s="4" t="s">
        <v>114</v>
      </c>
      <c r="F19" s="49" t="s">
        <v>108</v>
      </c>
      <c r="G19" s="50" t="s">
        <v>86</v>
      </c>
      <c r="H19" s="50" t="s">
        <v>84</v>
      </c>
      <c r="I19" s="50" t="s">
        <v>138</v>
      </c>
      <c r="J19" s="50">
        <v>0</v>
      </c>
      <c r="K19" s="50">
        <v>0</v>
      </c>
      <c r="L19" s="50">
        <v>0</v>
      </c>
      <c r="M19" s="50">
        <v>0</v>
      </c>
      <c r="N19" s="50">
        <v>1</v>
      </c>
      <c r="O19" s="50">
        <v>1</v>
      </c>
      <c r="P19" s="50">
        <v>1</v>
      </c>
      <c r="Q19" s="50">
        <v>1</v>
      </c>
      <c r="R19" s="50">
        <v>1</v>
      </c>
      <c r="S19" s="50">
        <v>1</v>
      </c>
      <c r="T19" s="50">
        <v>1</v>
      </c>
      <c r="U19" s="50">
        <v>0.5</v>
      </c>
      <c r="V19" s="20">
        <f t="shared" si="0"/>
        <v>50</v>
      </c>
      <c r="W19" s="35">
        <v>0</v>
      </c>
      <c r="X19" s="35">
        <v>0</v>
      </c>
      <c r="Y19" s="20" t="e">
        <f t="shared" si="1"/>
        <v>#DIV/0!</v>
      </c>
      <c r="Z19" s="50" t="s">
        <v>229</v>
      </c>
      <c r="AA19" s="19">
        <v>1</v>
      </c>
      <c r="AB19" s="19">
        <v>0</v>
      </c>
      <c r="AC19" s="72">
        <f t="shared" si="7"/>
        <v>0</v>
      </c>
      <c r="AD19" s="26">
        <v>0</v>
      </c>
      <c r="AE19" s="26">
        <v>0</v>
      </c>
      <c r="AF19" s="20" t="e">
        <f t="shared" si="3"/>
        <v>#DIV/0!</v>
      </c>
      <c r="AG19" s="12" t="s">
        <v>276</v>
      </c>
      <c r="AH19" s="68">
        <v>0</v>
      </c>
      <c r="AI19" s="69">
        <v>0</v>
      </c>
      <c r="AJ19" s="104" t="s">
        <v>364</v>
      </c>
      <c r="AK19" s="41">
        <v>0</v>
      </c>
      <c r="AL19" s="41">
        <v>0</v>
      </c>
      <c r="AM19" s="67" t="e">
        <f t="shared" si="6"/>
        <v>#DIV/0!</v>
      </c>
      <c r="AN19" s="12" t="s">
        <v>358</v>
      </c>
      <c r="AO19" s="6">
        <v>1</v>
      </c>
      <c r="AP19" s="6">
        <v>0</v>
      </c>
      <c r="AQ19" s="101" t="s">
        <v>348</v>
      </c>
      <c r="AR19" s="12" t="s">
        <v>345</v>
      </c>
      <c r="AS19" s="12"/>
    </row>
    <row r="20" spans="1:45" ht="186.75" customHeight="1">
      <c r="A20" s="155"/>
      <c r="B20" s="154"/>
      <c r="C20" s="154"/>
      <c r="D20" s="160"/>
      <c r="E20" s="49" t="s">
        <v>98</v>
      </c>
      <c r="F20" s="49" t="s">
        <v>115</v>
      </c>
      <c r="G20" s="50" t="s">
        <v>86</v>
      </c>
      <c r="H20" s="50" t="s">
        <v>84</v>
      </c>
      <c r="I20" s="50" t="s">
        <v>138</v>
      </c>
      <c r="J20" s="50">
        <v>0</v>
      </c>
      <c r="K20" s="50">
        <v>1</v>
      </c>
      <c r="L20" s="50">
        <v>1</v>
      </c>
      <c r="M20" s="50">
        <v>1</v>
      </c>
      <c r="N20" s="50">
        <v>1</v>
      </c>
      <c r="O20" s="50">
        <v>1</v>
      </c>
      <c r="P20" s="50">
        <v>1</v>
      </c>
      <c r="Q20" s="50">
        <v>1</v>
      </c>
      <c r="R20" s="50">
        <v>1</v>
      </c>
      <c r="S20" s="50">
        <v>1</v>
      </c>
      <c r="T20" s="50">
        <v>1</v>
      </c>
      <c r="U20" s="50">
        <v>0.5</v>
      </c>
      <c r="V20" s="20">
        <f t="shared" si="0"/>
        <v>50</v>
      </c>
      <c r="W20" s="35">
        <v>0</v>
      </c>
      <c r="X20" s="35">
        <v>0</v>
      </c>
      <c r="Y20" s="20" t="e">
        <f t="shared" si="1"/>
        <v>#DIV/0!</v>
      </c>
      <c r="Z20" s="50" t="s">
        <v>230</v>
      </c>
      <c r="AA20" s="19">
        <v>1</v>
      </c>
      <c r="AB20" s="19">
        <v>0</v>
      </c>
      <c r="AC20" s="72">
        <f t="shared" si="7"/>
        <v>0</v>
      </c>
      <c r="AD20" s="26">
        <v>0</v>
      </c>
      <c r="AE20" s="26">
        <v>0</v>
      </c>
      <c r="AF20" s="20" t="e">
        <f t="shared" si="3"/>
        <v>#DIV/0!</v>
      </c>
      <c r="AG20" s="32" t="s">
        <v>276</v>
      </c>
      <c r="AH20" s="68">
        <v>1</v>
      </c>
      <c r="AI20" s="69">
        <v>0</v>
      </c>
      <c r="AJ20" s="73">
        <f t="shared" si="4"/>
        <v>0</v>
      </c>
      <c r="AK20" s="41">
        <v>0</v>
      </c>
      <c r="AL20" s="41">
        <v>0</v>
      </c>
      <c r="AM20" s="67" t="e">
        <f t="shared" si="6"/>
        <v>#DIV/0!</v>
      </c>
      <c r="AN20" s="12" t="s">
        <v>359</v>
      </c>
      <c r="AO20" s="6">
        <v>1</v>
      </c>
      <c r="AP20" s="6">
        <v>0</v>
      </c>
      <c r="AQ20" s="73">
        <f t="shared" si="5"/>
        <v>0</v>
      </c>
      <c r="AR20" s="12" t="s">
        <v>356</v>
      </c>
      <c r="AS20" s="12"/>
    </row>
    <row r="21" spans="1:45" ht="284.25" customHeight="1">
      <c r="A21" s="155"/>
      <c r="B21" s="154"/>
      <c r="C21" s="154"/>
      <c r="D21" s="160"/>
      <c r="E21" s="13" t="s">
        <v>97</v>
      </c>
      <c r="F21" s="49" t="s">
        <v>180</v>
      </c>
      <c r="G21" s="50" t="s">
        <v>86</v>
      </c>
      <c r="H21" s="50">
        <v>1</v>
      </c>
      <c r="I21" s="50" t="s">
        <v>139</v>
      </c>
      <c r="J21" s="50">
        <v>0</v>
      </c>
      <c r="K21" s="50">
        <v>1</v>
      </c>
      <c r="L21" s="50">
        <v>1</v>
      </c>
      <c r="M21" s="50">
        <v>1</v>
      </c>
      <c r="N21" s="50">
        <v>1</v>
      </c>
      <c r="O21" s="50">
        <v>1</v>
      </c>
      <c r="P21" s="50">
        <v>1</v>
      </c>
      <c r="Q21" s="50">
        <v>1</v>
      </c>
      <c r="R21" s="50">
        <v>1</v>
      </c>
      <c r="S21" s="50">
        <v>1</v>
      </c>
      <c r="T21" s="50">
        <v>1</v>
      </c>
      <c r="U21" s="50">
        <v>0.5</v>
      </c>
      <c r="V21" s="20">
        <f>(U21/T21)*100</f>
        <v>50</v>
      </c>
      <c r="W21" s="35">
        <v>0</v>
      </c>
      <c r="X21" s="35">
        <v>0</v>
      </c>
      <c r="Y21" s="20" t="e">
        <f>(X21/W21)*100</f>
        <v>#DIV/0!</v>
      </c>
      <c r="Z21" s="50" t="s">
        <v>231</v>
      </c>
      <c r="AA21" s="19">
        <v>1</v>
      </c>
      <c r="AB21" s="19">
        <v>0</v>
      </c>
      <c r="AC21" s="72">
        <f t="shared" si="7"/>
        <v>0</v>
      </c>
      <c r="AD21" s="22">
        <v>0</v>
      </c>
      <c r="AE21" s="22">
        <v>0</v>
      </c>
      <c r="AF21" s="20" t="e">
        <f t="shared" si="3"/>
        <v>#DIV/0!</v>
      </c>
      <c r="AG21" s="12" t="s">
        <v>276</v>
      </c>
      <c r="AH21" s="68">
        <v>1</v>
      </c>
      <c r="AI21" s="69">
        <v>0</v>
      </c>
      <c r="AJ21" s="73">
        <f t="shared" si="4"/>
        <v>0</v>
      </c>
      <c r="AK21" s="41">
        <v>0</v>
      </c>
      <c r="AL21" s="41">
        <v>0</v>
      </c>
      <c r="AM21" s="67" t="e">
        <f t="shared" si="6"/>
        <v>#DIV/0!</v>
      </c>
      <c r="AN21" s="12" t="s">
        <v>321</v>
      </c>
      <c r="AO21" s="6">
        <v>1</v>
      </c>
      <c r="AP21" s="6">
        <v>0</v>
      </c>
      <c r="AQ21" s="73">
        <f t="shared" si="5"/>
        <v>0</v>
      </c>
      <c r="AR21" s="12" t="s">
        <v>357</v>
      </c>
      <c r="AS21" s="12"/>
    </row>
    <row r="22" spans="1:45" ht="194.1" customHeight="1">
      <c r="A22" s="155"/>
      <c r="B22" s="154"/>
      <c r="C22" s="49" t="s">
        <v>27</v>
      </c>
      <c r="D22" s="49" t="s">
        <v>53</v>
      </c>
      <c r="E22" s="13" t="s">
        <v>52</v>
      </c>
      <c r="F22" s="49" t="s">
        <v>51</v>
      </c>
      <c r="G22" s="50" t="s">
        <v>86</v>
      </c>
      <c r="H22" s="50" t="s">
        <v>84</v>
      </c>
      <c r="I22" s="50" t="s">
        <v>138</v>
      </c>
      <c r="J22" s="50">
        <v>0</v>
      </c>
      <c r="K22" s="50">
        <v>0</v>
      </c>
      <c r="L22" s="50">
        <v>0</v>
      </c>
      <c r="M22" s="50">
        <v>1</v>
      </c>
      <c r="N22" s="50">
        <v>1</v>
      </c>
      <c r="O22" s="50">
        <v>1</v>
      </c>
      <c r="P22" s="50">
        <v>1</v>
      </c>
      <c r="Q22" s="50">
        <v>1</v>
      </c>
      <c r="R22" s="50">
        <v>1</v>
      </c>
      <c r="S22" s="50">
        <v>1</v>
      </c>
      <c r="T22" s="50">
        <v>1</v>
      </c>
      <c r="U22" s="50">
        <v>0.5</v>
      </c>
      <c r="V22" s="20">
        <f>(U22/T22)*100</f>
        <v>50</v>
      </c>
      <c r="W22" s="35">
        <v>0</v>
      </c>
      <c r="X22" s="35">
        <v>0</v>
      </c>
      <c r="Y22" s="20" t="e">
        <f t="shared" si="1"/>
        <v>#DIV/0!</v>
      </c>
      <c r="Z22" s="50" t="s">
        <v>232</v>
      </c>
      <c r="AA22" s="19">
        <v>0</v>
      </c>
      <c r="AB22" s="19">
        <v>0</v>
      </c>
      <c r="AC22" s="72" t="e">
        <f t="shared" si="7"/>
        <v>#DIV/0!</v>
      </c>
      <c r="AD22" s="26">
        <v>0</v>
      </c>
      <c r="AE22" s="26">
        <v>0</v>
      </c>
      <c r="AF22" s="20" t="e">
        <f t="shared" si="3"/>
        <v>#DIV/0!</v>
      </c>
      <c r="AG22" s="12" t="s">
        <v>275</v>
      </c>
      <c r="AH22" s="68">
        <v>0</v>
      </c>
      <c r="AI22" s="69">
        <v>0</v>
      </c>
      <c r="AJ22" s="104" t="s">
        <v>364</v>
      </c>
      <c r="AK22" s="41"/>
      <c r="AL22" s="41">
        <v>0</v>
      </c>
      <c r="AM22" s="73" t="e">
        <f t="shared" si="6"/>
        <v>#DIV/0!</v>
      </c>
      <c r="AN22" s="12" t="s">
        <v>360</v>
      </c>
      <c r="AO22" s="6">
        <v>1</v>
      </c>
      <c r="AP22" s="6">
        <v>0</v>
      </c>
      <c r="AQ22" s="102" t="s">
        <v>348</v>
      </c>
      <c r="AR22" s="12" t="s">
        <v>346</v>
      </c>
      <c r="AS22" s="12"/>
    </row>
    <row r="23" spans="1:45" ht="353.25" customHeight="1">
      <c r="A23" s="155"/>
      <c r="B23" s="154"/>
      <c r="C23" s="154" t="s">
        <v>74</v>
      </c>
      <c r="D23" s="154" t="s">
        <v>67</v>
      </c>
      <c r="E23" s="13" t="s">
        <v>40</v>
      </c>
      <c r="F23" s="49" t="s">
        <v>41</v>
      </c>
      <c r="G23" s="50" t="s">
        <v>86</v>
      </c>
      <c r="H23" s="50" t="s">
        <v>84</v>
      </c>
      <c r="I23" s="50" t="s">
        <v>140</v>
      </c>
      <c r="J23" s="50">
        <v>0</v>
      </c>
      <c r="K23" s="50">
        <v>1</v>
      </c>
      <c r="L23" s="50">
        <v>1</v>
      </c>
      <c r="M23" s="50">
        <v>1</v>
      </c>
      <c r="N23" s="50">
        <v>1</v>
      </c>
      <c r="O23" s="50">
        <v>1</v>
      </c>
      <c r="P23" s="50">
        <v>1</v>
      </c>
      <c r="Q23" s="50">
        <v>1</v>
      </c>
      <c r="R23" s="50">
        <v>1</v>
      </c>
      <c r="S23" s="50">
        <v>1</v>
      </c>
      <c r="T23" s="50">
        <v>1</v>
      </c>
      <c r="U23" s="50">
        <v>0.5</v>
      </c>
      <c r="V23" s="20">
        <f t="shared" si="0"/>
        <v>50</v>
      </c>
      <c r="W23" s="35">
        <v>11420000</v>
      </c>
      <c r="X23" s="35">
        <v>11420000</v>
      </c>
      <c r="Y23" s="20">
        <f t="shared" si="1"/>
        <v>100</v>
      </c>
      <c r="Z23" s="50" t="s">
        <v>233</v>
      </c>
      <c r="AA23" s="19">
        <v>1</v>
      </c>
      <c r="AB23" s="19">
        <v>0.6</v>
      </c>
      <c r="AC23" s="72">
        <f t="shared" si="7"/>
        <v>60</v>
      </c>
      <c r="AD23" s="26">
        <v>10000000</v>
      </c>
      <c r="AE23" s="26">
        <v>10000000</v>
      </c>
      <c r="AF23" s="20">
        <f t="shared" si="3"/>
        <v>100</v>
      </c>
      <c r="AG23" s="32" t="s">
        <v>274</v>
      </c>
      <c r="AH23" s="68">
        <v>1</v>
      </c>
      <c r="AI23" s="69">
        <v>1</v>
      </c>
      <c r="AJ23" s="73">
        <f t="shared" si="4"/>
        <v>100</v>
      </c>
      <c r="AK23" s="41">
        <v>0</v>
      </c>
      <c r="AL23" s="41">
        <v>0</v>
      </c>
      <c r="AM23" s="67" t="e">
        <f t="shared" si="6"/>
        <v>#DIV/0!</v>
      </c>
      <c r="AN23" s="12" t="s">
        <v>289</v>
      </c>
      <c r="AO23" s="6">
        <v>1</v>
      </c>
      <c r="AP23" s="6">
        <v>1</v>
      </c>
      <c r="AQ23" s="73">
        <f t="shared" si="5"/>
        <v>100</v>
      </c>
      <c r="AR23" s="53" t="s">
        <v>332</v>
      </c>
      <c r="AS23" s="12"/>
    </row>
    <row r="24" spans="1:45" ht="129.94999999999999" customHeight="1">
      <c r="A24" s="155"/>
      <c r="B24" s="154"/>
      <c r="C24" s="154"/>
      <c r="D24" s="154"/>
      <c r="E24" s="49" t="s">
        <v>141</v>
      </c>
      <c r="F24" s="13" t="s">
        <v>142</v>
      </c>
      <c r="G24" s="50" t="s">
        <v>86</v>
      </c>
      <c r="H24" s="50">
        <v>1</v>
      </c>
      <c r="I24" s="50" t="s">
        <v>143</v>
      </c>
      <c r="J24" s="50">
        <v>0</v>
      </c>
      <c r="K24" s="50">
        <v>1</v>
      </c>
      <c r="L24" s="50">
        <v>1</v>
      </c>
      <c r="M24" s="50">
        <v>1</v>
      </c>
      <c r="N24" s="50">
        <v>1</v>
      </c>
      <c r="O24" s="50">
        <v>1</v>
      </c>
      <c r="P24" s="50">
        <v>1</v>
      </c>
      <c r="Q24" s="50">
        <v>1</v>
      </c>
      <c r="R24" s="50">
        <v>1</v>
      </c>
      <c r="S24" s="50">
        <v>1</v>
      </c>
      <c r="T24" s="50">
        <v>1</v>
      </c>
      <c r="U24" s="50">
        <v>0.1</v>
      </c>
      <c r="V24" s="20">
        <f t="shared" si="0"/>
        <v>10</v>
      </c>
      <c r="W24" s="35">
        <v>0</v>
      </c>
      <c r="X24" s="35">
        <v>0</v>
      </c>
      <c r="Y24" s="20" t="e">
        <f t="shared" si="1"/>
        <v>#DIV/0!</v>
      </c>
      <c r="Z24" s="50" t="s">
        <v>234</v>
      </c>
      <c r="AA24" s="19">
        <v>1</v>
      </c>
      <c r="AB24" s="19">
        <v>1</v>
      </c>
      <c r="AC24" s="72">
        <f t="shared" si="7"/>
        <v>100</v>
      </c>
      <c r="AD24" s="26">
        <v>4300000</v>
      </c>
      <c r="AE24" s="26">
        <v>4300000</v>
      </c>
      <c r="AF24" s="20">
        <f t="shared" si="3"/>
        <v>100</v>
      </c>
      <c r="AG24" s="12" t="s">
        <v>273</v>
      </c>
      <c r="AH24" s="68">
        <v>1</v>
      </c>
      <c r="AI24" s="69">
        <v>1</v>
      </c>
      <c r="AJ24" s="73">
        <f t="shared" si="4"/>
        <v>100</v>
      </c>
      <c r="AK24" s="22">
        <v>5000000</v>
      </c>
      <c r="AL24" s="96">
        <v>5000000</v>
      </c>
      <c r="AM24" s="67">
        <f t="shared" si="6"/>
        <v>100</v>
      </c>
      <c r="AN24" s="12" t="s">
        <v>326</v>
      </c>
      <c r="AO24" s="6">
        <v>1</v>
      </c>
      <c r="AP24" s="6">
        <v>1</v>
      </c>
      <c r="AQ24" s="73">
        <f t="shared" si="5"/>
        <v>100</v>
      </c>
      <c r="AR24" s="12" t="s">
        <v>326</v>
      </c>
      <c r="AS24" s="12" t="s">
        <v>327</v>
      </c>
    </row>
    <row r="25" spans="1:45" ht="234.75" customHeight="1">
      <c r="A25" s="155"/>
      <c r="B25" s="154"/>
      <c r="C25" s="154" t="s">
        <v>28</v>
      </c>
      <c r="D25" s="154" t="s">
        <v>77</v>
      </c>
      <c r="E25" s="13" t="s">
        <v>87</v>
      </c>
      <c r="F25" s="49" t="s">
        <v>144</v>
      </c>
      <c r="G25" s="50" t="s">
        <v>86</v>
      </c>
      <c r="H25" s="50">
        <v>12</v>
      </c>
      <c r="I25" s="50" t="s">
        <v>145</v>
      </c>
      <c r="J25" s="50">
        <v>0</v>
      </c>
      <c r="K25" s="50">
        <v>12</v>
      </c>
      <c r="L25" s="50">
        <v>12</v>
      </c>
      <c r="M25" s="50">
        <v>12</v>
      </c>
      <c r="N25" s="50">
        <v>12</v>
      </c>
      <c r="O25" s="50">
        <v>12</v>
      </c>
      <c r="P25" s="50">
        <v>12</v>
      </c>
      <c r="Q25" s="50">
        <v>12</v>
      </c>
      <c r="R25" s="50">
        <v>12</v>
      </c>
      <c r="S25" s="50">
        <v>12</v>
      </c>
      <c r="T25" s="50">
        <v>12</v>
      </c>
      <c r="U25" s="50">
        <v>8</v>
      </c>
      <c r="V25" s="20">
        <f t="shared" si="0"/>
        <v>66.666666666666657</v>
      </c>
      <c r="W25" s="35">
        <v>20400000</v>
      </c>
      <c r="X25" s="35">
        <v>20400000</v>
      </c>
      <c r="Y25" s="20">
        <f t="shared" si="1"/>
        <v>100</v>
      </c>
      <c r="Z25" s="50" t="s">
        <v>235</v>
      </c>
      <c r="AA25" s="19">
        <v>12</v>
      </c>
      <c r="AB25" s="19">
        <v>12</v>
      </c>
      <c r="AC25" s="72">
        <f t="shared" si="7"/>
        <v>100</v>
      </c>
      <c r="AD25" s="26">
        <v>33790000</v>
      </c>
      <c r="AE25" s="26">
        <v>33790000</v>
      </c>
      <c r="AF25" s="20">
        <f t="shared" si="3"/>
        <v>100</v>
      </c>
      <c r="AG25" s="12" t="s">
        <v>272</v>
      </c>
      <c r="AH25" s="68">
        <v>12</v>
      </c>
      <c r="AI25" s="69">
        <v>12</v>
      </c>
      <c r="AJ25" s="73">
        <f t="shared" si="4"/>
        <v>100</v>
      </c>
      <c r="AK25" s="42">
        <v>110180000</v>
      </c>
      <c r="AL25" s="42">
        <v>110180000</v>
      </c>
      <c r="AM25" s="73">
        <f t="shared" si="6"/>
        <v>100</v>
      </c>
      <c r="AN25" s="31" t="s">
        <v>323</v>
      </c>
      <c r="AO25" s="6">
        <v>12</v>
      </c>
      <c r="AP25" s="6">
        <v>12</v>
      </c>
      <c r="AQ25" s="73">
        <f t="shared" si="5"/>
        <v>100</v>
      </c>
      <c r="AR25" s="12" t="s">
        <v>333</v>
      </c>
      <c r="AS25" s="12"/>
    </row>
    <row r="26" spans="1:45" ht="305.25" customHeight="1">
      <c r="A26" s="155"/>
      <c r="B26" s="154"/>
      <c r="C26" s="154"/>
      <c r="D26" s="154"/>
      <c r="E26" s="13" t="s">
        <v>99</v>
      </c>
      <c r="F26" s="49" t="s">
        <v>49</v>
      </c>
      <c r="G26" s="50" t="s">
        <v>85</v>
      </c>
      <c r="H26" s="50" t="s">
        <v>84</v>
      </c>
      <c r="I26" s="50" t="s">
        <v>65</v>
      </c>
      <c r="J26" s="50">
        <v>0</v>
      </c>
      <c r="K26" s="17">
        <v>3.3300000000000003E-2</v>
      </c>
      <c r="L26" s="17">
        <v>3.3300000000000003E-2</v>
      </c>
      <c r="M26" s="17">
        <v>3.3300000000000003E-2</v>
      </c>
      <c r="N26" s="17">
        <v>3.3300000000000003E-2</v>
      </c>
      <c r="O26" s="17">
        <v>3.3300000000000003E-2</v>
      </c>
      <c r="P26" s="17">
        <v>3.3300000000000003E-2</v>
      </c>
      <c r="Q26" s="17">
        <v>3.3300000000000003E-2</v>
      </c>
      <c r="R26" s="17">
        <v>3.3300000000000003E-2</v>
      </c>
      <c r="S26" s="17">
        <v>3.3300000000000003E-2</v>
      </c>
      <c r="T26" s="17">
        <v>1</v>
      </c>
      <c r="U26" s="17">
        <v>1</v>
      </c>
      <c r="V26" s="20">
        <f t="shared" si="0"/>
        <v>100</v>
      </c>
      <c r="W26" s="35">
        <v>0</v>
      </c>
      <c r="X26" s="35">
        <v>0</v>
      </c>
      <c r="Y26" s="20" t="e">
        <f t="shared" si="1"/>
        <v>#DIV/0!</v>
      </c>
      <c r="Z26" s="17" t="s">
        <v>236</v>
      </c>
      <c r="AA26" s="76">
        <v>3.3300000000000003E-2</v>
      </c>
      <c r="AB26" s="76">
        <v>1</v>
      </c>
      <c r="AC26" s="72">
        <f t="shared" si="7"/>
        <v>3003.0030030030025</v>
      </c>
      <c r="AD26" s="26">
        <v>33790000</v>
      </c>
      <c r="AE26" s="26">
        <v>33790000</v>
      </c>
      <c r="AF26" s="20">
        <f t="shared" si="3"/>
        <v>100</v>
      </c>
      <c r="AG26" s="12" t="s">
        <v>271</v>
      </c>
      <c r="AH26" s="65">
        <v>3.3300000000000003E-2</v>
      </c>
      <c r="AI26" s="66">
        <v>1</v>
      </c>
      <c r="AJ26" s="81">
        <v>100</v>
      </c>
      <c r="AK26" s="43">
        <v>363237526</v>
      </c>
      <c r="AL26" s="43">
        <v>363237526</v>
      </c>
      <c r="AM26" s="73">
        <f t="shared" si="6"/>
        <v>100</v>
      </c>
      <c r="AN26" s="31" t="s">
        <v>324</v>
      </c>
      <c r="AO26" s="47">
        <f>(6432.6)/21442</f>
        <v>0.30000000000000004</v>
      </c>
      <c r="AP26" s="47">
        <f>(AO26*1849)/6432.6</f>
        <v>8.6232627553399874E-2</v>
      </c>
      <c r="AQ26" s="73">
        <v>28.5</v>
      </c>
      <c r="AR26" s="12" t="s">
        <v>334</v>
      </c>
      <c r="AS26" s="12" t="s">
        <v>297</v>
      </c>
    </row>
    <row r="27" spans="1:45" ht="241.5" customHeight="1">
      <c r="A27" s="155"/>
      <c r="B27" s="154"/>
      <c r="C27" s="154"/>
      <c r="D27" s="154"/>
      <c r="E27" s="14" t="s">
        <v>110</v>
      </c>
      <c r="F27" s="49" t="s">
        <v>42</v>
      </c>
      <c r="G27" s="50" t="s">
        <v>85</v>
      </c>
      <c r="H27" s="6">
        <v>1</v>
      </c>
      <c r="I27" s="50" t="s">
        <v>146</v>
      </c>
      <c r="J27" s="50">
        <v>0</v>
      </c>
      <c r="K27" s="17">
        <v>2.2200000000000001E-2</v>
      </c>
      <c r="L27" s="17">
        <v>2.2200000000000001E-2</v>
      </c>
      <c r="M27" s="17">
        <v>2.2200000000000001E-2</v>
      </c>
      <c r="N27" s="17">
        <v>2.2200000000000001E-2</v>
      </c>
      <c r="O27" s="17">
        <v>2.2200000000000001E-2</v>
      </c>
      <c r="P27" s="17">
        <v>2.2200000000000001E-2</v>
      </c>
      <c r="Q27" s="17">
        <v>2.2200000000000001E-2</v>
      </c>
      <c r="R27" s="17">
        <v>2.2200000000000001E-2</v>
      </c>
      <c r="S27" s="17">
        <v>2.2200000000000001E-2</v>
      </c>
      <c r="T27" s="17">
        <v>1</v>
      </c>
      <c r="U27" s="17">
        <v>1</v>
      </c>
      <c r="V27" s="20">
        <f t="shared" si="0"/>
        <v>100</v>
      </c>
      <c r="W27" s="35">
        <v>40000000</v>
      </c>
      <c r="X27" s="35">
        <v>40000000</v>
      </c>
      <c r="Y27" s="20">
        <f>(X27/W27)*100</f>
        <v>100</v>
      </c>
      <c r="Z27" s="32" t="s">
        <v>237</v>
      </c>
      <c r="AA27" s="76"/>
      <c r="AB27" s="76">
        <v>1</v>
      </c>
      <c r="AC27" s="72" t="e">
        <f>(AB27/AA27)*100</f>
        <v>#DIV/0!</v>
      </c>
      <c r="AD27" s="26">
        <v>18000000</v>
      </c>
      <c r="AE27" s="26">
        <v>18000000</v>
      </c>
      <c r="AF27" s="20">
        <f t="shared" si="3"/>
        <v>100</v>
      </c>
      <c r="AG27" s="12" t="s">
        <v>270</v>
      </c>
      <c r="AH27" s="65">
        <v>2.2200000000000001E-2</v>
      </c>
      <c r="AI27" s="66"/>
      <c r="AJ27" s="73">
        <f t="shared" si="4"/>
        <v>0</v>
      </c>
      <c r="AK27" s="44">
        <v>27558000</v>
      </c>
      <c r="AL27" s="44">
        <v>27558000</v>
      </c>
      <c r="AM27" s="73">
        <f t="shared" si="6"/>
        <v>100</v>
      </c>
      <c r="AN27" s="12" t="s">
        <v>286</v>
      </c>
      <c r="AO27" s="47">
        <v>0.2</v>
      </c>
      <c r="AP27" s="47">
        <v>0</v>
      </c>
      <c r="AQ27" s="73">
        <f t="shared" si="5"/>
        <v>0</v>
      </c>
      <c r="AR27" s="12" t="s">
        <v>343</v>
      </c>
      <c r="AS27" s="45" t="s">
        <v>303</v>
      </c>
    </row>
    <row r="28" spans="1:45" ht="189.75" customHeight="1">
      <c r="A28" s="156" t="s">
        <v>15</v>
      </c>
      <c r="B28" s="154" t="s">
        <v>71</v>
      </c>
      <c r="C28" s="154" t="s">
        <v>29</v>
      </c>
      <c r="D28" s="161" t="s">
        <v>62</v>
      </c>
      <c r="E28" s="49" t="s">
        <v>57</v>
      </c>
      <c r="F28" s="49" t="s">
        <v>56</v>
      </c>
      <c r="G28" s="50" t="s">
        <v>86</v>
      </c>
      <c r="H28" s="50">
        <v>1</v>
      </c>
      <c r="I28" s="6" t="s">
        <v>111</v>
      </c>
      <c r="J28" s="6">
        <v>0</v>
      </c>
      <c r="K28" s="6">
        <v>0</v>
      </c>
      <c r="L28" s="6">
        <v>0</v>
      </c>
      <c r="M28" s="6">
        <v>1</v>
      </c>
      <c r="N28" s="6">
        <v>1</v>
      </c>
      <c r="O28" s="6">
        <v>1</v>
      </c>
      <c r="P28" s="6">
        <v>1</v>
      </c>
      <c r="Q28" s="6">
        <v>1</v>
      </c>
      <c r="R28" s="6">
        <v>1</v>
      </c>
      <c r="S28" s="6">
        <v>1</v>
      </c>
      <c r="T28" s="18">
        <v>1</v>
      </c>
      <c r="U28" s="18">
        <v>0.4</v>
      </c>
      <c r="V28" s="18">
        <f>(U28/T28)*100</f>
        <v>40</v>
      </c>
      <c r="W28" s="25">
        <v>15000000</v>
      </c>
      <c r="X28" s="25">
        <v>3620000</v>
      </c>
      <c r="Y28" s="20">
        <f t="shared" si="1"/>
        <v>24.133333333333333</v>
      </c>
      <c r="Z28" s="32" t="s">
        <v>238</v>
      </c>
      <c r="AA28" s="19">
        <v>0</v>
      </c>
      <c r="AB28" s="19">
        <v>0</v>
      </c>
      <c r="AC28" s="72" t="e">
        <f t="shared" ref="AC28:AC38" si="8">(AB28/AA28)*100</f>
        <v>#DIV/0!</v>
      </c>
      <c r="AD28" s="26">
        <v>0</v>
      </c>
      <c r="AE28" s="26">
        <v>0</v>
      </c>
      <c r="AF28" s="20" t="e">
        <f t="shared" si="3"/>
        <v>#DIV/0!</v>
      </c>
      <c r="AG28" s="12" t="s">
        <v>269</v>
      </c>
      <c r="AH28" s="68">
        <v>0</v>
      </c>
      <c r="AI28" s="69">
        <v>0</v>
      </c>
      <c r="AJ28" s="104" t="s">
        <v>364</v>
      </c>
      <c r="AK28" s="41">
        <v>2404166</v>
      </c>
      <c r="AL28" s="41">
        <v>2404166</v>
      </c>
      <c r="AM28" s="75">
        <f t="shared" si="6"/>
        <v>100</v>
      </c>
      <c r="AN28" s="12" t="s">
        <v>325</v>
      </c>
      <c r="AO28" s="6">
        <v>1</v>
      </c>
      <c r="AP28" s="6">
        <v>0</v>
      </c>
      <c r="AQ28" s="102" t="s">
        <v>348</v>
      </c>
      <c r="AR28" s="12" t="s">
        <v>325</v>
      </c>
      <c r="AS28" s="12"/>
    </row>
    <row r="29" spans="1:45" ht="180" customHeight="1">
      <c r="A29" s="156"/>
      <c r="B29" s="154"/>
      <c r="C29" s="154"/>
      <c r="D29" s="161"/>
      <c r="E29" s="13" t="s">
        <v>116</v>
      </c>
      <c r="F29" s="49" t="s">
        <v>124</v>
      </c>
      <c r="G29" s="50" t="s">
        <v>86</v>
      </c>
      <c r="H29" s="50" t="s">
        <v>84</v>
      </c>
      <c r="I29" s="6" t="s">
        <v>147</v>
      </c>
      <c r="J29" s="6">
        <v>0</v>
      </c>
      <c r="K29" s="50">
        <v>0</v>
      </c>
      <c r="L29" s="50">
        <v>1</v>
      </c>
      <c r="M29" s="50">
        <v>1</v>
      </c>
      <c r="N29" s="50">
        <v>1</v>
      </c>
      <c r="O29" s="50">
        <v>1</v>
      </c>
      <c r="P29" s="50">
        <v>1</v>
      </c>
      <c r="Q29" s="50">
        <v>1</v>
      </c>
      <c r="R29" s="50">
        <v>1</v>
      </c>
      <c r="S29" s="50">
        <v>1</v>
      </c>
      <c r="T29" s="18">
        <v>1</v>
      </c>
      <c r="U29" s="18">
        <v>1</v>
      </c>
      <c r="V29" s="18">
        <f>(U29/T29)*100</f>
        <v>100</v>
      </c>
      <c r="W29" s="25">
        <v>11200000</v>
      </c>
      <c r="X29" s="25">
        <v>11200000</v>
      </c>
      <c r="Y29" s="20">
        <f t="shared" si="1"/>
        <v>100</v>
      </c>
      <c r="Z29" s="50" t="s">
        <v>239</v>
      </c>
      <c r="AA29" s="18">
        <v>0</v>
      </c>
      <c r="AB29" s="18">
        <v>0</v>
      </c>
      <c r="AC29" s="20" t="e">
        <f t="shared" si="8"/>
        <v>#DIV/0!</v>
      </c>
      <c r="AD29" s="26">
        <v>480000</v>
      </c>
      <c r="AE29" s="26">
        <v>480000</v>
      </c>
      <c r="AF29" s="20">
        <f t="shared" si="3"/>
        <v>100</v>
      </c>
      <c r="AG29" s="12" t="s">
        <v>268</v>
      </c>
      <c r="AH29" s="68">
        <v>1</v>
      </c>
      <c r="AI29" s="69">
        <v>0</v>
      </c>
      <c r="AJ29" s="73">
        <f t="shared" si="4"/>
        <v>0</v>
      </c>
      <c r="AK29" s="41">
        <v>0</v>
      </c>
      <c r="AL29" s="41">
        <v>0</v>
      </c>
      <c r="AM29" s="67" t="e">
        <f t="shared" si="6"/>
        <v>#DIV/0!</v>
      </c>
      <c r="AN29" s="12" t="s">
        <v>302</v>
      </c>
      <c r="AO29" s="6">
        <v>1</v>
      </c>
      <c r="AP29" s="6">
        <v>0</v>
      </c>
      <c r="AQ29" s="73">
        <f t="shared" si="5"/>
        <v>0</v>
      </c>
      <c r="AR29" s="12" t="s">
        <v>302</v>
      </c>
      <c r="AS29" s="12"/>
    </row>
    <row r="30" spans="1:45" ht="129.94999999999999" customHeight="1">
      <c r="A30" s="156"/>
      <c r="B30" s="154"/>
      <c r="C30" s="154"/>
      <c r="D30" s="161"/>
      <c r="E30" s="13" t="s">
        <v>171</v>
      </c>
      <c r="F30" s="49" t="s">
        <v>88</v>
      </c>
      <c r="G30" s="50" t="s">
        <v>86</v>
      </c>
      <c r="H30" s="50" t="s">
        <v>84</v>
      </c>
      <c r="I30" s="6" t="s">
        <v>112</v>
      </c>
      <c r="J30" s="6">
        <v>0</v>
      </c>
      <c r="K30" s="50">
        <v>0</v>
      </c>
      <c r="L30" s="50">
        <v>0</v>
      </c>
      <c r="M30" s="50">
        <v>0</v>
      </c>
      <c r="N30" s="50">
        <v>1</v>
      </c>
      <c r="O30" s="50">
        <v>1</v>
      </c>
      <c r="P30" s="50">
        <v>1</v>
      </c>
      <c r="Q30" s="50">
        <v>1</v>
      </c>
      <c r="R30" s="50">
        <v>1</v>
      </c>
      <c r="S30" s="50">
        <v>1</v>
      </c>
      <c r="T30" s="50">
        <v>1</v>
      </c>
      <c r="U30" s="50">
        <v>0</v>
      </c>
      <c r="V30" s="20">
        <f t="shared" si="0"/>
        <v>0</v>
      </c>
      <c r="W30" s="35">
        <v>0</v>
      </c>
      <c r="X30" s="35">
        <v>0</v>
      </c>
      <c r="Y30" s="20" t="e">
        <f t="shared" si="1"/>
        <v>#DIV/0!</v>
      </c>
      <c r="Z30" s="32" t="s">
        <v>207</v>
      </c>
      <c r="AA30" s="19">
        <v>0</v>
      </c>
      <c r="AB30" s="19">
        <v>0</v>
      </c>
      <c r="AC30" s="72" t="e">
        <f t="shared" si="8"/>
        <v>#DIV/0!</v>
      </c>
      <c r="AD30" s="23">
        <v>0</v>
      </c>
      <c r="AE30" s="23">
        <v>0</v>
      </c>
      <c r="AF30" s="20" t="e">
        <f t="shared" si="3"/>
        <v>#DIV/0!</v>
      </c>
      <c r="AG30" s="12" t="s">
        <v>267</v>
      </c>
      <c r="AH30" s="68">
        <v>0</v>
      </c>
      <c r="AI30" s="69">
        <v>0</v>
      </c>
      <c r="AJ30" s="104" t="s">
        <v>364</v>
      </c>
      <c r="AK30" s="41">
        <v>0</v>
      </c>
      <c r="AL30" s="41">
        <v>0</v>
      </c>
      <c r="AM30" s="67" t="e">
        <f t="shared" si="6"/>
        <v>#DIV/0!</v>
      </c>
      <c r="AN30" s="12" t="s">
        <v>302</v>
      </c>
      <c r="AO30" s="6">
        <v>1</v>
      </c>
      <c r="AP30" s="6">
        <v>0</v>
      </c>
      <c r="AQ30" s="102" t="s">
        <v>348</v>
      </c>
      <c r="AR30" s="12" t="s">
        <v>302</v>
      </c>
      <c r="AS30" s="12"/>
    </row>
    <row r="31" spans="1:45" ht="175.5" customHeight="1">
      <c r="A31" s="156"/>
      <c r="B31" s="154" t="s">
        <v>14</v>
      </c>
      <c r="C31" s="154" t="s">
        <v>30</v>
      </c>
      <c r="D31" s="154" t="s">
        <v>60</v>
      </c>
      <c r="E31" s="13" t="s">
        <v>89</v>
      </c>
      <c r="F31" s="13" t="s">
        <v>90</v>
      </c>
      <c r="G31" s="50" t="s">
        <v>86</v>
      </c>
      <c r="H31" s="50">
        <v>1</v>
      </c>
      <c r="I31" s="50" t="s">
        <v>172</v>
      </c>
      <c r="J31" s="50">
        <v>0</v>
      </c>
      <c r="K31" s="50">
        <v>1</v>
      </c>
      <c r="L31" s="50">
        <v>1</v>
      </c>
      <c r="M31" s="50">
        <v>1</v>
      </c>
      <c r="N31" s="50">
        <v>1</v>
      </c>
      <c r="O31" s="50">
        <v>1</v>
      </c>
      <c r="P31" s="50">
        <v>1</v>
      </c>
      <c r="Q31" s="50">
        <v>1</v>
      </c>
      <c r="R31" s="50">
        <v>1</v>
      </c>
      <c r="S31" s="50">
        <v>1</v>
      </c>
      <c r="T31" s="50">
        <v>1</v>
      </c>
      <c r="U31" s="50">
        <v>1</v>
      </c>
      <c r="V31" s="20">
        <f t="shared" si="0"/>
        <v>100</v>
      </c>
      <c r="W31" s="35">
        <v>22246667</v>
      </c>
      <c r="X31" s="35">
        <v>22246667</v>
      </c>
      <c r="Y31" s="20">
        <f t="shared" si="1"/>
        <v>100</v>
      </c>
      <c r="Z31" s="50" t="s">
        <v>240</v>
      </c>
      <c r="AA31" s="19">
        <v>1</v>
      </c>
      <c r="AB31" s="19">
        <v>1</v>
      </c>
      <c r="AC31" s="72">
        <f t="shared" si="8"/>
        <v>100</v>
      </c>
      <c r="AD31" s="26">
        <f>54990000/2</f>
        <v>27495000</v>
      </c>
      <c r="AE31" s="26">
        <f>54990000/2</f>
        <v>27495000</v>
      </c>
      <c r="AF31" s="20">
        <f t="shared" si="3"/>
        <v>100</v>
      </c>
      <c r="AG31" s="12" t="s">
        <v>266</v>
      </c>
      <c r="AH31" s="68">
        <v>1</v>
      </c>
      <c r="AI31" s="69">
        <v>0</v>
      </c>
      <c r="AJ31" s="73">
        <f t="shared" si="4"/>
        <v>0</v>
      </c>
      <c r="AK31" s="41"/>
      <c r="AL31" s="41"/>
      <c r="AM31" s="67" t="e">
        <f t="shared" si="6"/>
        <v>#DIV/0!</v>
      </c>
      <c r="AN31" s="12" t="s">
        <v>328</v>
      </c>
      <c r="AO31" s="6">
        <v>1</v>
      </c>
      <c r="AP31" s="6">
        <v>0</v>
      </c>
      <c r="AQ31" s="73">
        <f t="shared" si="5"/>
        <v>0</v>
      </c>
      <c r="AR31" s="12" t="s">
        <v>302</v>
      </c>
      <c r="AS31" s="31"/>
    </row>
    <row r="32" spans="1:45" ht="208.5" customHeight="1">
      <c r="A32" s="156"/>
      <c r="B32" s="154"/>
      <c r="C32" s="154"/>
      <c r="D32" s="154"/>
      <c r="E32" s="13" t="s">
        <v>100</v>
      </c>
      <c r="F32" s="13" t="s">
        <v>91</v>
      </c>
      <c r="G32" s="50" t="s">
        <v>86</v>
      </c>
      <c r="H32" s="50">
        <v>2</v>
      </c>
      <c r="I32" s="50" t="s">
        <v>113</v>
      </c>
      <c r="J32" s="50">
        <v>0</v>
      </c>
      <c r="K32" s="50">
        <v>2</v>
      </c>
      <c r="L32" s="50">
        <v>2</v>
      </c>
      <c r="M32" s="50">
        <v>2</v>
      </c>
      <c r="N32" s="50">
        <v>2</v>
      </c>
      <c r="O32" s="50">
        <v>2</v>
      </c>
      <c r="P32" s="50">
        <v>2</v>
      </c>
      <c r="Q32" s="50">
        <v>2</v>
      </c>
      <c r="R32" s="50">
        <v>2</v>
      </c>
      <c r="S32" s="50">
        <v>2</v>
      </c>
      <c r="T32" s="50">
        <v>2</v>
      </c>
      <c r="U32" s="50">
        <v>2</v>
      </c>
      <c r="V32" s="20">
        <f t="shared" si="0"/>
        <v>100</v>
      </c>
      <c r="W32" s="35">
        <v>0</v>
      </c>
      <c r="X32" s="35">
        <v>0</v>
      </c>
      <c r="Y32" s="20" t="e">
        <f t="shared" si="1"/>
        <v>#DIV/0!</v>
      </c>
      <c r="Z32" s="50" t="s">
        <v>241</v>
      </c>
      <c r="AA32" s="19">
        <v>2</v>
      </c>
      <c r="AB32" s="19">
        <v>2</v>
      </c>
      <c r="AC32" s="72">
        <f t="shared" si="8"/>
        <v>100</v>
      </c>
      <c r="AD32" s="26">
        <f>54990000/2</f>
        <v>27495000</v>
      </c>
      <c r="AE32" s="26">
        <f>54990000/2</f>
        <v>27495000</v>
      </c>
      <c r="AF32" s="20">
        <f t="shared" si="3"/>
        <v>100</v>
      </c>
      <c r="AG32" s="12" t="s">
        <v>265</v>
      </c>
      <c r="AH32" s="68">
        <v>2</v>
      </c>
      <c r="AI32" s="69">
        <v>2</v>
      </c>
      <c r="AJ32" s="73">
        <f t="shared" si="4"/>
        <v>100</v>
      </c>
      <c r="AK32" s="41">
        <v>0</v>
      </c>
      <c r="AL32" s="41">
        <v>0</v>
      </c>
      <c r="AM32" s="67" t="e">
        <f t="shared" si="6"/>
        <v>#DIV/0!</v>
      </c>
      <c r="AN32" s="12" t="s">
        <v>350</v>
      </c>
      <c r="AO32" s="6">
        <v>2</v>
      </c>
      <c r="AP32" s="6">
        <v>2</v>
      </c>
      <c r="AQ32" s="73">
        <f t="shared" si="5"/>
        <v>100</v>
      </c>
      <c r="AR32" s="12" t="s">
        <v>350</v>
      </c>
      <c r="AS32" s="31"/>
    </row>
    <row r="33" spans="1:45" ht="240.95" customHeight="1">
      <c r="A33" s="156"/>
      <c r="B33" s="154"/>
      <c r="C33" s="154" t="s">
        <v>31</v>
      </c>
      <c r="D33" s="154" t="s">
        <v>68</v>
      </c>
      <c r="E33" s="49" t="s">
        <v>58</v>
      </c>
      <c r="F33" s="49" t="s">
        <v>59</v>
      </c>
      <c r="G33" s="50" t="s">
        <v>86</v>
      </c>
      <c r="H33" s="5">
        <v>1</v>
      </c>
      <c r="I33" s="50" t="s">
        <v>148</v>
      </c>
      <c r="J33" s="50">
        <v>0</v>
      </c>
      <c r="K33" s="50">
        <v>1</v>
      </c>
      <c r="L33" s="50">
        <v>1</v>
      </c>
      <c r="M33" s="50">
        <v>1</v>
      </c>
      <c r="N33" s="50">
        <v>1</v>
      </c>
      <c r="O33" s="50">
        <v>1</v>
      </c>
      <c r="P33" s="50">
        <v>1</v>
      </c>
      <c r="Q33" s="50">
        <v>1</v>
      </c>
      <c r="R33" s="50">
        <v>1</v>
      </c>
      <c r="S33" s="50">
        <v>1</v>
      </c>
      <c r="T33" s="50">
        <v>1</v>
      </c>
      <c r="U33" s="50">
        <v>1</v>
      </c>
      <c r="V33" s="20">
        <f t="shared" si="0"/>
        <v>100</v>
      </c>
      <c r="W33" s="35">
        <v>17798304</v>
      </c>
      <c r="X33" s="35">
        <v>17798304</v>
      </c>
      <c r="Y33" s="20">
        <f t="shared" si="1"/>
        <v>100</v>
      </c>
      <c r="Z33" s="32" t="s">
        <v>242</v>
      </c>
      <c r="AA33" s="19">
        <v>1</v>
      </c>
      <c r="AB33" s="19">
        <v>1</v>
      </c>
      <c r="AC33" s="72">
        <f t="shared" si="8"/>
        <v>100</v>
      </c>
      <c r="AD33" s="26">
        <v>5770000</v>
      </c>
      <c r="AE33" s="26">
        <v>2885000</v>
      </c>
      <c r="AF33" s="20">
        <f t="shared" si="3"/>
        <v>50</v>
      </c>
      <c r="AG33" s="12" t="s">
        <v>264</v>
      </c>
      <c r="AH33" s="68">
        <v>1</v>
      </c>
      <c r="AI33" s="69">
        <v>1</v>
      </c>
      <c r="AJ33" s="73">
        <f t="shared" si="4"/>
        <v>100</v>
      </c>
      <c r="AK33" s="41">
        <v>0</v>
      </c>
      <c r="AL33" s="41">
        <v>0</v>
      </c>
      <c r="AM33" s="67" t="e">
        <f t="shared" si="6"/>
        <v>#DIV/0!</v>
      </c>
      <c r="AN33" s="12" t="s">
        <v>349</v>
      </c>
      <c r="AO33" s="6">
        <v>1</v>
      </c>
      <c r="AP33" s="6">
        <v>1</v>
      </c>
      <c r="AQ33" s="73">
        <f t="shared" si="5"/>
        <v>100</v>
      </c>
      <c r="AR33" s="12" t="s">
        <v>349</v>
      </c>
      <c r="AS33" s="31"/>
    </row>
    <row r="34" spans="1:45" ht="193.5" customHeight="1">
      <c r="A34" s="156"/>
      <c r="B34" s="154"/>
      <c r="C34" s="154"/>
      <c r="D34" s="154"/>
      <c r="E34" s="49" t="s">
        <v>80</v>
      </c>
      <c r="F34" s="13" t="s">
        <v>117</v>
      </c>
      <c r="G34" s="50" t="s">
        <v>86</v>
      </c>
      <c r="H34" s="5">
        <v>1</v>
      </c>
      <c r="I34" s="50" t="s">
        <v>149</v>
      </c>
      <c r="J34" s="50">
        <v>0</v>
      </c>
      <c r="K34" s="50">
        <v>0</v>
      </c>
      <c r="L34" s="50">
        <v>1</v>
      </c>
      <c r="M34" s="50">
        <v>1</v>
      </c>
      <c r="N34" s="50">
        <v>1</v>
      </c>
      <c r="O34" s="50">
        <v>1</v>
      </c>
      <c r="P34" s="50">
        <v>1</v>
      </c>
      <c r="Q34" s="50">
        <v>1</v>
      </c>
      <c r="R34" s="50">
        <v>1</v>
      </c>
      <c r="S34" s="50">
        <v>1</v>
      </c>
      <c r="T34" s="18">
        <v>1</v>
      </c>
      <c r="U34" s="18">
        <v>1</v>
      </c>
      <c r="V34" s="18">
        <f>(U34/T34)*100</f>
        <v>100</v>
      </c>
      <c r="W34" s="25">
        <v>44520000</v>
      </c>
      <c r="X34" s="25">
        <v>44520000</v>
      </c>
      <c r="Y34" s="20">
        <f t="shared" si="1"/>
        <v>100</v>
      </c>
      <c r="Z34" s="32" t="s">
        <v>208</v>
      </c>
      <c r="AA34" s="19">
        <v>1</v>
      </c>
      <c r="AB34" s="19">
        <v>0</v>
      </c>
      <c r="AC34" s="72">
        <f t="shared" si="8"/>
        <v>0</v>
      </c>
      <c r="AD34" s="26">
        <v>11540000</v>
      </c>
      <c r="AE34" s="26">
        <v>11540000</v>
      </c>
      <c r="AF34" s="20">
        <f t="shared" si="3"/>
        <v>100</v>
      </c>
      <c r="AG34" s="12" t="s">
        <v>263</v>
      </c>
      <c r="AH34" s="68">
        <v>1</v>
      </c>
      <c r="AI34" s="69">
        <v>0</v>
      </c>
      <c r="AJ34" s="73">
        <f t="shared" si="4"/>
        <v>0</v>
      </c>
      <c r="AK34" s="41">
        <v>0</v>
      </c>
      <c r="AL34" s="41">
        <v>0</v>
      </c>
      <c r="AM34" s="67" t="e">
        <f t="shared" si="6"/>
        <v>#DIV/0!</v>
      </c>
      <c r="AN34" s="12" t="s">
        <v>288</v>
      </c>
      <c r="AO34" s="6">
        <v>1</v>
      </c>
      <c r="AP34" s="6">
        <v>0</v>
      </c>
      <c r="AQ34" s="73">
        <f t="shared" si="5"/>
        <v>0</v>
      </c>
      <c r="AR34" s="12" t="s">
        <v>288</v>
      </c>
      <c r="AS34" s="31"/>
    </row>
    <row r="35" spans="1:45" ht="246.95" customHeight="1">
      <c r="A35" s="156"/>
      <c r="B35" s="154"/>
      <c r="C35" s="154"/>
      <c r="D35" s="154"/>
      <c r="E35" s="49" t="s">
        <v>173</v>
      </c>
      <c r="F35" s="13" t="s">
        <v>92</v>
      </c>
      <c r="G35" s="50" t="s">
        <v>86</v>
      </c>
      <c r="H35" s="50">
        <v>1</v>
      </c>
      <c r="I35" s="6" t="s">
        <v>174</v>
      </c>
      <c r="J35" s="6">
        <v>0</v>
      </c>
      <c r="K35" s="6">
        <v>1</v>
      </c>
      <c r="L35" s="6">
        <v>1</v>
      </c>
      <c r="M35" s="6">
        <v>1</v>
      </c>
      <c r="N35" s="6">
        <v>1</v>
      </c>
      <c r="O35" s="6">
        <v>1</v>
      </c>
      <c r="P35" s="6">
        <v>1</v>
      </c>
      <c r="Q35" s="6">
        <v>1</v>
      </c>
      <c r="R35" s="6">
        <v>1</v>
      </c>
      <c r="S35" s="6">
        <v>1</v>
      </c>
      <c r="T35" s="6">
        <v>1</v>
      </c>
      <c r="U35" s="6">
        <v>1</v>
      </c>
      <c r="V35" s="20">
        <f t="shared" si="0"/>
        <v>100</v>
      </c>
      <c r="W35" s="77">
        <v>2200000</v>
      </c>
      <c r="X35" s="77">
        <v>2200000</v>
      </c>
      <c r="Y35" s="20">
        <f t="shared" si="1"/>
        <v>100</v>
      </c>
      <c r="Z35" s="40" t="s">
        <v>243</v>
      </c>
      <c r="AA35" s="19">
        <v>1</v>
      </c>
      <c r="AB35" s="19">
        <v>1</v>
      </c>
      <c r="AC35" s="72">
        <f t="shared" si="8"/>
        <v>100</v>
      </c>
      <c r="AD35" s="24">
        <v>0</v>
      </c>
      <c r="AE35" s="24">
        <v>0</v>
      </c>
      <c r="AF35" s="20" t="e">
        <f t="shared" si="3"/>
        <v>#DIV/0!</v>
      </c>
      <c r="AG35" s="12" t="s">
        <v>262</v>
      </c>
      <c r="AH35" s="68">
        <v>1</v>
      </c>
      <c r="AI35" s="69">
        <v>1</v>
      </c>
      <c r="AJ35" s="73">
        <f t="shared" si="4"/>
        <v>100</v>
      </c>
      <c r="AK35" s="41">
        <v>45883950021</v>
      </c>
      <c r="AL35" s="41">
        <v>45883950021</v>
      </c>
      <c r="AM35" s="73">
        <f t="shared" si="6"/>
        <v>100</v>
      </c>
      <c r="AN35" s="31" t="s">
        <v>290</v>
      </c>
      <c r="AO35" s="6">
        <v>1</v>
      </c>
      <c r="AP35" s="6">
        <v>1</v>
      </c>
      <c r="AQ35" s="73">
        <f t="shared" si="5"/>
        <v>100</v>
      </c>
      <c r="AR35" s="12" t="s">
        <v>335</v>
      </c>
      <c r="AS35" s="31"/>
    </row>
    <row r="36" spans="1:45" ht="177.75" customHeight="1">
      <c r="A36" s="156"/>
      <c r="B36" s="154"/>
      <c r="C36" s="154"/>
      <c r="D36" s="154"/>
      <c r="E36" s="49" t="s">
        <v>181</v>
      </c>
      <c r="F36" s="49" t="s">
        <v>93</v>
      </c>
      <c r="G36" s="50" t="s">
        <v>86</v>
      </c>
      <c r="H36" s="5">
        <v>1</v>
      </c>
      <c r="I36" s="50" t="s">
        <v>150</v>
      </c>
      <c r="J36" s="50">
        <v>0</v>
      </c>
      <c r="K36" s="50">
        <v>1</v>
      </c>
      <c r="L36" s="50">
        <v>1</v>
      </c>
      <c r="M36" s="50">
        <v>1</v>
      </c>
      <c r="N36" s="50">
        <v>1</v>
      </c>
      <c r="O36" s="50">
        <v>1</v>
      </c>
      <c r="P36" s="50">
        <v>1</v>
      </c>
      <c r="Q36" s="50">
        <v>1</v>
      </c>
      <c r="R36" s="50">
        <v>1</v>
      </c>
      <c r="S36" s="50">
        <v>1</v>
      </c>
      <c r="T36" s="50">
        <v>3</v>
      </c>
      <c r="U36" s="50">
        <v>2</v>
      </c>
      <c r="V36" s="71">
        <f t="shared" si="0"/>
        <v>66.666666666666657</v>
      </c>
      <c r="W36" s="35">
        <v>10833333</v>
      </c>
      <c r="X36" s="35">
        <v>10833333</v>
      </c>
      <c r="Y36" s="20">
        <f t="shared" si="1"/>
        <v>100</v>
      </c>
      <c r="Z36" s="32" t="s">
        <v>244</v>
      </c>
      <c r="AA36" s="19">
        <v>1</v>
      </c>
      <c r="AB36" s="19">
        <v>1</v>
      </c>
      <c r="AC36" s="72">
        <f t="shared" si="8"/>
        <v>100</v>
      </c>
      <c r="AD36" s="27">
        <f>48373000+103275000</f>
        <v>151648000</v>
      </c>
      <c r="AE36" s="27">
        <f>76500*600+48373000</f>
        <v>94273000</v>
      </c>
      <c r="AF36" s="20">
        <f t="shared" si="3"/>
        <v>62.165673137792787</v>
      </c>
      <c r="AG36" s="12" t="s">
        <v>261</v>
      </c>
      <c r="AH36" s="68">
        <v>1</v>
      </c>
      <c r="AI36" s="69">
        <v>1</v>
      </c>
      <c r="AJ36" s="73">
        <f t="shared" si="4"/>
        <v>100</v>
      </c>
      <c r="AK36" s="54">
        <v>25000000</v>
      </c>
      <c r="AL36" s="54">
        <v>25000000</v>
      </c>
      <c r="AM36" s="75">
        <f t="shared" si="6"/>
        <v>100</v>
      </c>
      <c r="AN36" s="12" t="s">
        <v>197</v>
      </c>
      <c r="AO36" s="6">
        <v>1</v>
      </c>
      <c r="AP36" s="6">
        <v>1</v>
      </c>
      <c r="AQ36" s="73">
        <f t="shared" si="5"/>
        <v>100</v>
      </c>
      <c r="AR36" s="12" t="s">
        <v>336</v>
      </c>
      <c r="AS36" s="31"/>
    </row>
    <row r="37" spans="1:45" ht="150" customHeight="1">
      <c r="A37" s="156"/>
      <c r="B37" s="154"/>
      <c r="C37" s="154" t="s">
        <v>32</v>
      </c>
      <c r="D37" s="162" t="s">
        <v>78</v>
      </c>
      <c r="E37" s="49" t="s">
        <v>94</v>
      </c>
      <c r="F37" s="49" t="s">
        <v>61</v>
      </c>
      <c r="G37" s="50" t="s">
        <v>86</v>
      </c>
      <c r="H37" s="50" t="s">
        <v>84</v>
      </c>
      <c r="I37" s="50" t="s">
        <v>185</v>
      </c>
      <c r="J37" s="50">
        <v>0</v>
      </c>
      <c r="K37" s="50">
        <v>1</v>
      </c>
      <c r="L37" s="50">
        <v>1</v>
      </c>
      <c r="M37" s="50">
        <v>1</v>
      </c>
      <c r="N37" s="50">
        <v>1</v>
      </c>
      <c r="O37" s="50">
        <v>1</v>
      </c>
      <c r="P37" s="50">
        <v>1</v>
      </c>
      <c r="Q37" s="50">
        <v>1</v>
      </c>
      <c r="R37" s="50">
        <v>1</v>
      </c>
      <c r="S37" s="50">
        <v>1</v>
      </c>
      <c r="T37" s="50">
        <v>1</v>
      </c>
      <c r="U37" s="50">
        <v>1</v>
      </c>
      <c r="V37" s="20">
        <f t="shared" si="0"/>
        <v>100</v>
      </c>
      <c r="W37" s="25">
        <f>2800000*4</f>
        <v>11200000</v>
      </c>
      <c r="X37" s="25">
        <f>2800000*4</f>
        <v>11200000</v>
      </c>
      <c r="Y37" s="20">
        <f t="shared" si="1"/>
        <v>100</v>
      </c>
      <c r="Z37" s="32" t="s">
        <v>209</v>
      </c>
      <c r="AA37" s="19">
        <v>1</v>
      </c>
      <c r="AB37" s="19">
        <v>1</v>
      </c>
      <c r="AC37" s="72">
        <f t="shared" si="8"/>
        <v>100</v>
      </c>
      <c r="AD37" s="26">
        <f>2885000*4</f>
        <v>11540000</v>
      </c>
      <c r="AE37" s="26">
        <f>AD37/2</f>
        <v>5770000</v>
      </c>
      <c r="AF37" s="20">
        <f t="shared" si="3"/>
        <v>50</v>
      </c>
      <c r="AG37" s="12" t="s">
        <v>260</v>
      </c>
      <c r="AH37" s="68">
        <v>1</v>
      </c>
      <c r="AI37" s="69">
        <v>1</v>
      </c>
      <c r="AJ37" s="73">
        <f t="shared" si="4"/>
        <v>100</v>
      </c>
      <c r="AK37" s="41">
        <v>12813864</v>
      </c>
      <c r="AL37" s="41">
        <v>12813864</v>
      </c>
      <c r="AM37" s="75">
        <f t="shared" si="6"/>
        <v>100</v>
      </c>
      <c r="AN37" s="12" t="s">
        <v>291</v>
      </c>
      <c r="AO37" s="6">
        <v>1</v>
      </c>
      <c r="AP37" s="6">
        <v>1</v>
      </c>
      <c r="AQ37" s="73">
        <f t="shared" si="5"/>
        <v>100</v>
      </c>
      <c r="AR37" s="12" t="s">
        <v>337</v>
      </c>
      <c r="AS37" s="31"/>
    </row>
    <row r="38" spans="1:45" ht="409.6" customHeight="1">
      <c r="A38" s="156"/>
      <c r="B38" s="154"/>
      <c r="C38" s="154"/>
      <c r="D38" s="162"/>
      <c r="E38" s="13" t="s">
        <v>151</v>
      </c>
      <c r="F38" s="49" t="s">
        <v>118</v>
      </c>
      <c r="G38" s="50" t="s">
        <v>86</v>
      </c>
      <c r="H38" s="50" t="s">
        <v>84</v>
      </c>
      <c r="I38" s="50" t="s">
        <v>152</v>
      </c>
      <c r="J38" s="50">
        <v>0</v>
      </c>
      <c r="K38" s="50">
        <v>1</v>
      </c>
      <c r="L38" s="50">
        <v>1</v>
      </c>
      <c r="M38" s="50">
        <v>1</v>
      </c>
      <c r="N38" s="50">
        <v>1</v>
      </c>
      <c r="O38" s="50">
        <v>1</v>
      </c>
      <c r="P38" s="50">
        <v>1</v>
      </c>
      <c r="Q38" s="50">
        <v>1</v>
      </c>
      <c r="R38" s="50">
        <v>1</v>
      </c>
      <c r="S38" s="50">
        <v>1</v>
      </c>
      <c r="T38" s="50">
        <v>1</v>
      </c>
      <c r="U38" s="50">
        <v>1</v>
      </c>
      <c r="V38" s="20">
        <f t="shared" si="0"/>
        <v>100</v>
      </c>
      <c r="W38" s="35">
        <v>127403334</v>
      </c>
      <c r="X38" s="35">
        <v>110470000</v>
      </c>
      <c r="Y38" s="20">
        <f t="shared" si="1"/>
        <v>86.708876865027733</v>
      </c>
      <c r="Z38" s="32" t="s">
        <v>245</v>
      </c>
      <c r="AA38" s="19">
        <v>1</v>
      </c>
      <c r="AB38" s="19">
        <v>1</v>
      </c>
      <c r="AC38" s="72">
        <f t="shared" si="8"/>
        <v>100</v>
      </c>
      <c r="AD38" s="26">
        <v>11540000</v>
      </c>
      <c r="AE38" s="26">
        <v>11540000</v>
      </c>
      <c r="AF38" s="20">
        <f t="shared" si="3"/>
        <v>100</v>
      </c>
      <c r="AG38" s="12" t="s">
        <v>259</v>
      </c>
      <c r="AH38" s="68">
        <v>1</v>
      </c>
      <c r="AI38" s="69">
        <v>1</v>
      </c>
      <c r="AJ38" s="73">
        <f t="shared" si="4"/>
        <v>100</v>
      </c>
      <c r="AK38" s="41">
        <v>17310000</v>
      </c>
      <c r="AL38" s="41">
        <v>17310000</v>
      </c>
      <c r="AM38" s="73">
        <f t="shared" si="6"/>
        <v>100</v>
      </c>
      <c r="AN38" s="12" t="s">
        <v>294</v>
      </c>
      <c r="AO38" s="6">
        <v>1</v>
      </c>
      <c r="AP38" s="6">
        <v>1</v>
      </c>
      <c r="AQ38" s="73">
        <f t="shared" si="5"/>
        <v>100</v>
      </c>
      <c r="AR38" s="12" t="s">
        <v>338</v>
      </c>
      <c r="AS38" s="31"/>
    </row>
    <row r="39" spans="1:45" ht="129.94999999999999" customHeight="1">
      <c r="A39" s="156"/>
      <c r="B39" s="154"/>
      <c r="C39" s="154"/>
      <c r="D39" s="162"/>
      <c r="E39" s="13" t="s">
        <v>81</v>
      </c>
      <c r="F39" s="49" t="s">
        <v>82</v>
      </c>
      <c r="G39" s="50" t="s">
        <v>86</v>
      </c>
      <c r="H39" s="50" t="s">
        <v>84</v>
      </c>
      <c r="I39" s="50" t="s">
        <v>65</v>
      </c>
      <c r="J39" s="50">
        <v>0</v>
      </c>
      <c r="K39" s="50">
        <v>0</v>
      </c>
      <c r="L39" s="50">
        <v>0</v>
      </c>
      <c r="M39" s="50">
        <v>1</v>
      </c>
      <c r="N39" s="50">
        <v>1</v>
      </c>
      <c r="O39" s="50">
        <v>1</v>
      </c>
      <c r="P39" s="50">
        <v>1</v>
      </c>
      <c r="Q39" s="50">
        <v>1</v>
      </c>
      <c r="R39" s="50">
        <v>1</v>
      </c>
      <c r="S39" s="50">
        <v>1</v>
      </c>
      <c r="T39" s="18">
        <v>1</v>
      </c>
      <c r="U39" s="18">
        <v>1</v>
      </c>
      <c r="V39" s="18">
        <f>(U39/T39)*100</f>
        <v>100</v>
      </c>
      <c r="W39" s="25">
        <v>9333333</v>
      </c>
      <c r="X39" s="25">
        <v>9333333</v>
      </c>
      <c r="Y39" s="20">
        <f t="shared" si="1"/>
        <v>100</v>
      </c>
      <c r="Z39" s="32" t="s">
        <v>210</v>
      </c>
      <c r="AA39" s="18">
        <v>1</v>
      </c>
      <c r="AB39" s="18">
        <v>0</v>
      </c>
      <c r="AC39" s="20">
        <f>(AB39/AA39)*100</f>
        <v>0</v>
      </c>
      <c r="AD39" s="23">
        <v>0</v>
      </c>
      <c r="AE39" s="23">
        <v>0</v>
      </c>
      <c r="AF39" s="20" t="e">
        <f t="shared" si="3"/>
        <v>#DIV/0!</v>
      </c>
      <c r="AG39" s="38" t="s">
        <v>258</v>
      </c>
      <c r="AH39" s="68">
        <v>0</v>
      </c>
      <c r="AI39" s="69">
        <v>0</v>
      </c>
      <c r="AJ39" s="104" t="s">
        <v>364</v>
      </c>
      <c r="AK39" s="41">
        <v>0</v>
      </c>
      <c r="AL39" s="41">
        <v>0</v>
      </c>
      <c r="AM39" s="67" t="e">
        <f t="shared" si="6"/>
        <v>#DIV/0!</v>
      </c>
      <c r="AN39" s="12" t="s">
        <v>299</v>
      </c>
      <c r="AO39" s="6">
        <v>1</v>
      </c>
      <c r="AP39" s="6">
        <v>0</v>
      </c>
      <c r="AQ39" s="102" t="s">
        <v>348</v>
      </c>
      <c r="AR39" s="12" t="s">
        <v>299</v>
      </c>
      <c r="AS39" s="31"/>
    </row>
    <row r="40" spans="1:45" ht="234.75" customHeight="1">
      <c r="A40" s="156"/>
      <c r="B40" s="154" t="s">
        <v>69</v>
      </c>
      <c r="C40" s="154" t="s">
        <v>22</v>
      </c>
      <c r="D40" s="154" t="s">
        <v>63</v>
      </c>
      <c r="E40" s="13" t="s">
        <v>122</v>
      </c>
      <c r="F40" s="49" t="s">
        <v>123</v>
      </c>
      <c r="G40" s="50" t="s">
        <v>86</v>
      </c>
      <c r="H40" s="50" t="s">
        <v>84</v>
      </c>
      <c r="I40" s="50" t="s">
        <v>153</v>
      </c>
      <c r="J40" s="50">
        <v>0</v>
      </c>
      <c r="K40" s="50">
        <v>1</v>
      </c>
      <c r="L40" s="50">
        <v>1</v>
      </c>
      <c r="M40" s="50">
        <v>1</v>
      </c>
      <c r="N40" s="50">
        <v>1</v>
      </c>
      <c r="O40" s="50">
        <v>1</v>
      </c>
      <c r="P40" s="50">
        <v>1</v>
      </c>
      <c r="Q40" s="50">
        <v>1</v>
      </c>
      <c r="R40" s="50">
        <v>1</v>
      </c>
      <c r="S40" s="50">
        <v>1</v>
      </c>
      <c r="T40" s="50">
        <v>1</v>
      </c>
      <c r="U40" s="50">
        <v>0.4</v>
      </c>
      <c r="V40" s="20">
        <v>40</v>
      </c>
      <c r="W40" s="35">
        <v>3000000</v>
      </c>
      <c r="X40" s="35">
        <v>3000000</v>
      </c>
      <c r="Y40" s="20">
        <f t="shared" si="1"/>
        <v>100</v>
      </c>
      <c r="Z40" s="32" t="s">
        <v>211</v>
      </c>
      <c r="AA40" s="19">
        <v>1</v>
      </c>
      <c r="AB40" s="19">
        <v>0.8</v>
      </c>
      <c r="AC40" s="72">
        <f>(AB40/AA40)*100</f>
        <v>80</v>
      </c>
      <c r="AD40" s="26">
        <f>2885000/4</f>
        <v>721250</v>
      </c>
      <c r="AE40" s="26">
        <f>2885000/4</f>
        <v>721250</v>
      </c>
      <c r="AF40" s="20">
        <f t="shared" si="3"/>
        <v>100</v>
      </c>
      <c r="AG40" s="12" t="s">
        <v>257</v>
      </c>
      <c r="AH40" s="68">
        <v>1</v>
      </c>
      <c r="AI40" s="69">
        <v>0</v>
      </c>
      <c r="AJ40" s="73">
        <f t="shared" si="4"/>
        <v>0</v>
      </c>
      <c r="AK40" s="41">
        <v>2500000</v>
      </c>
      <c r="AL40" s="41">
        <v>2500000</v>
      </c>
      <c r="AM40" s="67">
        <f t="shared" si="6"/>
        <v>100</v>
      </c>
      <c r="AN40" s="12" t="s">
        <v>302</v>
      </c>
      <c r="AO40" s="6">
        <v>1</v>
      </c>
      <c r="AP40" s="6">
        <v>0</v>
      </c>
      <c r="AQ40" s="73">
        <f t="shared" si="5"/>
        <v>0</v>
      </c>
      <c r="AR40" s="12" t="s">
        <v>302</v>
      </c>
      <c r="AS40" s="31"/>
    </row>
    <row r="41" spans="1:45" ht="219.75" customHeight="1">
      <c r="A41" s="156"/>
      <c r="B41" s="154"/>
      <c r="C41" s="154"/>
      <c r="D41" s="154"/>
      <c r="E41" s="13" t="s">
        <v>182</v>
      </c>
      <c r="F41" s="4" t="s">
        <v>154</v>
      </c>
      <c r="G41" s="50" t="s">
        <v>85</v>
      </c>
      <c r="H41" s="50" t="s">
        <v>84</v>
      </c>
      <c r="I41" s="7" t="s">
        <v>175</v>
      </c>
      <c r="J41" s="7">
        <v>0</v>
      </c>
      <c r="K41" s="50">
        <v>0</v>
      </c>
      <c r="L41" s="50">
        <v>1</v>
      </c>
      <c r="M41" s="50">
        <v>1</v>
      </c>
      <c r="N41" s="50">
        <v>1</v>
      </c>
      <c r="O41" s="50">
        <v>1</v>
      </c>
      <c r="P41" s="50">
        <v>1</v>
      </c>
      <c r="Q41" s="50">
        <v>1</v>
      </c>
      <c r="R41" s="50">
        <v>1</v>
      </c>
      <c r="S41" s="50">
        <v>1</v>
      </c>
      <c r="T41" s="50">
        <v>1</v>
      </c>
      <c r="U41" s="50">
        <v>0.3</v>
      </c>
      <c r="V41" s="20">
        <f t="shared" si="0"/>
        <v>30</v>
      </c>
      <c r="W41" s="35">
        <v>0</v>
      </c>
      <c r="X41" s="35">
        <v>0</v>
      </c>
      <c r="Y41" s="20" t="e">
        <f t="shared" si="1"/>
        <v>#DIV/0!</v>
      </c>
      <c r="Z41" s="32" t="s">
        <v>246</v>
      </c>
      <c r="AA41" s="19">
        <v>1</v>
      </c>
      <c r="AB41" s="19">
        <v>0</v>
      </c>
      <c r="AC41" s="72">
        <f>(AB41/AA41)*100</f>
        <v>0</v>
      </c>
      <c r="AD41" s="25">
        <v>4050000</v>
      </c>
      <c r="AE41" s="25">
        <v>4050000</v>
      </c>
      <c r="AF41" s="20">
        <f t="shared" si="3"/>
        <v>100</v>
      </c>
      <c r="AG41" s="12" t="s">
        <v>256</v>
      </c>
      <c r="AH41" s="68">
        <v>1</v>
      </c>
      <c r="AI41" s="69">
        <v>1</v>
      </c>
      <c r="AJ41" s="73">
        <f t="shared" si="4"/>
        <v>100</v>
      </c>
      <c r="AK41" s="41">
        <v>2885000</v>
      </c>
      <c r="AL41" s="41">
        <v>2885000</v>
      </c>
      <c r="AM41" s="67">
        <f t="shared" si="6"/>
        <v>100</v>
      </c>
      <c r="AN41" s="31" t="s">
        <v>361</v>
      </c>
      <c r="AO41" s="6">
        <v>10</v>
      </c>
      <c r="AP41" s="6">
        <f>(AI41+AB41+U41)</f>
        <v>1.3</v>
      </c>
      <c r="AQ41" s="73">
        <f t="shared" si="5"/>
        <v>13</v>
      </c>
      <c r="AR41" s="12" t="s">
        <v>362</v>
      </c>
      <c r="AS41" s="31"/>
    </row>
    <row r="42" spans="1:45" ht="129.94999999999999" customHeight="1">
      <c r="A42" s="156"/>
      <c r="B42" s="154"/>
      <c r="C42" s="154"/>
      <c r="D42" s="154"/>
      <c r="E42" s="13" t="s">
        <v>101</v>
      </c>
      <c r="F42" s="49" t="s">
        <v>119</v>
      </c>
      <c r="G42" s="50" t="s">
        <v>86</v>
      </c>
      <c r="H42" s="50" t="s">
        <v>84</v>
      </c>
      <c r="I42" s="50" t="s">
        <v>155</v>
      </c>
      <c r="J42" s="50">
        <v>0</v>
      </c>
      <c r="K42" s="50">
        <v>0</v>
      </c>
      <c r="L42" s="50">
        <v>0</v>
      </c>
      <c r="M42" s="50">
        <v>1</v>
      </c>
      <c r="N42" s="50">
        <v>1</v>
      </c>
      <c r="O42" s="50">
        <v>1</v>
      </c>
      <c r="P42" s="50">
        <v>1</v>
      </c>
      <c r="Q42" s="50">
        <v>1</v>
      </c>
      <c r="R42" s="50">
        <v>1</v>
      </c>
      <c r="S42" s="50">
        <v>1</v>
      </c>
      <c r="T42" s="50">
        <v>1</v>
      </c>
      <c r="U42" s="50">
        <v>0</v>
      </c>
      <c r="V42" s="20">
        <f t="shared" si="0"/>
        <v>0</v>
      </c>
      <c r="W42" s="35">
        <v>0</v>
      </c>
      <c r="X42" s="35">
        <v>0</v>
      </c>
      <c r="Y42" s="20" t="e">
        <f t="shared" si="1"/>
        <v>#DIV/0!</v>
      </c>
      <c r="Z42" s="32" t="s">
        <v>212</v>
      </c>
      <c r="AA42" s="18">
        <v>1</v>
      </c>
      <c r="AB42" s="18">
        <v>0</v>
      </c>
      <c r="AC42" s="20">
        <f t="shared" ref="AC42:AC47" si="9">(AB42/AA42)*100</f>
        <v>0</v>
      </c>
      <c r="AD42" s="23">
        <v>0</v>
      </c>
      <c r="AE42" s="23">
        <v>0</v>
      </c>
      <c r="AF42" s="20" t="e">
        <f t="shared" si="3"/>
        <v>#DIV/0!</v>
      </c>
      <c r="AG42" s="12" t="s">
        <v>247</v>
      </c>
      <c r="AH42" s="68">
        <v>0</v>
      </c>
      <c r="AI42" s="69">
        <v>0</v>
      </c>
      <c r="AJ42" s="104" t="s">
        <v>364</v>
      </c>
      <c r="AK42" s="41">
        <v>0</v>
      </c>
      <c r="AL42" s="41">
        <v>0</v>
      </c>
      <c r="AM42" s="67" t="e">
        <f t="shared" si="6"/>
        <v>#DIV/0!</v>
      </c>
      <c r="AN42" s="12" t="s">
        <v>347</v>
      </c>
      <c r="AO42" s="6">
        <v>1</v>
      </c>
      <c r="AP42" s="6">
        <v>0</v>
      </c>
      <c r="AQ42" s="102" t="s">
        <v>348</v>
      </c>
      <c r="AR42" s="12" t="s">
        <v>347</v>
      </c>
      <c r="AS42" s="31"/>
    </row>
    <row r="43" spans="1:45" ht="170.1" customHeight="1">
      <c r="A43" s="153" t="s">
        <v>21</v>
      </c>
      <c r="B43" s="154" t="s">
        <v>16</v>
      </c>
      <c r="C43" s="49" t="s">
        <v>75</v>
      </c>
      <c r="D43" s="49" t="s">
        <v>66</v>
      </c>
      <c r="E43" s="13" t="s">
        <v>102</v>
      </c>
      <c r="F43" s="49" t="s">
        <v>120</v>
      </c>
      <c r="G43" s="50" t="s">
        <v>86</v>
      </c>
      <c r="H43" s="50" t="s">
        <v>84</v>
      </c>
      <c r="I43" s="50" t="s">
        <v>176</v>
      </c>
      <c r="J43" s="50">
        <v>0</v>
      </c>
      <c r="K43" s="50">
        <v>1</v>
      </c>
      <c r="L43" s="50">
        <v>1</v>
      </c>
      <c r="M43" s="50">
        <v>1</v>
      </c>
      <c r="N43" s="50">
        <v>1</v>
      </c>
      <c r="O43" s="50">
        <v>1</v>
      </c>
      <c r="P43" s="50">
        <v>1</v>
      </c>
      <c r="Q43" s="50">
        <v>1</v>
      </c>
      <c r="R43" s="50">
        <v>1</v>
      </c>
      <c r="S43" s="50">
        <v>1</v>
      </c>
      <c r="T43" s="50">
        <v>1</v>
      </c>
      <c r="U43" s="50">
        <v>0</v>
      </c>
      <c r="V43" s="20">
        <f t="shared" si="0"/>
        <v>0</v>
      </c>
      <c r="W43" s="35">
        <v>0</v>
      </c>
      <c r="X43" s="35">
        <v>0</v>
      </c>
      <c r="Y43" s="20" t="e">
        <f t="shared" si="1"/>
        <v>#DIV/0!</v>
      </c>
      <c r="Z43" s="32" t="s">
        <v>213</v>
      </c>
      <c r="AA43" s="18">
        <v>1</v>
      </c>
      <c r="AB43" s="18">
        <v>0.7</v>
      </c>
      <c r="AC43" s="20">
        <f t="shared" si="9"/>
        <v>70</v>
      </c>
      <c r="AD43" s="26">
        <f>2885000+2185000</f>
        <v>5070000</v>
      </c>
      <c r="AE43" s="26">
        <f>2885000+2185000</f>
        <v>5070000</v>
      </c>
      <c r="AF43" s="20">
        <f t="shared" si="3"/>
        <v>100</v>
      </c>
      <c r="AG43" s="12" t="s">
        <v>248</v>
      </c>
      <c r="AH43" s="68">
        <v>1</v>
      </c>
      <c r="AI43" s="69">
        <v>0</v>
      </c>
      <c r="AJ43" s="73">
        <f t="shared" si="4"/>
        <v>0</v>
      </c>
      <c r="AK43" s="41">
        <v>1373000</v>
      </c>
      <c r="AL43" s="41">
        <v>1373000</v>
      </c>
      <c r="AM43" s="75">
        <f t="shared" si="6"/>
        <v>100</v>
      </c>
      <c r="AN43" s="12" t="s">
        <v>329</v>
      </c>
      <c r="AO43" s="6">
        <v>1</v>
      </c>
      <c r="AP43" s="6">
        <v>0</v>
      </c>
      <c r="AQ43" s="73">
        <f t="shared" si="5"/>
        <v>0</v>
      </c>
      <c r="AR43" s="12" t="s">
        <v>305</v>
      </c>
      <c r="AS43" s="31"/>
    </row>
    <row r="44" spans="1:45" ht="165.75" customHeight="1">
      <c r="A44" s="153"/>
      <c r="B44" s="154"/>
      <c r="C44" s="154" t="s">
        <v>33</v>
      </c>
      <c r="D44" s="161" t="s">
        <v>177</v>
      </c>
      <c r="E44" s="13" t="s">
        <v>156</v>
      </c>
      <c r="F44" s="4" t="s">
        <v>159</v>
      </c>
      <c r="G44" s="50" t="s">
        <v>86</v>
      </c>
      <c r="H44" s="50" t="s">
        <v>84</v>
      </c>
      <c r="I44" s="50" t="s">
        <v>157</v>
      </c>
      <c r="J44" s="50">
        <v>2</v>
      </c>
      <c r="K44" s="50">
        <v>2</v>
      </c>
      <c r="L44" s="50">
        <v>2</v>
      </c>
      <c r="M44" s="50">
        <v>2</v>
      </c>
      <c r="N44" s="50">
        <v>2</v>
      </c>
      <c r="O44" s="50">
        <v>2</v>
      </c>
      <c r="P44" s="50">
        <v>2</v>
      </c>
      <c r="Q44" s="50">
        <v>2</v>
      </c>
      <c r="R44" s="50">
        <v>2</v>
      </c>
      <c r="S44" s="50">
        <v>2</v>
      </c>
      <c r="T44" s="50">
        <v>1</v>
      </c>
      <c r="U44" s="50">
        <v>1</v>
      </c>
      <c r="V44" s="20">
        <f t="shared" si="0"/>
        <v>100</v>
      </c>
      <c r="W44" s="35">
        <v>0</v>
      </c>
      <c r="X44" s="35">
        <v>0</v>
      </c>
      <c r="Y44" s="20" t="e">
        <f t="shared" si="1"/>
        <v>#DIV/0!</v>
      </c>
      <c r="Z44" s="32" t="s">
        <v>214</v>
      </c>
      <c r="AA44" s="18">
        <v>2</v>
      </c>
      <c r="AB44" s="18">
        <v>2</v>
      </c>
      <c r="AC44" s="20">
        <f t="shared" si="9"/>
        <v>100</v>
      </c>
      <c r="AD44" s="26">
        <v>0</v>
      </c>
      <c r="AE44" s="26">
        <v>0</v>
      </c>
      <c r="AF44" s="20" t="e">
        <f t="shared" si="3"/>
        <v>#DIV/0!</v>
      </c>
      <c r="AG44" s="12" t="s">
        <v>249</v>
      </c>
      <c r="AH44" s="68">
        <v>2</v>
      </c>
      <c r="AI44" s="69">
        <v>2</v>
      </c>
      <c r="AJ44" s="73">
        <f t="shared" si="4"/>
        <v>100</v>
      </c>
      <c r="AK44" s="41">
        <v>1E-3</v>
      </c>
      <c r="AL44" s="41">
        <v>1E-3</v>
      </c>
      <c r="AM44" s="67">
        <f t="shared" si="6"/>
        <v>100</v>
      </c>
      <c r="AN44" s="31" t="s">
        <v>292</v>
      </c>
      <c r="AO44" s="6">
        <v>2</v>
      </c>
      <c r="AP44" s="6">
        <f>(AI44+AB44+U44)/3</f>
        <v>1.6666666666666667</v>
      </c>
      <c r="AQ44" s="73">
        <f t="shared" si="5"/>
        <v>83.333333333333343</v>
      </c>
      <c r="AR44" s="12" t="s">
        <v>301</v>
      </c>
      <c r="AS44" s="31"/>
    </row>
    <row r="45" spans="1:45" ht="185.1" customHeight="1">
      <c r="A45" s="153"/>
      <c r="B45" s="154"/>
      <c r="C45" s="154"/>
      <c r="D45" s="161"/>
      <c r="E45" s="49" t="s">
        <v>158</v>
      </c>
      <c r="F45" s="49" t="s">
        <v>183</v>
      </c>
      <c r="G45" s="50" t="s">
        <v>86</v>
      </c>
      <c r="H45" s="50" t="s">
        <v>84</v>
      </c>
      <c r="I45" s="50" t="s">
        <v>160</v>
      </c>
      <c r="J45" s="50">
        <v>0</v>
      </c>
      <c r="K45" s="50">
        <v>0</v>
      </c>
      <c r="L45" s="50">
        <v>0</v>
      </c>
      <c r="M45" s="50">
        <v>0</v>
      </c>
      <c r="N45" s="50">
        <v>1</v>
      </c>
      <c r="O45" s="50">
        <v>1</v>
      </c>
      <c r="P45" s="50">
        <v>1</v>
      </c>
      <c r="Q45" s="50">
        <v>1</v>
      </c>
      <c r="R45" s="50">
        <v>1</v>
      </c>
      <c r="S45" s="50">
        <v>1</v>
      </c>
      <c r="T45" s="50">
        <v>1</v>
      </c>
      <c r="U45" s="50">
        <v>0</v>
      </c>
      <c r="V45" s="20">
        <f t="shared" si="0"/>
        <v>0</v>
      </c>
      <c r="W45" s="35">
        <v>0</v>
      </c>
      <c r="X45" s="35">
        <v>0</v>
      </c>
      <c r="Y45" s="20" t="e">
        <f t="shared" si="1"/>
        <v>#DIV/0!</v>
      </c>
      <c r="Z45" s="32" t="s">
        <v>213</v>
      </c>
      <c r="AA45" s="18">
        <v>0</v>
      </c>
      <c r="AB45" s="18">
        <v>0</v>
      </c>
      <c r="AC45" s="20" t="e">
        <f t="shared" si="9"/>
        <v>#DIV/0!</v>
      </c>
      <c r="AD45" s="26">
        <v>0</v>
      </c>
      <c r="AE45" s="26">
        <v>0</v>
      </c>
      <c r="AF45" s="20" t="e">
        <f t="shared" si="3"/>
        <v>#DIV/0!</v>
      </c>
      <c r="AG45" s="12" t="s">
        <v>250</v>
      </c>
      <c r="AH45" s="68">
        <v>0</v>
      </c>
      <c r="AI45" s="69">
        <v>0</v>
      </c>
      <c r="AJ45" s="104" t="s">
        <v>364</v>
      </c>
      <c r="AK45" s="103">
        <v>168000000</v>
      </c>
      <c r="AL45" s="103">
        <v>168000000</v>
      </c>
      <c r="AM45" s="67">
        <f t="shared" si="6"/>
        <v>100</v>
      </c>
      <c r="AN45" s="12" t="s">
        <v>322</v>
      </c>
      <c r="AO45" s="6">
        <v>1</v>
      </c>
      <c r="AP45" s="6">
        <v>0</v>
      </c>
      <c r="AQ45" s="102" t="s">
        <v>348</v>
      </c>
      <c r="AR45" s="12" t="s">
        <v>299</v>
      </c>
      <c r="AS45" s="31"/>
    </row>
    <row r="46" spans="1:45" ht="294" customHeight="1">
      <c r="A46" s="153"/>
      <c r="B46" s="154" t="s">
        <v>18</v>
      </c>
      <c r="C46" s="154" t="s">
        <v>17</v>
      </c>
      <c r="D46" s="161" t="s">
        <v>79</v>
      </c>
      <c r="E46" s="49" t="s">
        <v>103</v>
      </c>
      <c r="F46" s="49" t="s">
        <v>96</v>
      </c>
      <c r="G46" s="50" t="s">
        <v>86</v>
      </c>
      <c r="H46" s="50" t="s">
        <v>84</v>
      </c>
      <c r="I46" s="50" t="s">
        <v>161</v>
      </c>
      <c r="J46" s="50">
        <v>0</v>
      </c>
      <c r="K46" s="50">
        <v>0</v>
      </c>
      <c r="L46" s="50">
        <v>0</v>
      </c>
      <c r="M46" s="50">
        <v>0</v>
      </c>
      <c r="N46" s="50">
        <v>1</v>
      </c>
      <c r="O46" s="50">
        <v>1</v>
      </c>
      <c r="P46" s="50">
        <v>1</v>
      </c>
      <c r="Q46" s="50">
        <v>1</v>
      </c>
      <c r="R46" s="50">
        <v>1</v>
      </c>
      <c r="S46" s="50">
        <v>1</v>
      </c>
      <c r="T46" s="18">
        <v>1</v>
      </c>
      <c r="U46" s="18">
        <v>0.7</v>
      </c>
      <c r="V46" s="18">
        <f t="shared" si="0"/>
        <v>70</v>
      </c>
      <c r="W46" s="25">
        <v>6000000</v>
      </c>
      <c r="X46" s="25">
        <v>6000000</v>
      </c>
      <c r="Y46" s="20">
        <f t="shared" si="1"/>
        <v>100</v>
      </c>
      <c r="Z46" s="32" t="s">
        <v>215</v>
      </c>
      <c r="AA46" s="18">
        <v>0</v>
      </c>
      <c r="AB46" s="18">
        <v>0</v>
      </c>
      <c r="AC46" s="20" t="e">
        <f t="shared" si="9"/>
        <v>#DIV/0!</v>
      </c>
      <c r="AD46" s="26">
        <v>0</v>
      </c>
      <c r="AE46" s="26">
        <v>0</v>
      </c>
      <c r="AF46" s="20" t="e">
        <f t="shared" si="3"/>
        <v>#DIV/0!</v>
      </c>
      <c r="AG46" s="12" t="s">
        <v>251</v>
      </c>
      <c r="AH46" s="68">
        <v>0</v>
      </c>
      <c r="AI46" s="69">
        <v>0</v>
      </c>
      <c r="AJ46" s="104" t="s">
        <v>364</v>
      </c>
      <c r="AK46" s="41">
        <v>0</v>
      </c>
      <c r="AL46" s="41">
        <v>0</v>
      </c>
      <c r="AM46" s="67" t="e">
        <f t="shared" si="6"/>
        <v>#DIV/0!</v>
      </c>
      <c r="AN46" s="12" t="s">
        <v>363</v>
      </c>
      <c r="AO46" s="6">
        <v>1</v>
      </c>
      <c r="AP46" s="6">
        <v>0</v>
      </c>
      <c r="AQ46" s="102" t="s">
        <v>348</v>
      </c>
      <c r="AR46" s="12" t="s">
        <v>330</v>
      </c>
      <c r="AS46" s="31"/>
    </row>
    <row r="47" spans="1:45" ht="147" customHeight="1">
      <c r="A47" s="153"/>
      <c r="B47" s="154"/>
      <c r="C47" s="154"/>
      <c r="D47" s="161"/>
      <c r="E47" s="49" t="s">
        <v>104</v>
      </c>
      <c r="F47" s="49" t="s">
        <v>121</v>
      </c>
      <c r="G47" s="50" t="s">
        <v>86</v>
      </c>
      <c r="H47" s="50" t="s">
        <v>84</v>
      </c>
      <c r="I47" s="50" t="s">
        <v>162</v>
      </c>
      <c r="J47" s="50">
        <v>4</v>
      </c>
      <c r="K47" s="50">
        <v>4</v>
      </c>
      <c r="L47" s="50">
        <v>4</v>
      </c>
      <c r="M47" s="50">
        <v>4</v>
      </c>
      <c r="N47" s="50">
        <v>4</v>
      </c>
      <c r="O47" s="50">
        <v>4</v>
      </c>
      <c r="P47" s="50">
        <v>4</v>
      </c>
      <c r="Q47" s="50">
        <v>4</v>
      </c>
      <c r="R47" s="50">
        <v>4</v>
      </c>
      <c r="S47" s="50">
        <v>4</v>
      </c>
      <c r="T47" s="18">
        <v>2</v>
      </c>
      <c r="U47" s="18">
        <v>1</v>
      </c>
      <c r="V47" s="18">
        <f t="shared" si="0"/>
        <v>50</v>
      </c>
      <c r="W47" s="25">
        <v>3000000</v>
      </c>
      <c r="X47" s="25">
        <v>3000000</v>
      </c>
      <c r="Y47" s="20">
        <f t="shared" si="1"/>
        <v>100</v>
      </c>
      <c r="Z47" s="32" t="s">
        <v>216</v>
      </c>
      <c r="AA47" s="18">
        <v>4</v>
      </c>
      <c r="AB47" s="18">
        <v>4</v>
      </c>
      <c r="AC47" s="20">
        <f t="shared" si="9"/>
        <v>100</v>
      </c>
      <c r="AD47" s="26">
        <v>0</v>
      </c>
      <c r="AE47" s="26">
        <v>0</v>
      </c>
      <c r="AF47" s="20" t="e">
        <f t="shared" si="3"/>
        <v>#DIV/0!</v>
      </c>
      <c r="AG47" s="12" t="s">
        <v>252</v>
      </c>
      <c r="AH47" s="68">
        <v>4</v>
      </c>
      <c r="AI47" s="69">
        <v>4</v>
      </c>
      <c r="AJ47" s="73">
        <f t="shared" si="4"/>
        <v>100</v>
      </c>
      <c r="AK47" s="41">
        <v>3462000</v>
      </c>
      <c r="AL47" s="41">
        <v>3462000</v>
      </c>
      <c r="AM47" s="73">
        <f t="shared" si="6"/>
        <v>100</v>
      </c>
      <c r="AN47" s="31" t="s">
        <v>293</v>
      </c>
      <c r="AO47" s="6">
        <v>4</v>
      </c>
      <c r="AP47" s="6">
        <f>(U47+AB47+AI47)/4</f>
        <v>2.25</v>
      </c>
      <c r="AQ47" s="73">
        <f t="shared" si="5"/>
        <v>56.25</v>
      </c>
      <c r="AR47" s="12" t="s">
        <v>300</v>
      </c>
      <c r="AS47" s="12"/>
    </row>
    <row r="48" spans="1:45" ht="184.5" customHeight="1">
      <c r="A48" s="153"/>
      <c r="B48" s="154" t="s">
        <v>20</v>
      </c>
      <c r="C48" s="49" t="s">
        <v>76</v>
      </c>
      <c r="D48" s="154" t="s">
        <v>64</v>
      </c>
      <c r="E48" s="49" t="s">
        <v>163</v>
      </c>
      <c r="F48" s="49" t="s">
        <v>178</v>
      </c>
      <c r="G48" s="50" t="s">
        <v>85</v>
      </c>
      <c r="H48" s="7" t="s">
        <v>84</v>
      </c>
      <c r="I48" s="50" t="s">
        <v>164</v>
      </c>
      <c r="J48" s="50">
        <v>0</v>
      </c>
      <c r="K48" s="50">
        <v>0</v>
      </c>
      <c r="L48" s="50">
        <v>0</v>
      </c>
      <c r="M48" s="50">
        <v>0</v>
      </c>
      <c r="N48" s="50">
        <v>6</v>
      </c>
      <c r="O48" s="50">
        <v>6</v>
      </c>
      <c r="P48" s="50">
        <v>0</v>
      </c>
      <c r="Q48" s="50">
        <v>0</v>
      </c>
      <c r="R48" s="50">
        <v>0</v>
      </c>
      <c r="S48" s="50">
        <v>0</v>
      </c>
      <c r="T48" s="50">
        <v>0</v>
      </c>
      <c r="U48" s="50">
        <v>0</v>
      </c>
      <c r="V48" s="20" t="e">
        <f t="shared" si="0"/>
        <v>#DIV/0!</v>
      </c>
      <c r="W48" s="35">
        <v>0</v>
      </c>
      <c r="X48" s="35">
        <v>0</v>
      </c>
      <c r="Y48" s="20" t="e">
        <f t="shared" si="1"/>
        <v>#DIV/0!</v>
      </c>
      <c r="Z48" s="32" t="s">
        <v>217</v>
      </c>
      <c r="AA48" s="18">
        <v>0</v>
      </c>
      <c r="AB48" s="18">
        <v>0</v>
      </c>
      <c r="AC48" s="20">
        <v>0</v>
      </c>
      <c r="AD48" s="26">
        <v>0</v>
      </c>
      <c r="AE48" s="26">
        <v>0</v>
      </c>
      <c r="AF48" s="20" t="e">
        <f t="shared" si="3"/>
        <v>#DIV/0!</v>
      </c>
      <c r="AG48" s="12" t="s">
        <v>253</v>
      </c>
      <c r="AH48" s="68">
        <v>0</v>
      </c>
      <c r="AI48" s="69">
        <v>0</v>
      </c>
      <c r="AJ48" s="104" t="s">
        <v>364</v>
      </c>
      <c r="AK48" s="41">
        <v>0</v>
      </c>
      <c r="AL48" s="41">
        <v>0</v>
      </c>
      <c r="AM48" s="67" t="e">
        <f t="shared" si="6"/>
        <v>#DIV/0!</v>
      </c>
      <c r="AN48" s="12" t="s">
        <v>299</v>
      </c>
      <c r="AO48" s="6">
        <v>12</v>
      </c>
      <c r="AP48" s="6">
        <v>0</v>
      </c>
      <c r="AQ48" s="102" t="s">
        <v>348</v>
      </c>
      <c r="AR48" s="12" t="s">
        <v>299</v>
      </c>
      <c r="AS48" s="12"/>
    </row>
    <row r="49" spans="1:45" ht="177" customHeight="1">
      <c r="A49" s="153"/>
      <c r="B49" s="154"/>
      <c r="C49" s="49" t="s">
        <v>19</v>
      </c>
      <c r="D49" s="154"/>
      <c r="E49" s="4" t="s">
        <v>179</v>
      </c>
      <c r="F49" s="4" t="s">
        <v>184</v>
      </c>
      <c r="G49" s="7" t="s">
        <v>86</v>
      </c>
      <c r="H49" s="50" t="s">
        <v>84</v>
      </c>
      <c r="I49" s="50" t="s">
        <v>165</v>
      </c>
      <c r="J49" s="50">
        <v>0</v>
      </c>
      <c r="K49" s="50">
        <v>0</v>
      </c>
      <c r="L49" s="50">
        <v>0</v>
      </c>
      <c r="M49" s="50">
        <v>0</v>
      </c>
      <c r="N49" s="50">
        <v>5</v>
      </c>
      <c r="O49" s="50">
        <v>5</v>
      </c>
      <c r="P49" s="50">
        <v>5</v>
      </c>
      <c r="Q49" s="50">
        <v>5</v>
      </c>
      <c r="R49" s="50">
        <v>5</v>
      </c>
      <c r="S49" s="50">
        <v>5</v>
      </c>
      <c r="T49" s="50">
        <v>1</v>
      </c>
      <c r="U49" s="50">
        <v>0.1</v>
      </c>
      <c r="V49" s="20">
        <f t="shared" si="0"/>
        <v>10</v>
      </c>
      <c r="W49" s="25">
        <v>4400000</v>
      </c>
      <c r="X49" s="25">
        <v>4400000</v>
      </c>
      <c r="Y49" s="20">
        <f t="shared" si="1"/>
        <v>100</v>
      </c>
      <c r="Z49" s="32" t="s">
        <v>219</v>
      </c>
      <c r="AA49" s="18">
        <v>0</v>
      </c>
      <c r="AB49" s="18">
        <v>0</v>
      </c>
      <c r="AC49" s="20">
        <v>0</v>
      </c>
      <c r="AD49" s="26">
        <v>0</v>
      </c>
      <c r="AE49" s="26">
        <v>0</v>
      </c>
      <c r="AF49" s="20" t="e">
        <f t="shared" si="3"/>
        <v>#DIV/0!</v>
      </c>
      <c r="AG49" s="12" t="s">
        <v>254</v>
      </c>
      <c r="AH49" s="68">
        <v>0</v>
      </c>
      <c r="AI49" s="69">
        <v>0</v>
      </c>
      <c r="AJ49" s="104" t="s">
        <v>364</v>
      </c>
      <c r="AK49" s="41">
        <v>0</v>
      </c>
      <c r="AL49" s="41">
        <v>0</v>
      </c>
      <c r="AM49" s="67" t="e">
        <f t="shared" si="6"/>
        <v>#DIV/0!</v>
      </c>
      <c r="AN49" s="12" t="s">
        <v>299</v>
      </c>
      <c r="AO49" s="6">
        <v>5</v>
      </c>
      <c r="AP49" s="6">
        <v>0</v>
      </c>
      <c r="AQ49" s="102" t="s">
        <v>348</v>
      </c>
      <c r="AR49" s="12" t="s">
        <v>299</v>
      </c>
      <c r="AS49" s="12"/>
    </row>
    <row r="50" spans="1:45" ht="193.5" customHeight="1">
      <c r="A50" s="153"/>
      <c r="B50" s="154"/>
      <c r="C50" s="49" t="s">
        <v>105</v>
      </c>
      <c r="D50" s="49" t="s">
        <v>106</v>
      </c>
      <c r="E50" s="49" t="s">
        <v>107</v>
      </c>
      <c r="F50" s="49" t="s">
        <v>95</v>
      </c>
      <c r="G50" s="50" t="s">
        <v>86</v>
      </c>
      <c r="H50" s="50" t="s">
        <v>84</v>
      </c>
      <c r="I50" s="50" t="s">
        <v>166</v>
      </c>
      <c r="J50" s="50">
        <v>0</v>
      </c>
      <c r="K50" s="50">
        <v>1</v>
      </c>
      <c r="L50" s="50">
        <v>1</v>
      </c>
      <c r="M50" s="50">
        <v>1</v>
      </c>
      <c r="N50" s="50">
        <v>1</v>
      </c>
      <c r="O50" s="50">
        <v>1</v>
      </c>
      <c r="P50" s="50">
        <v>1</v>
      </c>
      <c r="Q50" s="50">
        <v>1</v>
      </c>
      <c r="R50" s="50">
        <v>1</v>
      </c>
      <c r="S50" s="50">
        <v>1</v>
      </c>
      <c r="T50" s="18">
        <v>24</v>
      </c>
      <c r="U50" s="18">
        <v>19</v>
      </c>
      <c r="V50" s="37">
        <f>(U50/T50*100)</f>
        <v>79.166666666666657</v>
      </c>
      <c r="W50" s="25">
        <v>6000000</v>
      </c>
      <c r="X50" s="25">
        <v>6000000</v>
      </c>
      <c r="Y50" s="20">
        <f t="shared" si="1"/>
        <v>100</v>
      </c>
      <c r="Z50" s="32" t="s">
        <v>218</v>
      </c>
      <c r="AA50" s="19">
        <v>1</v>
      </c>
      <c r="AB50" s="19">
        <v>1</v>
      </c>
      <c r="AC50" s="21">
        <f>(AB50/AA50*100)</f>
        <v>100</v>
      </c>
      <c r="AD50" s="25">
        <v>3600000</v>
      </c>
      <c r="AE50" s="25">
        <v>3600000</v>
      </c>
      <c r="AF50" s="20">
        <f t="shared" si="3"/>
        <v>100</v>
      </c>
      <c r="AG50" s="12" t="s">
        <v>255</v>
      </c>
      <c r="AH50" s="68">
        <v>1</v>
      </c>
      <c r="AI50" s="69">
        <v>1</v>
      </c>
      <c r="AJ50" s="73">
        <f t="shared" si="4"/>
        <v>100</v>
      </c>
      <c r="AK50" s="41">
        <v>3462000</v>
      </c>
      <c r="AL50" s="41">
        <v>3462000</v>
      </c>
      <c r="AM50" s="73">
        <f t="shared" si="6"/>
        <v>100</v>
      </c>
      <c r="AN50" s="31" t="s">
        <v>198</v>
      </c>
      <c r="AO50" s="6">
        <v>1</v>
      </c>
      <c r="AP50" s="6">
        <v>1</v>
      </c>
      <c r="AQ50" s="73">
        <f>AP50/AO50*100</f>
        <v>100</v>
      </c>
      <c r="AR50" s="12" t="s">
        <v>339</v>
      </c>
      <c r="AS50" s="12"/>
    </row>
    <row r="51" spans="1:45" ht="129.94999999999999" customHeight="1">
      <c r="AR51" s="1"/>
    </row>
    <row r="52" spans="1:45" ht="129.94999999999999" customHeight="1">
      <c r="AR52" s="1"/>
    </row>
    <row r="53" spans="1:45" ht="129.94999999999999" customHeight="1">
      <c r="AR53" s="1"/>
    </row>
    <row r="54" spans="1:45" ht="129.94999999999999" customHeight="1">
      <c r="AR54" s="1"/>
    </row>
    <row r="55" spans="1:45" ht="129.94999999999999" customHeight="1">
      <c r="AR55" s="1"/>
    </row>
    <row r="56" spans="1:45" ht="129.94999999999999" customHeight="1">
      <c r="AR56" s="1"/>
    </row>
    <row r="57" spans="1:45" ht="129.94999999999999" customHeight="1">
      <c r="AR57" s="1"/>
    </row>
    <row r="58" spans="1:45" ht="129.94999999999999" customHeight="1">
      <c r="AR58" s="1"/>
    </row>
    <row r="59" spans="1:45" ht="129.94999999999999" customHeight="1">
      <c r="AR59" s="1"/>
    </row>
    <row r="60" spans="1:45" ht="129.94999999999999" customHeight="1">
      <c r="AR60" s="1"/>
    </row>
    <row r="61" spans="1:45" ht="129.94999999999999" customHeight="1">
      <c r="AR61" s="1"/>
    </row>
    <row r="62" spans="1:45" ht="129.94999999999999" customHeight="1">
      <c r="AR62" s="1"/>
    </row>
    <row r="63" spans="1:45" ht="129.94999999999999" customHeight="1">
      <c r="AR63" s="1"/>
    </row>
    <row r="64" spans="1:45" ht="129.94999999999999" customHeight="1">
      <c r="AR64" s="1"/>
    </row>
    <row r="65" spans="44:44" ht="129.94999999999999" customHeight="1">
      <c r="AR65" s="1"/>
    </row>
    <row r="66" spans="44:44" ht="129.94999999999999" customHeight="1">
      <c r="AR66" s="1"/>
    </row>
    <row r="67" spans="44:44" ht="129.94999999999999" customHeight="1">
      <c r="AR67" s="1"/>
    </row>
    <row r="68" spans="44:44" ht="129.94999999999999" customHeight="1">
      <c r="AR68" s="1"/>
    </row>
    <row r="69" spans="44:44" ht="129.94999999999999" customHeight="1">
      <c r="AR69" s="1"/>
    </row>
    <row r="70" spans="44:44" ht="129.94999999999999" customHeight="1">
      <c r="AR70" s="1"/>
    </row>
    <row r="71" spans="44:44" ht="129.94999999999999" customHeight="1">
      <c r="AR71" s="1"/>
    </row>
    <row r="72" spans="44:44" ht="129.94999999999999" customHeight="1">
      <c r="AR72" s="1"/>
    </row>
    <row r="73" spans="44:44" ht="129.94999999999999" customHeight="1">
      <c r="AR73" s="1"/>
    </row>
    <row r="74" spans="44:44" ht="129.94999999999999" customHeight="1">
      <c r="AR74" s="1"/>
    </row>
    <row r="75" spans="44:44" ht="129.94999999999999" customHeight="1">
      <c r="AR75" s="1"/>
    </row>
    <row r="76" spans="44:44" ht="129.94999999999999" customHeight="1">
      <c r="AR76" s="1"/>
    </row>
    <row r="77" spans="44:44" ht="129.94999999999999" customHeight="1">
      <c r="AR77" s="1"/>
    </row>
    <row r="78" spans="44:44" ht="129.94999999999999" customHeight="1">
      <c r="AR78" s="1"/>
    </row>
    <row r="79" spans="44:44" ht="129.94999999999999" customHeight="1">
      <c r="AR79" s="1"/>
    </row>
    <row r="80" spans="44:44" ht="129.94999999999999" customHeight="1">
      <c r="AR80" s="1"/>
    </row>
    <row r="81" spans="44:44" ht="129.94999999999999" customHeight="1">
      <c r="AR81" s="1"/>
    </row>
    <row r="82" spans="44:44" ht="129.94999999999999" customHeight="1">
      <c r="AR82" s="1"/>
    </row>
    <row r="83" spans="44:44" ht="129.94999999999999" customHeight="1">
      <c r="AR83" s="1"/>
    </row>
    <row r="84" spans="44:44" ht="129.94999999999999" customHeight="1">
      <c r="AR84" s="1"/>
    </row>
    <row r="85" spans="44:44" ht="129.94999999999999" customHeight="1">
      <c r="AR85" s="1"/>
    </row>
    <row r="86" spans="44:44" ht="129.94999999999999" customHeight="1">
      <c r="AR86" s="1"/>
    </row>
    <row r="87" spans="44:44" ht="129.94999999999999" customHeight="1">
      <c r="AR87" s="1"/>
    </row>
    <row r="88" spans="44:44" ht="129.94999999999999" customHeight="1">
      <c r="AR88" s="1"/>
    </row>
    <row r="89" spans="44:44" ht="129.94999999999999" customHeight="1">
      <c r="AR89" s="1"/>
    </row>
    <row r="90" spans="44:44" ht="129.94999999999999" customHeight="1">
      <c r="AR90" s="1"/>
    </row>
    <row r="91" spans="44:44" ht="129.94999999999999" customHeight="1">
      <c r="AR91" s="1"/>
    </row>
    <row r="92" spans="44:44" ht="129.94999999999999" customHeight="1">
      <c r="AR92" s="1"/>
    </row>
    <row r="93" spans="44:44" ht="129.94999999999999" customHeight="1">
      <c r="AR93" s="1"/>
    </row>
    <row r="94" spans="44:44" ht="129.94999999999999" customHeight="1">
      <c r="AR94" s="1"/>
    </row>
    <row r="95" spans="44:44" ht="129.94999999999999" customHeight="1">
      <c r="AR95" s="1"/>
    </row>
    <row r="96" spans="44:44" ht="129.94999999999999" customHeight="1">
      <c r="AR96" s="1"/>
    </row>
    <row r="97" spans="44:44" ht="129.94999999999999" customHeight="1">
      <c r="AR97" s="1"/>
    </row>
    <row r="98" spans="44:44" ht="129.94999999999999" customHeight="1">
      <c r="AR98" s="1"/>
    </row>
    <row r="99" spans="44:44" ht="129.94999999999999" customHeight="1">
      <c r="AR99" s="1"/>
    </row>
    <row r="100" spans="44:44" ht="129.94999999999999" customHeight="1">
      <c r="AR100" s="1"/>
    </row>
    <row r="101" spans="44:44" ht="129.94999999999999" customHeight="1">
      <c r="AR101" s="1"/>
    </row>
    <row r="102" spans="44:44" ht="129.94999999999999" customHeight="1">
      <c r="AR102" s="1"/>
    </row>
    <row r="103" spans="44:44" ht="129.94999999999999" customHeight="1">
      <c r="AR103" s="1"/>
    </row>
    <row r="104" spans="44:44" ht="129.94999999999999" customHeight="1">
      <c r="AR104" s="1"/>
    </row>
    <row r="105" spans="44:44" ht="129.94999999999999" customHeight="1">
      <c r="AR105" s="1"/>
    </row>
    <row r="106" spans="44:44" ht="129.94999999999999" customHeight="1">
      <c r="AR106" s="1"/>
    </row>
    <row r="107" spans="44:44" ht="129.94999999999999" customHeight="1">
      <c r="AR107" s="1"/>
    </row>
    <row r="108" spans="44:44" ht="129.94999999999999" customHeight="1">
      <c r="AR108" s="1"/>
    </row>
    <row r="109" spans="44:44" ht="129.94999999999999" customHeight="1">
      <c r="AR109" s="1"/>
    </row>
    <row r="110" spans="44:44" ht="129.94999999999999" customHeight="1">
      <c r="AR110" s="1"/>
    </row>
    <row r="111" spans="44:44" ht="129.94999999999999" customHeight="1">
      <c r="AR111" s="1"/>
    </row>
    <row r="112" spans="44:44" ht="129.94999999999999" customHeight="1">
      <c r="AR112" s="1"/>
    </row>
    <row r="113" spans="44:44" ht="129.94999999999999" customHeight="1">
      <c r="AR113" s="1"/>
    </row>
    <row r="114" spans="44:44" ht="129.94999999999999" customHeight="1">
      <c r="AR114" s="1"/>
    </row>
    <row r="115" spans="44:44" ht="129.94999999999999" customHeight="1">
      <c r="AR115" s="1"/>
    </row>
    <row r="116" spans="44:44" ht="129.94999999999999" customHeight="1">
      <c r="AR116" s="1"/>
    </row>
    <row r="117" spans="44:44" ht="129.94999999999999" customHeight="1">
      <c r="AR117" s="1"/>
    </row>
    <row r="118" spans="44:44" ht="129.94999999999999" customHeight="1">
      <c r="AR118" s="1"/>
    </row>
    <row r="119" spans="44:44" ht="129.94999999999999" customHeight="1">
      <c r="AR119" s="1"/>
    </row>
    <row r="120" spans="44:44" ht="129.94999999999999" customHeight="1">
      <c r="AR120" s="1"/>
    </row>
    <row r="121" spans="44:44" ht="129.94999999999999" customHeight="1">
      <c r="AR121" s="1"/>
    </row>
    <row r="122" spans="44:44" ht="129.94999999999999" customHeight="1">
      <c r="AR122" s="1"/>
    </row>
    <row r="123" spans="44:44" ht="129.94999999999999" customHeight="1">
      <c r="AR123" s="1"/>
    </row>
    <row r="124" spans="44:44" ht="129.94999999999999" customHeight="1">
      <c r="AR124" s="1"/>
    </row>
    <row r="125" spans="44:44" ht="129.94999999999999" customHeight="1">
      <c r="AR125" s="1"/>
    </row>
    <row r="126" spans="44:44" ht="129.94999999999999" customHeight="1">
      <c r="AR126" s="1"/>
    </row>
    <row r="127" spans="44:44" ht="129.94999999999999" customHeight="1">
      <c r="AR127" s="1"/>
    </row>
    <row r="128" spans="44:44" ht="129.94999999999999" customHeight="1">
      <c r="AR128" s="1"/>
    </row>
    <row r="129" spans="44:44" ht="129.94999999999999" customHeight="1">
      <c r="AR129" s="1"/>
    </row>
    <row r="130" spans="44:44" ht="129.94999999999999" customHeight="1">
      <c r="AR130" s="1"/>
    </row>
    <row r="131" spans="44:44" ht="129.94999999999999" customHeight="1">
      <c r="AR131" s="1"/>
    </row>
    <row r="132" spans="44:44" ht="129.94999999999999" customHeight="1">
      <c r="AR132" s="1"/>
    </row>
    <row r="133" spans="44:44" ht="129.94999999999999" customHeight="1">
      <c r="AR133" s="1"/>
    </row>
    <row r="134" spans="44:44" ht="129.94999999999999" customHeight="1">
      <c r="AR134" s="1"/>
    </row>
    <row r="135" spans="44:44" ht="129.94999999999999" customHeight="1">
      <c r="AR135" s="1"/>
    </row>
    <row r="136" spans="44:44" ht="129.94999999999999" customHeight="1">
      <c r="AR136" s="1"/>
    </row>
    <row r="137" spans="44:44" ht="129.94999999999999" customHeight="1">
      <c r="AR137" s="1"/>
    </row>
    <row r="138" spans="44:44" ht="129.94999999999999" customHeight="1">
      <c r="AR138" s="1"/>
    </row>
    <row r="139" spans="44:44" ht="129.94999999999999" customHeight="1">
      <c r="AR139" s="1"/>
    </row>
    <row r="140" spans="44:44" ht="129.94999999999999" customHeight="1">
      <c r="AR140" s="1"/>
    </row>
    <row r="141" spans="44:44" ht="129.94999999999999" customHeight="1">
      <c r="AR141" s="1"/>
    </row>
    <row r="142" spans="44:44" ht="129.94999999999999" customHeight="1">
      <c r="AR142" s="1"/>
    </row>
    <row r="143" spans="44:44" ht="129.94999999999999" customHeight="1">
      <c r="AR143" s="1"/>
    </row>
    <row r="144" spans="44:44" ht="129.94999999999999" customHeight="1">
      <c r="AR144" s="1"/>
    </row>
    <row r="145" spans="44:44" ht="129.94999999999999" customHeight="1">
      <c r="AR145" s="1"/>
    </row>
    <row r="146" spans="44:44" ht="129.94999999999999" customHeight="1">
      <c r="AR146" s="1"/>
    </row>
    <row r="147" spans="44:44" ht="129.94999999999999" customHeight="1">
      <c r="AR147" s="1"/>
    </row>
    <row r="148" spans="44:44" ht="129.94999999999999" customHeight="1">
      <c r="AR148" s="1"/>
    </row>
    <row r="149" spans="44:44" ht="129.94999999999999" customHeight="1">
      <c r="AR149" s="1"/>
    </row>
    <row r="150" spans="44:44" ht="129.94999999999999" customHeight="1">
      <c r="AR150" s="1"/>
    </row>
    <row r="151" spans="44:44" ht="129.94999999999999" customHeight="1">
      <c r="AR151" s="1"/>
    </row>
    <row r="152" spans="44:44" ht="129.94999999999999" customHeight="1">
      <c r="AR152" s="1"/>
    </row>
    <row r="153" spans="44:44" ht="129.94999999999999" customHeight="1">
      <c r="AR153" s="1"/>
    </row>
    <row r="154" spans="44:44" ht="129.94999999999999" customHeight="1">
      <c r="AR154" s="1"/>
    </row>
    <row r="155" spans="44:44" ht="129.94999999999999" customHeight="1">
      <c r="AR155" s="1"/>
    </row>
    <row r="156" spans="44:44" ht="129.94999999999999" customHeight="1">
      <c r="AR156" s="1"/>
    </row>
    <row r="157" spans="44:44" ht="129.94999999999999" customHeight="1">
      <c r="AR157" s="1"/>
    </row>
    <row r="158" spans="44:44" ht="129.94999999999999" customHeight="1">
      <c r="AR158" s="1"/>
    </row>
    <row r="159" spans="44:44" ht="129.94999999999999" customHeight="1">
      <c r="AR159" s="1"/>
    </row>
    <row r="160" spans="44:44" ht="129.94999999999999" customHeight="1">
      <c r="AR160" s="1"/>
    </row>
    <row r="161" spans="44:44" ht="129.94999999999999" customHeight="1">
      <c r="AR161" s="1"/>
    </row>
    <row r="162" spans="44:44" ht="129.94999999999999" customHeight="1">
      <c r="AR162" s="1"/>
    </row>
    <row r="163" spans="44:44" ht="129.94999999999999" customHeight="1">
      <c r="AR163" s="1"/>
    </row>
    <row r="164" spans="44:44" ht="129.94999999999999" customHeight="1">
      <c r="AR164" s="1"/>
    </row>
    <row r="165" spans="44:44" ht="129.94999999999999" customHeight="1">
      <c r="AR165" s="1"/>
    </row>
    <row r="166" spans="44:44" ht="129.94999999999999" customHeight="1">
      <c r="AR166" s="1"/>
    </row>
    <row r="167" spans="44:44" ht="129.94999999999999" customHeight="1">
      <c r="AR167" s="1"/>
    </row>
    <row r="168" spans="44:44" ht="129.94999999999999" customHeight="1">
      <c r="AR168" s="1"/>
    </row>
    <row r="169" spans="44:44" ht="129.94999999999999" customHeight="1">
      <c r="AR169" s="1"/>
    </row>
    <row r="170" spans="44:44" ht="129.94999999999999" customHeight="1">
      <c r="AR170" s="1"/>
    </row>
    <row r="171" spans="44:44" ht="129.94999999999999" customHeight="1">
      <c r="AR171" s="1"/>
    </row>
    <row r="172" spans="44:44" ht="129.94999999999999" customHeight="1">
      <c r="AR172" s="1"/>
    </row>
    <row r="173" spans="44:44" ht="129.94999999999999" customHeight="1">
      <c r="AR173" s="1"/>
    </row>
    <row r="174" spans="44:44" ht="129.94999999999999" customHeight="1">
      <c r="AR174" s="1"/>
    </row>
    <row r="175" spans="44:44" ht="129.94999999999999" customHeight="1">
      <c r="AR175" s="1"/>
    </row>
    <row r="176" spans="44:44" ht="129.94999999999999" customHeight="1">
      <c r="AR176" s="1"/>
    </row>
    <row r="177" spans="44:44" ht="129.94999999999999" customHeight="1">
      <c r="AR177" s="1"/>
    </row>
    <row r="178" spans="44:44" ht="129.94999999999999" customHeight="1">
      <c r="AR178" s="1"/>
    </row>
    <row r="179" spans="44:44" ht="129.94999999999999" customHeight="1">
      <c r="AR179" s="1"/>
    </row>
    <row r="180" spans="44:44" ht="129.94999999999999" customHeight="1">
      <c r="AR180" s="1"/>
    </row>
    <row r="181" spans="44:44" ht="129.94999999999999" customHeight="1">
      <c r="AR181" s="1"/>
    </row>
    <row r="182" spans="44:44" ht="129.94999999999999" customHeight="1">
      <c r="AR182" s="1"/>
    </row>
    <row r="183" spans="44:44" ht="129.94999999999999" customHeight="1">
      <c r="AR183" s="1"/>
    </row>
    <row r="184" spans="44:44" ht="129.94999999999999" customHeight="1">
      <c r="AR184" s="1"/>
    </row>
    <row r="185" spans="44:44" ht="129.94999999999999" customHeight="1">
      <c r="AR185" s="1"/>
    </row>
    <row r="186" spans="44:44" ht="129.94999999999999" customHeight="1">
      <c r="AR186" s="1"/>
    </row>
    <row r="187" spans="44:44" ht="129.94999999999999" customHeight="1">
      <c r="AR187" s="1"/>
    </row>
    <row r="188" spans="44:44" ht="129.94999999999999" customHeight="1">
      <c r="AR188" s="1"/>
    </row>
    <row r="189" spans="44:44" ht="129.94999999999999" customHeight="1">
      <c r="AR189" s="1"/>
    </row>
    <row r="190" spans="44:44" ht="129.94999999999999" customHeight="1">
      <c r="AR190" s="1"/>
    </row>
    <row r="191" spans="44:44" ht="129.94999999999999" customHeight="1">
      <c r="AR191" s="1"/>
    </row>
    <row r="192" spans="44:44" ht="129.94999999999999" customHeight="1">
      <c r="AR192" s="1"/>
    </row>
    <row r="193" spans="44:44" ht="129.94999999999999" customHeight="1">
      <c r="AR193" s="1"/>
    </row>
    <row r="194" spans="44:44" ht="129.94999999999999" customHeight="1">
      <c r="AR194" s="1"/>
    </row>
    <row r="195" spans="44:44" ht="129.94999999999999" customHeight="1">
      <c r="AR195" s="1"/>
    </row>
    <row r="196" spans="44:44" ht="129.94999999999999" customHeight="1">
      <c r="AR196" s="1"/>
    </row>
    <row r="197" spans="44:44" ht="129.94999999999999" customHeight="1">
      <c r="AR197" s="1"/>
    </row>
    <row r="198" spans="44:44" ht="129.94999999999999" customHeight="1">
      <c r="AR198" s="1"/>
    </row>
    <row r="199" spans="44:44" ht="129.94999999999999" customHeight="1">
      <c r="AR199" s="1"/>
    </row>
    <row r="200" spans="44:44" ht="129.94999999999999" customHeight="1">
      <c r="AR200" s="1"/>
    </row>
    <row r="201" spans="44:44" ht="129.94999999999999" customHeight="1">
      <c r="AR201" s="1"/>
    </row>
    <row r="202" spans="44:44" ht="129.94999999999999" customHeight="1">
      <c r="AR202" s="1"/>
    </row>
    <row r="203" spans="44:44" ht="129.94999999999999" customHeight="1">
      <c r="AR203" s="1"/>
    </row>
    <row r="204" spans="44:44" ht="129.94999999999999" customHeight="1">
      <c r="AR204" s="1"/>
    </row>
    <row r="205" spans="44:44" ht="129.94999999999999" customHeight="1">
      <c r="AR205" s="1"/>
    </row>
    <row r="206" spans="44:44" ht="129.94999999999999" customHeight="1">
      <c r="AR206" s="1"/>
    </row>
    <row r="207" spans="44:44" ht="129.94999999999999" customHeight="1">
      <c r="AR207" s="1"/>
    </row>
    <row r="208" spans="44:44" ht="129.94999999999999" customHeight="1">
      <c r="AR208" s="1"/>
    </row>
    <row r="209" spans="44:44" ht="129.94999999999999" customHeight="1">
      <c r="AR209" s="1"/>
    </row>
    <row r="210" spans="44:44" ht="129.94999999999999" customHeight="1">
      <c r="AR210" s="1"/>
    </row>
    <row r="211" spans="44:44" ht="129.94999999999999" customHeight="1">
      <c r="AR211" s="1"/>
    </row>
    <row r="212" spans="44:44" ht="129.94999999999999" customHeight="1">
      <c r="AR212" s="1"/>
    </row>
    <row r="213" spans="44:44" ht="129.94999999999999" customHeight="1">
      <c r="AR213" s="1"/>
    </row>
    <row r="214" spans="44:44" ht="129.94999999999999" customHeight="1">
      <c r="AR214" s="1"/>
    </row>
    <row r="215" spans="44:44" ht="129.94999999999999" customHeight="1">
      <c r="AR215" s="1"/>
    </row>
    <row r="216" spans="44:44" ht="129.94999999999999" customHeight="1">
      <c r="AR216" s="1"/>
    </row>
    <row r="217" spans="44:44" ht="129.94999999999999" customHeight="1">
      <c r="AR217" s="1"/>
    </row>
    <row r="218" spans="44:44" ht="129.94999999999999" customHeight="1">
      <c r="AR218" s="1"/>
    </row>
    <row r="219" spans="44:44" ht="129.94999999999999" customHeight="1">
      <c r="AR219" s="1"/>
    </row>
    <row r="220" spans="44:44" ht="129.94999999999999" customHeight="1">
      <c r="AR220" s="1"/>
    </row>
    <row r="221" spans="44:44" ht="129.94999999999999" customHeight="1">
      <c r="AR221" s="1"/>
    </row>
    <row r="222" spans="44:44" ht="129.94999999999999" customHeight="1">
      <c r="AR222" s="1"/>
    </row>
    <row r="223" spans="44:44" ht="129.94999999999999" customHeight="1">
      <c r="AR223" s="1"/>
    </row>
    <row r="224" spans="44:44" ht="129.94999999999999" customHeight="1">
      <c r="AR224" s="1"/>
    </row>
    <row r="225" spans="44:44" ht="129.94999999999999" customHeight="1">
      <c r="AR225" s="1"/>
    </row>
    <row r="226" spans="44:44" ht="129.94999999999999" customHeight="1">
      <c r="AR226" s="1"/>
    </row>
    <row r="227" spans="44:44" ht="129.94999999999999" customHeight="1">
      <c r="AR227" s="1"/>
    </row>
    <row r="228" spans="44:44" ht="129.94999999999999" customHeight="1">
      <c r="AR228" s="1"/>
    </row>
    <row r="229" spans="44:44" ht="129.94999999999999" customHeight="1">
      <c r="AR229" s="1"/>
    </row>
    <row r="230" spans="44:44" ht="129.94999999999999" customHeight="1">
      <c r="AR230" s="1"/>
    </row>
  </sheetData>
  <autoFilter ref="A9:AS50"/>
  <mergeCells count="58">
    <mergeCell ref="C31:C32"/>
    <mergeCell ref="D37:D39"/>
    <mergeCell ref="C25:C27"/>
    <mergeCell ref="C19:C21"/>
    <mergeCell ref="C23:C24"/>
    <mergeCell ref="D31:D32"/>
    <mergeCell ref="C17:C18"/>
    <mergeCell ref="D48:D49"/>
    <mergeCell ref="D40:D42"/>
    <mergeCell ref="C10:C13"/>
    <mergeCell ref="C14:C16"/>
    <mergeCell ref="C46:C47"/>
    <mergeCell ref="D46:D47"/>
    <mergeCell ref="C28:C30"/>
    <mergeCell ref="D28:D30"/>
    <mergeCell ref="C37:C39"/>
    <mergeCell ref="C44:C45"/>
    <mergeCell ref="D44:D45"/>
    <mergeCell ref="C40:C42"/>
    <mergeCell ref="C33:C36"/>
    <mergeCell ref="D33:D36"/>
    <mergeCell ref="D17:D18"/>
    <mergeCell ref="D10:D13"/>
    <mergeCell ref="D14:D16"/>
    <mergeCell ref="D25:D27"/>
    <mergeCell ref="D19:D21"/>
    <mergeCell ref="D23:D24"/>
    <mergeCell ref="A2:I2"/>
    <mergeCell ref="B4:I4"/>
    <mergeCell ref="B5:I5"/>
    <mergeCell ref="B6:I6"/>
    <mergeCell ref="B7:I7"/>
    <mergeCell ref="A43:A50"/>
    <mergeCell ref="B48:B50"/>
    <mergeCell ref="A10:A27"/>
    <mergeCell ref="B10:B18"/>
    <mergeCell ref="A28:A42"/>
    <mergeCell ref="B19:B27"/>
    <mergeCell ref="B31:B39"/>
    <mergeCell ref="B43:B45"/>
    <mergeCell ref="B46:B47"/>
    <mergeCell ref="B28:B30"/>
    <mergeCell ref="B40:B42"/>
    <mergeCell ref="A8:A9"/>
    <mergeCell ref="J8:S8"/>
    <mergeCell ref="AH8:AN8"/>
    <mergeCell ref="E8:E9"/>
    <mergeCell ref="I8:I9"/>
    <mergeCell ref="H8:H9"/>
    <mergeCell ref="G8:G9"/>
    <mergeCell ref="AA8:AG8"/>
    <mergeCell ref="F8:F9"/>
    <mergeCell ref="D8:D9"/>
    <mergeCell ref="AS8:AS9"/>
    <mergeCell ref="C8:C9"/>
    <mergeCell ref="B8:B9"/>
    <mergeCell ref="T8:Z8"/>
    <mergeCell ref="AO8:AR8"/>
  </mergeCells>
  <conditionalFormatting sqref="AM10 AC10:AC11 AM13:AM50">
    <cfRule type="cellIs" dxfId="244" priority="276" operator="between">
      <formula>80</formula>
      <formula>100</formula>
    </cfRule>
    <cfRule type="cellIs" dxfId="243" priority="277" operator="between">
      <formula>70</formula>
      <formula>79</formula>
    </cfRule>
    <cfRule type="cellIs" dxfId="242" priority="278" operator="between">
      <formula>60</formula>
      <formula>69</formula>
    </cfRule>
    <cfRule type="cellIs" dxfId="241" priority="279" operator="between">
      <formula>40</formula>
      <formula>59</formula>
    </cfRule>
    <cfRule type="cellIs" dxfId="240" priority="280" operator="between">
      <formula>0</formula>
      <formula>39</formula>
    </cfRule>
  </conditionalFormatting>
  <conditionalFormatting sqref="AC12">
    <cfRule type="cellIs" dxfId="239" priority="271" operator="between">
      <formula>80</formula>
      <formula>100</formula>
    </cfRule>
    <cfRule type="cellIs" dxfId="238" priority="272" operator="between">
      <formula>70</formula>
      <formula>79</formula>
    </cfRule>
    <cfRule type="cellIs" dxfId="237" priority="273" operator="between">
      <formula>60</formula>
      <formula>69</formula>
    </cfRule>
    <cfRule type="cellIs" dxfId="236" priority="274" operator="between">
      <formula>40</formula>
      <formula>59</formula>
    </cfRule>
    <cfRule type="cellIs" dxfId="235" priority="275" operator="between">
      <formula>0</formula>
      <formula>39</formula>
    </cfRule>
  </conditionalFormatting>
  <conditionalFormatting sqref="AC13">
    <cfRule type="cellIs" dxfId="234" priority="266" operator="between">
      <formula>80</formula>
      <formula>100</formula>
    </cfRule>
    <cfRule type="cellIs" dxfId="233" priority="267" operator="between">
      <formula>70</formula>
      <formula>79</formula>
    </cfRule>
    <cfRule type="cellIs" dxfId="232" priority="268" operator="between">
      <formula>60</formula>
      <formula>69</formula>
    </cfRule>
    <cfRule type="cellIs" dxfId="231" priority="269" operator="between">
      <formula>40</formula>
      <formula>59</formula>
    </cfRule>
    <cfRule type="cellIs" dxfId="230" priority="270" operator="between">
      <formula>0</formula>
      <formula>39</formula>
    </cfRule>
  </conditionalFormatting>
  <conditionalFormatting sqref="AC14">
    <cfRule type="cellIs" dxfId="229" priority="261" operator="between">
      <formula>80</formula>
      <formula>100</formula>
    </cfRule>
    <cfRule type="cellIs" dxfId="228" priority="262" operator="between">
      <formula>70</formula>
      <formula>79</formula>
    </cfRule>
    <cfRule type="cellIs" dxfId="227" priority="263" operator="between">
      <formula>60</formula>
      <formula>69</formula>
    </cfRule>
    <cfRule type="cellIs" dxfId="226" priority="264" operator="between">
      <formula>40</formula>
      <formula>59</formula>
    </cfRule>
    <cfRule type="cellIs" dxfId="225" priority="265" operator="between">
      <formula>0</formula>
      <formula>39</formula>
    </cfRule>
  </conditionalFormatting>
  <conditionalFormatting sqref="AC15">
    <cfRule type="cellIs" dxfId="224" priority="256" operator="between">
      <formula>80</formula>
      <formula>100</formula>
    </cfRule>
    <cfRule type="cellIs" dxfId="223" priority="257" operator="between">
      <formula>70</formula>
      <formula>79</formula>
    </cfRule>
    <cfRule type="cellIs" dxfId="222" priority="258" operator="between">
      <formula>60</formula>
      <formula>69</formula>
    </cfRule>
    <cfRule type="cellIs" dxfId="221" priority="259" operator="between">
      <formula>40</formula>
      <formula>59</formula>
    </cfRule>
    <cfRule type="cellIs" dxfId="220" priority="260" operator="between">
      <formula>0</formula>
      <formula>39</formula>
    </cfRule>
  </conditionalFormatting>
  <conditionalFormatting sqref="AC16">
    <cfRule type="cellIs" dxfId="219" priority="251" operator="between">
      <formula>80</formula>
      <formula>100</formula>
    </cfRule>
    <cfRule type="cellIs" dxfId="218" priority="252" operator="between">
      <formula>70</formula>
      <formula>79</formula>
    </cfRule>
    <cfRule type="cellIs" dxfId="217" priority="253" operator="between">
      <formula>60</formula>
      <formula>69</formula>
    </cfRule>
    <cfRule type="cellIs" dxfId="216" priority="254" operator="between">
      <formula>40</formula>
      <formula>59</formula>
    </cfRule>
    <cfRule type="cellIs" dxfId="215" priority="255" operator="between">
      <formula>0</formula>
      <formula>39</formula>
    </cfRule>
  </conditionalFormatting>
  <conditionalFormatting sqref="AC17">
    <cfRule type="cellIs" dxfId="214" priority="246" operator="between">
      <formula>80</formula>
      <formula>100</formula>
    </cfRule>
    <cfRule type="cellIs" dxfId="213" priority="247" operator="between">
      <formula>70</formula>
      <formula>79</formula>
    </cfRule>
    <cfRule type="cellIs" dxfId="212" priority="248" operator="between">
      <formula>60</formula>
      <formula>69</formula>
    </cfRule>
    <cfRule type="cellIs" dxfId="211" priority="249" operator="between">
      <formula>40</formula>
      <formula>59</formula>
    </cfRule>
    <cfRule type="cellIs" dxfId="210" priority="250" operator="between">
      <formula>0</formula>
      <formula>39</formula>
    </cfRule>
  </conditionalFormatting>
  <conditionalFormatting sqref="AC18">
    <cfRule type="cellIs" dxfId="209" priority="241" operator="between">
      <formula>80</formula>
      <formula>100</formula>
    </cfRule>
    <cfRule type="cellIs" dxfId="208" priority="242" operator="between">
      <formula>70</formula>
      <formula>79</formula>
    </cfRule>
    <cfRule type="cellIs" dxfId="207" priority="243" operator="between">
      <formula>60</formula>
      <formula>69</formula>
    </cfRule>
    <cfRule type="cellIs" dxfId="206" priority="244" operator="between">
      <formula>40</formula>
      <formula>59</formula>
    </cfRule>
    <cfRule type="cellIs" dxfId="205" priority="245" operator="between">
      <formula>0</formula>
      <formula>39</formula>
    </cfRule>
  </conditionalFormatting>
  <conditionalFormatting sqref="AC19">
    <cfRule type="cellIs" dxfId="204" priority="236" operator="between">
      <formula>80</formula>
      <formula>100</formula>
    </cfRule>
    <cfRule type="cellIs" dxfId="203" priority="237" operator="between">
      <formula>70</formula>
      <formula>79</formula>
    </cfRule>
    <cfRule type="cellIs" dxfId="202" priority="238" operator="between">
      <formula>60</formula>
      <formula>69</formula>
    </cfRule>
    <cfRule type="cellIs" dxfId="201" priority="239" operator="between">
      <formula>40</formula>
      <formula>59</formula>
    </cfRule>
    <cfRule type="cellIs" dxfId="200" priority="240" operator="between">
      <formula>0</formula>
      <formula>39</formula>
    </cfRule>
  </conditionalFormatting>
  <conditionalFormatting sqref="AC20">
    <cfRule type="cellIs" dxfId="199" priority="231" operator="between">
      <formula>80</formula>
      <formula>100</formula>
    </cfRule>
    <cfRule type="cellIs" dxfId="198" priority="232" operator="between">
      <formula>70</formula>
      <formula>79</formula>
    </cfRule>
    <cfRule type="cellIs" dxfId="197" priority="233" operator="between">
      <formula>60</formula>
      <formula>69</formula>
    </cfRule>
    <cfRule type="cellIs" dxfId="196" priority="234" operator="between">
      <formula>40</formula>
      <formula>59</formula>
    </cfRule>
    <cfRule type="cellIs" dxfId="195" priority="235" operator="between">
      <formula>0</formula>
      <formula>39</formula>
    </cfRule>
  </conditionalFormatting>
  <conditionalFormatting sqref="AC21">
    <cfRule type="cellIs" dxfId="194" priority="226" operator="between">
      <formula>80</formula>
      <formula>100</formula>
    </cfRule>
    <cfRule type="cellIs" dxfId="193" priority="227" operator="between">
      <formula>70</formula>
      <formula>79</formula>
    </cfRule>
    <cfRule type="cellIs" dxfId="192" priority="228" operator="between">
      <formula>60</formula>
      <formula>69</formula>
    </cfRule>
    <cfRule type="cellIs" dxfId="191" priority="229" operator="between">
      <formula>40</formula>
      <formula>59</formula>
    </cfRule>
    <cfRule type="cellIs" dxfId="190" priority="230" operator="between">
      <formula>0</formula>
      <formula>39</formula>
    </cfRule>
  </conditionalFormatting>
  <conditionalFormatting sqref="AC22">
    <cfRule type="cellIs" dxfId="189" priority="221" operator="between">
      <formula>80</formula>
      <formula>100</formula>
    </cfRule>
    <cfRule type="cellIs" dxfId="188" priority="222" operator="between">
      <formula>70</formula>
      <formula>79</formula>
    </cfRule>
    <cfRule type="cellIs" dxfId="187" priority="223" operator="between">
      <formula>60</formula>
      <formula>69</formula>
    </cfRule>
    <cfRule type="cellIs" dxfId="186" priority="224" operator="between">
      <formula>40</formula>
      <formula>59</formula>
    </cfRule>
    <cfRule type="cellIs" dxfId="185" priority="225" operator="between">
      <formula>0</formula>
      <formula>39</formula>
    </cfRule>
  </conditionalFormatting>
  <conditionalFormatting sqref="AC23">
    <cfRule type="cellIs" dxfId="184" priority="216" operator="between">
      <formula>80</formula>
      <formula>100</formula>
    </cfRule>
    <cfRule type="cellIs" dxfId="183" priority="217" operator="between">
      <formula>70</formula>
      <formula>79</formula>
    </cfRule>
    <cfRule type="cellIs" dxfId="182" priority="218" operator="between">
      <formula>60</formula>
      <formula>69</formula>
    </cfRule>
    <cfRule type="cellIs" dxfId="181" priority="219" operator="between">
      <formula>40</formula>
      <formula>59</formula>
    </cfRule>
    <cfRule type="cellIs" dxfId="180" priority="220" operator="between">
      <formula>0</formula>
      <formula>39</formula>
    </cfRule>
  </conditionalFormatting>
  <conditionalFormatting sqref="AC24">
    <cfRule type="cellIs" dxfId="179" priority="211" operator="between">
      <formula>80</formula>
      <formula>100</formula>
    </cfRule>
    <cfRule type="cellIs" dxfId="178" priority="212" operator="between">
      <formula>70</formula>
      <formula>79</formula>
    </cfRule>
    <cfRule type="cellIs" dxfId="177" priority="213" operator="between">
      <formula>60</formula>
      <formula>69</formula>
    </cfRule>
    <cfRule type="cellIs" dxfId="176" priority="214" operator="between">
      <formula>40</formula>
      <formula>59</formula>
    </cfRule>
    <cfRule type="cellIs" dxfId="175" priority="215" operator="between">
      <formula>0</formula>
      <formula>39</formula>
    </cfRule>
  </conditionalFormatting>
  <conditionalFormatting sqref="AC25">
    <cfRule type="cellIs" dxfId="174" priority="206" operator="between">
      <formula>80</formula>
      <formula>100</formula>
    </cfRule>
    <cfRule type="cellIs" dxfId="173" priority="207" operator="between">
      <formula>70</formula>
      <formula>79</formula>
    </cfRule>
    <cfRule type="cellIs" dxfId="172" priority="208" operator="between">
      <formula>60</formula>
      <formula>69</formula>
    </cfRule>
    <cfRule type="cellIs" dxfId="171" priority="209" operator="between">
      <formula>40</formula>
      <formula>59</formula>
    </cfRule>
    <cfRule type="cellIs" dxfId="170" priority="210" operator="between">
      <formula>0</formula>
      <formula>39</formula>
    </cfRule>
  </conditionalFormatting>
  <conditionalFormatting sqref="AC26">
    <cfRule type="cellIs" dxfId="169" priority="201" operator="between">
      <formula>80</formula>
      <formula>100</formula>
    </cfRule>
    <cfRule type="cellIs" dxfId="168" priority="202" operator="between">
      <formula>70</formula>
      <formula>79</formula>
    </cfRule>
    <cfRule type="cellIs" dxfId="167" priority="203" operator="between">
      <formula>60</formula>
      <formula>69</formula>
    </cfRule>
    <cfRule type="cellIs" dxfId="166" priority="204" operator="between">
      <formula>40</formula>
      <formula>59</formula>
    </cfRule>
    <cfRule type="cellIs" dxfId="165" priority="205" operator="between">
      <formula>0</formula>
      <formula>39</formula>
    </cfRule>
  </conditionalFormatting>
  <conditionalFormatting sqref="AC27">
    <cfRule type="cellIs" dxfId="164" priority="196" operator="between">
      <formula>80</formula>
      <formula>100</formula>
    </cfRule>
    <cfRule type="cellIs" dxfId="163" priority="197" operator="between">
      <formula>70</formula>
      <formula>79</formula>
    </cfRule>
    <cfRule type="cellIs" dxfId="162" priority="198" operator="between">
      <formula>60</formula>
      <formula>69</formula>
    </cfRule>
    <cfRule type="cellIs" dxfId="161" priority="199" operator="between">
      <formula>40</formula>
      <formula>59</formula>
    </cfRule>
    <cfRule type="cellIs" dxfId="160" priority="200" operator="between">
      <formula>0</formula>
      <formula>39</formula>
    </cfRule>
  </conditionalFormatting>
  <conditionalFormatting sqref="AC28">
    <cfRule type="cellIs" dxfId="159" priority="191" operator="between">
      <formula>80</formula>
      <formula>100</formula>
    </cfRule>
    <cfRule type="cellIs" dxfId="158" priority="192" operator="between">
      <formula>70</formula>
      <formula>79</formula>
    </cfRule>
    <cfRule type="cellIs" dxfId="157" priority="193" operator="between">
      <formula>60</formula>
      <formula>69</formula>
    </cfRule>
    <cfRule type="cellIs" dxfId="156" priority="194" operator="between">
      <formula>40</formula>
      <formula>59</formula>
    </cfRule>
    <cfRule type="cellIs" dxfId="155" priority="195" operator="between">
      <formula>0</formula>
      <formula>39</formula>
    </cfRule>
  </conditionalFormatting>
  <conditionalFormatting sqref="AC29">
    <cfRule type="cellIs" dxfId="154" priority="186" operator="between">
      <formula>80</formula>
      <formula>100</formula>
    </cfRule>
    <cfRule type="cellIs" dxfId="153" priority="187" operator="between">
      <formula>70</formula>
      <formula>79</formula>
    </cfRule>
    <cfRule type="cellIs" dxfId="152" priority="188" operator="between">
      <formula>60</formula>
      <formula>69</formula>
    </cfRule>
    <cfRule type="cellIs" dxfId="151" priority="189" operator="between">
      <formula>40</formula>
      <formula>59</formula>
    </cfRule>
    <cfRule type="cellIs" dxfId="150" priority="190" operator="between">
      <formula>0</formula>
      <formula>39</formula>
    </cfRule>
  </conditionalFormatting>
  <conditionalFormatting sqref="AC30">
    <cfRule type="cellIs" dxfId="149" priority="181" operator="between">
      <formula>80</formula>
      <formula>100</formula>
    </cfRule>
    <cfRule type="cellIs" dxfId="148" priority="182" operator="between">
      <formula>70</formula>
      <formula>79</formula>
    </cfRule>
    <cfRule type="cellIs" dxfId="147" priority="183" operator="between">
      <formula>60</formula>
      <formula>69</formula>
    </cfRule>
    <cfRule type="cellIs" dxfId="146" priority="184" operator="between">
      <formula>40</formula>
      <formula>59</formula>
    </cfRule>
    <cfRule type="cellIs" dxfId="145" priority="185" operator="between">
      <formula>0</formula>
      <formula>39</formula>
    </cfRule>
  </conditionalFormatting>
  <conditionalFormatting sqref="AC31">
    <cfRule type="cellIs" dxfId="144" priority="176" operator="between">
      <formula>80</formula>
      <formula>100</formula>
    </cfRule>
    <cfRule type="cellIs" dxfId="143" priority="177" operator="between">
      <formula>70</formula>
      <formula>79</formula>
    </cfRule>
    <cfRule type="cellIs" dxfId="142" priority="178" operator="between">
      <formula>60</formula>
      <formula>69</formula>
    </cfRule>
    <cfRule type="cellIs" dxfId="141" priority="179" operator="between">
      <formula>40</formula>
      <formula>59</formula>
    </cfRule>
    <cfRule type="cellIs" dxfId="140" priority="180" operator="between">
      <formula>0</formula>
      <formula>39</formula>
    </cfRule>
  </conditionalFormatting>
  <conditionalFormatting sqref="AC32">
    <cfRule type="cellIs" dxfId="139" priority="171" operator="between">
      <formula>80</formula>
      <formula>100</formula>
    </cfRule>
    <cfRule type="cellIs" dxfId="138" priority="172" operator="between">
      <formula>70</formula>
      <formula>79</formula>
    </cfRule>
    <cfRule type="cellIs" dxfId="137" priority="173" operator="between">
      <formula>60</formula>
      <formula>69</formula>
    </cfRule>
    <cfRule type="cellIs" dxfId="136" priority="174" operator="between">
      <formula>40</formula>
      <formula>59</formula>
    </cfRule>
    <cfRule type="cellIs" dxfId="135" priority="175" operator="between">
      <formula>0</formula>
      <formula>39</formula>
    </cfRule>
  </conditionalFormatting>
  <conditionalFormatting sqref="AC33">
    <cfRule type="cellIs" dxfId="134" priority="166" operator="between">
      <formula>80</formula>
      <formula>100</formula>
    </cfRule>
    <cfRule type="cellIs" dxfId="133" priority="167" operator="between">
      <formula>70</formula>
      <formula>79</formula>
    </cfRule>
    <cfRule type="cellIs" dxfId="132" priority="168" operator="between">
      <formula>60</formula>
      <formula>69</formula>
    </cfRule>
    <cfRule type="cellIs" dxfId="131" priority="169" operator="between">
      <formula>40</formula>
      <formula>59</formula>
    </cfRule>
    <cfRule type="cellIs" dxfId="130" priority="170" operator="between">
      <formula>0</formula>
      <formula>39</formula>
    </cfRule>
  </conditionalFormatting>
  <conditionalFormatting sqref="AC34">
    <cfRule type="cellIs" dxfId="129" priority="161" operator="between">
      <formula>80</formula>
      <formula>100</formula>
    </cfRule>
    <cfRule type="cellIs" dxfId="128" priority="162" operator="between">
      <formula>70</formula>
      <formula>79</formula>
    </cfRule>
    <cfRule type="cellIs" dxfId="127" priority="163" operator="between">
      <formula>60</formula>
      <formula>69</formula>
    </cfRule>
    <cfRule type="cellIs" dxfId="126" priority="164" operator="between">
      <formula>40</formula>
      <formula>59</formula>
    </cfRule>
    <cfRule type="cellIs" dxfId="125" priority="165" operator="between">
      <formula>0</formula>
      <formula>39</formula>
    </cfRule>
  </conditionalFormatting>
  <conditionalFormatting sqref="AC35">
    <cfRule type="cellIs" dxfId="124" priority="156" operator="between">
      <formula>80</formula>
      <formula>100</formula>
    </cfRule>
    <cfRule type="cellIs" dxfId="123" priority="157" operator="between">
      <formula>70</formula>
      <formula>79</formula>
    </cfRule>
    <cfRule type="cellIs" dxfId="122" priority="158" operator="between">
      <formula>60</formula>
      <formula>69</formula>
    </cfRule>
    <cfRule type="cellIs" dxfId="121" priority="159" operator="between">
      <formula>40</formula>
      <formula>59</formula>
    </cfRule>
    <cfRule type="cellIs" dxfId="120" priority="160" operator="between">
      <formula>0</formula>
      <formula>39</formula>
    </cfRule>
  </conditionalFormatting>
  <conditionalFormatting sqref="AC36">
    <cfRule type="cellIs" dxfId="119" priority="151" operator="between">
      <formula>80</formula>
      <formula>100</formula>
    </cfRule>
    <cfRule type="cellIs" dxfId="118" priority="152" operator="between">
      <formula>70</formula>
      <formula>79</formula>
    </cfRule>
    <cfRule type="cellIs" dxfId="117" priority="153" operator="between">
      <formula>60</formula>
      <formula>69</formula>
    </cfRule>
    <cfRule type="cellIs" dxfId="116" priority="154" operator="between">
      <formula>40</formula>
      <formula>59</formula>
    </cfRule>
    <cfRule type="cellIs" dxfId="115" priority="155" operator="between">
      <formula>0</formula>
      <formula>39</formula>
    </cfRule>
  </conditionalFormatting>
  <conditionalFormatting sqref="AC37">
    <cfRule type="cellIs" dxfId="114" priority="146" operator="between">
      <formula>80</formula>
      <formula>100</formula>
    </cfRule>
    <cfRule type="cellIs" dxfId="113" priority="147" operator="between">
      <formula>70</formula>
      <formula>79</formula>
    </cfRule>
    <cfRule type="cellIs" dxfId="112" priority="148" operator="between">
      <formula>60</formula>
      <formula>69</formula>
    </cfRule>
    <cfRule type="cellIs" dxfId="111" priority="149" operator="between">
      <formula>40</formula>
      <formula>59</formula>
    </cfRule>
    <cfRule type="cellIs" dxfId="110" priority="150" operator="between">
      <formula>0</formula>
      <formula>39</formula>
    </cfRule>
  </conditionalFormatting>
  <conditionalFormatting sqref="AC38">
    <cfRule type="cellIs" dxfId="109" priority="141" operator="between">
      <formula>80</formula>
      <formula>100</formula>
    </cfRule>
    <cfRule type="cellIs" dxfId="108" priority="142" operator="between">
      <formula>70</formula>
      <formula>79</formula>
    </cfRule>
    <cfRule type="cellIs" dxfId="107" priority="143" operator="between">
      <formula>60</formula>
      <formula>69</formula>
    </cfRule>
    <cfRule type="cellIs" dxfId="106" priority="144" operator="between">
      <formula>40</formula>
      <formula>59</formula>
    </cfRule>
    <cfRule type="cellIs" dxfId="105" priority="145" operator="between">
      <formula>0</formula>
      <formula>39</formula>
    </cfRule>
  </conditionalFormatting>
  <conditionalFormatting sqref="AC39">
    <cfRule type="cellIs" dxfId="104" priority="136" operator="between">
      <formula>80</formula>
      <formula>100</formula>
    </cfRule>
    <cfRule type="cellIs" dxfId="103" priority="137" operator="between">
      <formula>70</formula>
      <formula>79</formula>
    </cfRule>
    <cfRule type="cellIs" dxfId="102" priority="138" operator="between">
      <formula>60</formula>
      <formula>69</formula>
    </cfRule>
    <cfRule type="cellIs" dxfId="101" priority="139" operator="between">
      <formula>40</formula>
      <formula>59</formula>
    </cfRule>
    <cfRule type="cellIs" dxfId="100" priority="140" operator="between">
      <formula>0</formula>
      <formula>39</formula>
    </cfRule>
  </conditionalFormatting>
  <conditionalFormatting sqref="AC40">
    <cfRule type="cellIs" dxfId="99" priority="131" operator="between">
      <formula>80</formula>
      <formula>100</formula>
    </cfRule>
    <cfRule type="cellIs" dxfId="98" priority="132" operator="between">
      <formula>70</formula>
      <formula>79</formula>
    </cfRule>
    <cfRule type="cellIs" dxfId="97" priority="133" operator="between">
      <formula>60</formula>
      <formula>69</formula>
    </cfRule>
    <cfRule type="cellIs" dxfId="96" priority="134" operator="between">
      <formula>40</formula>
      <formula>59</formula>
    </cfRule>
    <cfRule type="cellIs" dxfId="95" priority="135" operator="between">
      <formula>0</formula>
      <formula>39</formula>
    </cfRule>
  </conditionalFormatting>
  <conditionalFormatting sqref="AC41">
    <cfRule type="cellIs" dxfId="94" priority="126" operator="between">
      <formula>80</formula>
      <formula>100</formula>
    </cfRule>
    <cfRule type="cellIs" dxfId="93" priority="127" operator="between">
      <formula>70</formula>
      <formula>79</formula>
    </cfRule>
    <cfRule type="cellIs" dxfId="92" priority="128" operator="between">
      <formula>60</formula>
      <formula>69</formula>
    </cfRule>
    <cfRule type="cellIs" dxfId="91" priority="129" operator="between">
      <formula>40</formula>
      <formula>59</formula>
    </cfRule>
    <cfRule type="cellIs" dxfId="90" priority="130" operator="between">
      <formula>0</formula>
      <formula>39</formula>
    </cfRule>
  </conditionalFormatting>
  <conditionalFormatting sqref="AC42">
    <cfRule type="cellIs" dxfId="89" priority="121" operator="between">
      <formula>80</formula>
      <formula>100</formula>
    </cfRule>
    <cfRule type="cellIs" dxfId="88" priority="122" operator="between">
      <formula>70</formula>
      <formula>79</formula>
    </cfRule>
    <cfRule type="cellIs" dxfId="87" priority="123" operator="between">
      <formula>60</formula>
      <formula>69</formula>
    </cfRule>
    <cfRule type="cellIs" dxfId="86" priority="124" operator="between">
      <formula>40</formula>
      <formula>59</formula>
    </cfRule>
    <cfRule type="cellIs" dxfId="85" priority="125" operator="between">
      <formula>0</formula>
      <formula>39</formula>
    </cfRule>
  </conditionalFormatting>
  <conditionalFormatting sqref="AC43">
    <cfRule type="cellIs" dxfId="84" priority="116" operator="between">
      <formula>80</formula>
      <formula>100</formula>
    </cfRule>
    <cfRule type="cellIs" dxfId="83" priority="117" operator="between">
      <formula>70</formula>
      <formula>79</formula>
    </cfRule>
    <cfRule type="cellIs" dxfId="82" priority="118" operator="between">
      <formula>60</formula>
      <formula>69</formula>
    </cfRule>
    <cfRule type="cellIs" dxfId="81" priority="119" operator="between">
      <formula>40</formula>
      <formula>59</formula>
    </cfRule>
    <cfRule type="cellIs" dxfId="80" priority="120" operator="between">
      <formula>0</formula>
      <formula>39</formula>
    </cfRule>
  </conditionalFormatting>
  <conditionalFormatting sqref="AC44:AC49">
    <cfRule type="cellIs" dxfId="79" priority="111" operator="between">
      <formula>80</formula>
      <formula>100</formula>
    </cfRule>
    <cfRule type="cellIs" dxfId="78" priority="112" operator="between">
      <formula>70</formula>
      <formula>79</formula>
    </cfRule>
    <cfRule type="cellIs" dxfId="77" priority="113" operator="between">
      <formula>60</formula>
      <formula>69</formula>
    </cfRule>
    <cfRule type="cellIs" dxfId="76" priority="114" operator="between">
      <formula>40</formula>
      <formula>59</formula>
    </cfRule>
    <cfRule type="cellIs" dxfId="75" priority="115" operator="between">
      <formula>0</formula>
      <formula>39</formula>
    </cfRule>
  </conditionalFormatting>
  <conditionalFormatting sqref="AC50">
    <cfRule type="cellIs" dxfId="74" priority="106" operator="between">
      <formula>80</formula>
      <formula>100</formula>
    </cfRule>
    <cfRule type="cellIs" dxfId="73" priority="107" operator="between">
      <formula>70</formula>
      <formula>79</formula>
    </cfRule>
    <cfRule type="cellIs" dxfId="72" priority="108" operator="between">
      <formula>60</formula>
      <formula>69</formula>
    </cfRule>
    <cfRule type="cellIs" dxfId="71" priority="109" operator="between">
      <formula>40</formula>
      <formula>59</formula>
    </cfRule>
    <cfRule type="cellIs" dxfId="70" priority="110" operator="between">
      <formula>0</formula>
      <formula>39</formula>
    </cfRule>
  </conditionalFormatting>
  <conditionalFormatting sqref="AF10:AF50">
    <cfRule type="cellIs" dxfId="69" priority="101" operator="between">
      <formula>80</formula>
      <formula>100</formula>
    </cfRule>
    <cfRule type="cellIs" dxfId="68" priority="102" operator="between">
      <formula>70</formula>
      <formula>79</formula>
    </cfRule>
    <cfRule type="cellIs" dxfId="67" priority="103" operator="between">
      <formula>60</formula>
      <formula>69</formula>
    </cfRule>
    <cfRule type="cellIs" dxfId="66" priority="104" operator="between">
      <formula>40</formula>
      <formula>59</formula>
    </cfRule>
    <cfRule type="cellIs" dxfId="65" priority="105" operator="between">
      <formula>0</formula>
      <formula>39</formula>
    </cfRule>
  </conditionalFormatting>
  <conditionalFormatting sqref="V10 V12:V27 V30:V33 V35:V38 V40:V45 V48:V49">
    <cfRule type="cellIs" dxfId="64" priority="61" operator="between">
      <formula>80</formula>
      <formula>100</formula>
    </cfRule>
    <cfRule type="cellIs" dxfId="63" priority="62" operator="between">
      <formula>70</formula>
      <formula>79</formula>
    </cfRule>
    <cfRule type="cellIs" dxfId="62" priority="63" operator="between">
      <formula>60</formula>
      <formula>69</formula>
    </cfRule>
    <cfRule type="cellIs" dxfId="61" priority="64" operator="between">
      <formula>40</formula>
      <formula>59</formula>
    </cfRule>
    <cfRule type="cellIs" dxfId="60" priority="65" operator="between">
      <formula>0</formula>
      <formula>39</formula>
    </cfRule>
  </conditionalFormatting>
  <conditionalFormatting sqref="Y10:Y50">
    <cfRule type="cellIs" dxfId="59" priority="56" operator="between">
      <formula>80</formula>
      <formula>100</formula>
    </cfRule>
    <cfRule type="cellIs" dxfId="58" priority="57" operator="between">
      <formula>70</formula>
      <formula>79</formula>
    </cfRule>
    <cfRule type="cellIs" dxfId="57" priority="58" operator="between">
      <formula>60</formula>
      <formula>69</formula>
    </cfRule>
    <cfRule type="cellIs" dxfId="56" priority="59" operator="between">
      <formula>40</formula>
      <formula>59</formula>
    </cfRule>
    <cfRule type="cellIs" dxfId="55" priority="60" operator="between">
      <formula>0</formula>
      <formula>39</formula>
    </cfRule>
  </conditionalFormatting>
  <conditionalFormatting sqref="V11">
    <cfRule type="cellIs" dxfId="54" priority="51" operator="between">
      <formula>80</formula>
      <formula>100</formula>
    </cfRule>
    <cfRule type="cellIs" dxfId="53" priority="52" operator="between">
      <formula>70</formula>
      <formula>79</formula>
    </cfRule>
    <cfRule type="cellIs" dxfId="52" priority="53" operator="between">
      <formula>60</formula>
      <formula>69</formula>
    </cfRule>
    <cfRule type="cellIs" dxfId="51" priority="54" operator="between">
      <formula>40</formula>
      <formula>59</formula>
    </cfRule>
    <cfRule type="cellIs" dxfId="50" priority="55" operator="between">
      <formula>0</formula>
      <formula>39</formula>
    </cfRule>
  </conditionalFormatting>
  <conditionalFormatting sqref="V28">
    <cfRule type="cellIs" dxfId="49" priority="46" operator="between">
      <formula>80</formula>
      <formula>100</formula>
    </cfRule>
    <cfRule type="cellIs" dxfId="48" priority="47" operator="between">
      <formula>70</formula>
      <formula>79</formula>
    </cfRule>
    <cfRule type="cellIs" dxfId="47" priority="48" operator="between">
      <formula>60</formula>
      <formula>69</formula>
    </cfRule>
    <cfRule type="cellIs" dxfId="46" priority="49" operator="between">
      <formula>40</formula>
      <formula>59</formula>
    </cfRule>
    <cfRule type="cellIs" dxfId="45" priority="50" operator="between">
      <formula>0</formula>
      <formula>39</formula>
    </cfRule>
  </conditionalFormatting>
  <conditionalFormatting sqref="V29">
    <cfRule type="cellIs" dxfId="44" priority="41" operator="between">
      <formula>80</formula>
      <formula>100</formula>
    </cfRule>
    <cfRule type="cellIs" dxfId="43" priority="42" operator="between">
      <formula>70</formula>
      <formula>79</formula>
    </cfRule>
    <cfRule type="cellIs" dxfId="42" priority="43" operator="between">
      <formula>60</formula>
      <formula>69</formula>
    </cfRule>
    <cfRule type="cellIs" dxfId="41" priority="44" operator="between">
      <formula>40</formula>
      <formula>59</formula>
    </cfRule>
    <cfRule type="cellIs" dxfId="40" priority="45" operator="between">
      <formula>0</formula>
      <formula>39</formula>
    </cfRule>
  </conditionalFormatting>
  <conditionalFormatting sqref="V34">
    <cfRule type="cellIs" dxfId="39" priority="36" operator="between">
      <formula>80</formula>
      <formula>100</formula>
    </cfRule>
    <cfRule type="cellIs" dxfId="38" priority="37" operator="between">
      <formula>70</formula>
      <formula>79</formula>
    </cfRule>
    <cfRule type="cellIs" dxfId="37" priority="38" operator="between">
      <formula>60</formula>
      <formula>69</formula>
    </cfRule>
    <cfRule type="cellIs" dxfId="36" priority="39" operator="between">
      <formula>40</formula>
      <formula>59</formula>
    </cfRule>
    <cfRule type="cellIs" dxfId="35" priority="40" operator="between">
      <formula>0</formula>
      <formula>39</formula>
    </cfRule>
  </conditionalFormatting>
  <conditionalFormatting sqref="V39">
    <cfRule type="cellIs" dxfId="34" priority="31" operator="between">
      <formula>80</formula>
      <formula>100</formula>
    </cfRule>
    <cfRule type="cellIs" dxfId="33" priority="32" operator="between">
      <formula>70</formula>
      <formula>79</formula>
    </cfRule>
    <cfRule type="cellIs" dxfId="32" priority="33" operator="between">
      <formula>60</formula>
      <formula>69</formula>
    </cfRule>
    <cfRule type="cellIs" dxfId="31" priority="34" operator="between">
      <formula>40</formula>
      <formula>59</formula>
    </cfRule>
    <cfRule type="cellIs" dxfId="30" priority="35" operator="between">
      <formula>0</formula>
      <formula>39</formula>
    </cfRule>
  </conditionalFormatting>
  <conditionalFormatting sqref="V46">
    <cfRule type="cellIs" dxfId="29" priority="26" operator="between">
      <formula>80</formula>
      <formula>100</formula>
    </cfRule>
    <cfRule type="cellIs" dxfId="28" priority="27" operator="between">
      <formula>70</formula>
      <formula>79</formula>
    </cfRule>
    <cfRule type="cellIs" dxfId="27" priority="28" operator="between">
      <formula>60</formula>
      <formula>69</formula>
    </cfRule>
    <cfRule type="cellIs" dxfId="26" priority="29" operator="between">
      <formula>40</formula>
      <formula>59</formula>
    </cfRule>
    <cfRule type="cellIs" dxfId="25" priority="30" operator="between">
      <formula>0</formula>
      <formula>39</formula>
    </cfRule>
  </conditionalFormatting>
  <conditionalFormatting sqref="V47">
    <cfRule type="cellIs" dxfId="24" priority="21" operator="between">
      <formula>80</formula>
      <formula>100</formula>
    </cfRule>
    <cfRule type="cellIs" dxfId="23" priority="22" operator="between">
      <formula>70</formula>
      <formula>79</formula>
    </cfRule>
    <cfRule type="cellIs" dxfId="22" priority="23" operator="between">
      <formula>60</formula>
      <formula>69</formula>
    </cfRule>
    <cfRule type="cellIs" dxfId="21" priority="24" operator="between">
      <formula>40</formula>
      <formula>59</formula>
    </cfRule>
    <cfRule type="cellIs" dxfId="20" priority="25" operator="between">
      <formula>0</formula>
      <formula>39</formula>
    </cfRule>
  </conditionalFormatting>
  <conditionalFormatting sqref="V50">
    <cfRule type="cellIs" dxfId="19" priority="16" operator="between">
      <formula>80</formula>
      <formula>100</formula>
    </cfRule>
    <cfRule type="cellIs" dxfId="18" priority="17" operator="between">
      <formula>70</formula>
      <formula>79</formula>
    </cfRule>
    <cfRule type="cellIs" dxfId="17" priority="18" operator="between">
      <formula>60</formula>
      <formula>69</formula>
    </cfRule>
    <cfRule type="cellIs" dxfId="16" priority="19" operator="between">
      <formula>40</formula>
      <formula>59</formula>
    </cfRule>
    <cfRule type="cellIs" dxfId="15" priority="20" operator="between">
      <formula>0</formula>
      <formula>39</formula>
    </cfRule>
  </conditionalFormatting>
  <conditionalFormatting sqref="AJ10:AJ50">
    <cfRule type="cellIs" dxfId="14" priority="11" operator="between">
      <formula>80</formula>
      <formula>100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between">
      <formula>0</formula>
      <formula>39</formula>
    </cfRule>
  </conditionalFormatting>
  <conditionalFormatting sqref="AM11:AM12">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AQ10:AR27 AQ29:AR32 AQ28 AQ47:AR50 AQ46 AQ34:AR45 AQ33">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0866141732283472" right="0.70866141732283472" top="0.74803149606299213" bottom="0.74803149606299213" header="0.31496062992125984" footer="0.31496062992125984"/>
  <pageSetup paperSize="5" orientation="landscape" r:id="rId1"/>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zoomScale="80" zoomScaleNormal="80" workbookViewId="0">
      <selection activeCell="B2" sqref="B2:J9"/>
    </sheetView>
  </sheetViews>
  <sheetFormatPr baseColWidth="10" defaultColWidth="10.7109375" defaultRowHeight="15"/>
  <cols>
    <col min="2" max="2" width="13.28515625" style="82" customWidth="1"/>
    <col min="3" max="3" width="12.140625" style="82" customWidth="1"/>
    <col min="4" max="4" width="8.85546875" style="82" customWidth="1"/>
    <col min="5" max="9" width="9" customWidth="1"/>
    <col min="10" max="10" width="11.140625" style="83" customWidth="1"/>
  </cols>
  <sheetData>
    <row r="1" spans="2:10" ht="15.75" thickBot="1"/>
    <row r="2" spans="2:10" ht="55.9" customHeight="1" thickBot="1">
      <c r="B2" s="163" t="s">
        <v>306</v>
      </c>
      <c r="C2" s="164"/>
      <c r="D2" s="164"/>
      <c r="E2" s="164"/>
      <c r="F2" s="164"/>
      <c r="G2" s="164"/>
      <c r="H2" s="164"/>
      <c r="I2" s="164"/>
      <c r="J2" s="165"/>
    </row>
    <row r="3" spans="2:10" s="84" customFormat="1" ht="13.5" customHeight="1" thickBot="1">
      <c r="B3" s="166" t="s">
        <v>307</v>
      </c>
      <c r="C3" s="166" t="s">
        <v>308</v>
      </c>
      <c r="D3" s="170" t="s">
        <v>319</v>
      </c>
      <c r="E3" s="171"/>
      <c r="F3" s="171"/>
      <c r="G3" s="171"/>
      <c r="H3" s="171"/>
      <c r="I3" s="171"/>
      <c r="J3" s="172"/>
    </row>
    <row r="4" spans="2:10" s="84" customFormat="1" ht="17.25" thickBot="1">
      <c r="B4" s="167"/>
      <c r="C4" s="167"/>
      <c r="D4" s="85" t="s">
        <v>365</v>
      </c>
      <c r="E4" s="85" t="s">
        <v>309</v>
      </c>
      <c r="F4" s="85" t="s">
        <v>310</v>
      </c>
      <c r="G4" s="85" t="s">
        <v>311</v>
      </c>
      <c r="H4" s="85" t="s">
        <v>312</v>
      </c>
      <c r="I4" s="85" t="s">
        <v>313</v>
      </c>
      <c r="J4" s="86" t="s">
        <v>314</v>
      </c>
    </row>
    <row r="5" spans="2:10" ht="78.599999999999994" customHeight="1">
      <c r="B5" s="106" t="s">
        <v>315</v>
      </c>
      <c r="C5" s="107">
        <v>18</v>
      </c>
      <c r="D5" s="108">
        <v>2</v>
      </c>
      <c r="E5" s="109">
        <v>9</v>
      </c>
      <c r="F5" s="110">
        <v>0</v>
      </c>
      <c r="G5" s="111">
        <v>0</v>
      </c>
      <c r="H5" s="112">
        <v>0</v>
      </c>
      <c r="I5" s="113">
        <v>7</v>
      </c>
      <c r="J5" s="114">
        <f>SUM(D5:I5)</f>
        <v>18</v>
      </c>
    </row>
    <row r="6" spans="2:10" ht="78" customHeight="1">
      <c r="B6" s="87" t="s">
        <v>316</v>
      </c>
      <c r="C6" s="88">
        <v>15</v>
      </c>
      <c r="D6" s="105">
        <v>4</v>
      </c>
      <c r="E6" s="89">
        <v>5</v>
      </c>
      <c r="F6" s="90">
        <v>0</v>
      </c>
      <c r="G6" s="91">
        <v>0</v>
      </c>
      <c r="H6" s="92">
        <v>0</v>
      </c>
      <c r="I6" s="93">
        <v>6</v>
      </c>
      <c r="J6" s="94">
        <f>SUM(D6:I6)</f>
        <v>15</v>
      </c>
    </row>
    <row r="7" spans="2:10" ht="78" customHeight="1" thickBot="1">
      <c r="B7" s="115" t="s">
        <v>317</v>
      </c>
      <c r="C7" s="116">
        <v>8</v>
      </c>
      <c r="D7" s="117">
        <v>4</v>
      </c>
      <c r="E7" s="118">
        <v>1</v>
      </c>
      <c r="F7" s="119">
        <v>1</v>
      </c>
      <c r="G7" s="120">
        <v>0</v>
      </c>
      <c r="H7" s="121">
        <v>0</v>
      </c>
      <c r="I7" s="122">
        <v>2</v>
      </c>
      <c r="J7" s="123">
        <f>SUM(D7:I7)</f>
        <v>8</v>
      </c>
    </row>
    <row r="8" spans="2:10">
      <c r="B8" s="168" t="s">
        <v>318</v>
      </c>
      <c r="C8" s="169"/>
      <c r="D8" s="124">
        <f>SUM(D5:D7)</f>
        <v>10</v>
      </c>
      <c r="E8" s="125">
        <f t="shared" ref="E8:J8" si="0">SUM(E5:E7)</f>
        <v>15</v>
      </c>
      <c r="F8" s="126">
        <f t="shared" si="0"/>
        <v>1</v>
      </c>
      <c r="G8" s="127">
        <f t="shared" si="0"/>
        <v>0</v>
      </c>
      <c r="H8" s="128">
        <f t="shared" si="0"/>
        <v>0</v>
      </c>
      <c r="I8" s="129">
        <f t="shared" si="0"/>
        <v>15</v>
      </c>
      <c r="J8" s="130">
        <f t="shared" si="0"/>
        <v>41</v>
      </c>
    </row>
    <row r="9" spans="2:10" ht="15.75" thickBot="1">
      <c r="B9" s="173" t="s">
        <v>366</v>
      </c>
      <c r="C9" s="174"/>
      <c r="D9" s="131">
        <f>D8/$J$8*100</f>
        <v>24.390243902439025</v>
      </c>
      <c r="E9" s="132">
        <f t="shared" ref="E9:J9" si="1">E8/$J$8*100</f>
        <v>36.585365853658537</v>
      </c>
      <c r="F9" s="133">
        <f t="shared" si="1"/>
        <v>2.4390243902439024</v>
      </c>
      <c r="G9" s="134">
        <f t="shared" si="1"/>
        <v>0</v>
      </c>
      <c r="H9" s="135">
        <f t="shared" si="1"/>
        <v>0</v>
      </c>
      <c r="I9" s="136">
        <f t="shared" si="1"/>
        <v>36.585365853658537</v>
      </c>
      <c r="J9" s="137">
        <f t="shared" si="1"/>
        <v>100</v>
      </c>
    </row>
    <row r="10" spans="2:10" ht="15.75" customHeight="1">
      <c r="B10" s="95"/>
      <c r="C10" s="95"/>
      <c r="D10" s="95"/>
      <c r="E10" s="95"/>
      <c r="F10" s="95"/>
      <c r="G10" s="95"/>
      <c r="H10" s="95"/>
      <c r="I10" s="95"/>
      <c r="J10" s="95"/>
    </row>
    <row r="11" spans="2:10" ht="15.75" customHeight="1">
      <c r="B11" s="95"/>
      <c r="C11" s="95"/>
      <c r="D11" s="95"/>
      <c r="E11" s="95"/>
      <c r="F11" s="95"/>
      <c r="G11" s="95"/>
      <c r="H11" s="95"/>
      <c r="I11" s="95"/>
      <c r="J11" s="95"/>
    </row>
    <row r="12" spans="2:10" ht="15" customHeight="1">
      <c r="B12" s="95"/>
      <c r="C12" s="95"/>
      <c r="D12" s="95"/>
      <c r="E12" s="95"/>
      <c r="F12" s="95"/>
      <c r="G12" s="95"/>
      <c r="H12" s="95"/>
      <c r="I12" s="95"/>
      <c r="J12" s="95"/>
    </row>
    <row r="13" spans="2:10" ht="15.75" customHeight="1">
      <c r="B13" s="95"/>
      <c r="C13" s="95"/>
      <c r="D13" s="95"/>
      <c r="E13" s="95"/>
      <c r="F13" s="95"/>
      <c r="G13" s="95"/>
      <c r="H13" s="95"/>
      <c r="I13" s="95"/>
      <c r="J13" s="95"/>
    </row>
    <row r="14" spans="2:10" ht="15.75" customHeight="1">
      <c r="B14" s="95"/>
      <c r="C14" s="95"/>
      <c r="D14" s="95"/>
      <c r="E14" s="95"/>
      <c r="F14" s="95"/>
      <c r="G14" s="95"/>
      <c r="H14" s="95"/>
      <c r="I14" s="95"/>
      <c r="J14" s="95"/>
    </row>
  </sheetData>
  <mergeCells count="6">
    <mergeCell ref="B9:C9"/>
    <mergeCell ref="B2:J2"/>
    <mergeCell ref="B3:B4"/>
    <mergeCell ref="C3:C4"/>
    <mergeCell ref="B8:C8"/>
    <mergeCell ref="D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2023-03-13T20:49:38Z</dcterms:modified>
</cp:coreProperties>
</file>