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435"/>
  </bookViews>
  <sheets>
    <sheet name="Matriz_estratégica" sheetId="2" r:id="rId1"/>
    <sheet name="ANALISIS" sheetId="3" r:id="rId2"/>
  </sheets>
  <definedNames>
    <definedName name="_xlnm._FilterDatabase" localSheetId="0" hidden="1">Matriz_estratégica!$A$9:$AS$50</definedName>
    <definedName name="_xlnm.Print_Titles" localSheetId="0">Matriz_estratégica!#REF!</definedName>
  </definedNames>
  <calcPr calcId="191029"/>
</workbook>
</file>

<file path=xl/calcChain.xml><?xml version="1.0" encoding="utf-8"?>
<calcChain xmlns="http://schemas.openxmlformats.org/spreadsheetml/2006/main">
  <c r="J7" i="3" l="1"/>
  <c r="J6" i="3"/>
  <c r="J5" i="3"/>
  <c r="D8" i="3" l="1"/>
  <c r="AJ15" i="2"/>
  <c r="AP10" i="2"/>
  <c r="AP26" i="2"/>
  <c r="AO26" i="2"/>
  <c r="AP13" i="2" l="1"/>
  <c r="I8" i="3"/>
  <c r="H8" i="3"/>
  <c r="G8" i="3"/>
  <c r="F8" i="3"/>
  <c r="E8" i="3"/>
  <c r="AM34" i="2"/>
  <c r="AM15" i="2"/>
  <c r="AP41" i="2"/>
  <c r="AP44" i="2"/>
  <c r="AP47" i="2"/>
  <c r="AC11" i="2"/>
  <c r="J8" i="3" l="1"/>
  <c r="AM31" i="2"/>
  <c r="E9" i="3" l="1"/>
  <c r="D9" i="3"/>
  <c r="G9" i="3"/>
  <c r="H9" i="3"/>
  <c r="J9" i="3"/>
  <c r="I9" i="3"/>
  <c r="F9" i="3"/>
  <c r="AM10" i="2"/>
  <c r="AQ10" i="2"/>
  <c r="AQ11" i="2"/>
  <c r="AQ12" i="2"/>
  <c r="AQ13" i="2"/>
  <c r="AQ14" i="2"/>
  <c r="AQ15" i="2"/>
  <c r="AQ16" i="2"/>
  <c r="AQ17" i="2"/>
  <c r="AQ18" i="2"/>
  <c r="AQ20" i="2"/>
  <c r="AQ21" i="2"/>
  <c r="AQ23" i="2"/>
  <c r="AQ24" i="2"/>
  <c r="AQ25" i="2"/>
  <c r="AQ27" i="2"/>
  <c r="AQ29" i="2"/>
  <c r="AQ31" i="2"/>
  <c r="AQ32" i="2"/>
  <c r="AQ33" i="2"/>
  <c r="AQ34" i="2"/>
  <c r="AQ35" i="2"/>
  <c r="AQ36" i="2"/>
  <c r="AQ37" i="2"/>
  <c r="AQ38" i="2"/>
  <c r="AQ40" i="2"/>
  <c r="AQ41" i="2"/>
  <c r="AQ43" i="2"/>
  <c r="AQ44" i="2"/>
  <c r="AQ47" i="2"/>
  <c r="AQ50" i="2"/>
  <c r="AM12" i="2" l="1"/>
  <c r="AM14" i="2" l="1"/>
  <c r="AM25" i="2" l="1"/>
  <c r="AM11" i="2" l="1"/>
  <c r="AM13" i="2"/>
  <c r="AM16" i="2"/>
  <c r="AM17" i="2"/>
  <c r="AM18" i="2"/>
  <c r="AM19" i="2"/>
  <c r="AM20" i="2"/>
  <c r="AM21" i="2"/>
  <c r="AM22" i="2"/>
  <c r="AM23" i="2"/>
  <c r="AM24" i="2"/>
  <c r="AM26" i="2"/>
  <c r="AM27" i="2"/>
  <c r="AM28" i="2"/>
  <c r="AM29" i="2"/>
  <c r="AM30" i="2"/>
  <c r="AM32" i="2"/>
  <c r="AM33" i="2"/>
  <c r="AM35" i="2"/>
  <c r="AM36" i="2"/>
  <c r="AM37" i="2"/>
  <c r="AM38" i="2"/>
  <c r="AM39" i="2"/>
  <c r="AM40" i="2"/>
  <c r="AM41" i="2"/>
  <c r="AM42" i="2"/>
  <c r="AM43" i="2"/>
  <c r="AM44" i="2"/>
  <c r="AM45" i="2"/>
  <c r="AM46" i="2"/>
  <c r="AM47" i="2"/>
  <c r="AM48" i="2"/>
  <c r="AM49" i="2"/>
  <c r="AM50" i="2"/>
  <c r="AJ18" i="2" l="1"/>
  <c r="AJ35" i="2"/>
  <c r="AF10" i="2"/>
  <c r="AJ11" i="2" l="1"/>
  <c r="AJ13" i="2"/>
  <c r="AJ17" i="2"/>
  <c r="AJ20" i="2"/>
  <c r="AJ21" i="2"/>
  <c r="AJ23" i="2"/>
  <c r="AJ24" i="2"/>
  <c r="AJ25" i="2"/>
  <c r="AJ27" i="2"/>
  <c r="AJ29" i="2"/>
  <c r="AJ31" i="2"/>
  <c r="AJ32" i="2"/>
  <c r="AJ33" i="2"/>
  <c r="AJ34" i="2"/>
  <c r="AJ36" i="2"/>
  <c r="AJ37" i="2"/>
  <c r="AJ38" i="2"/>
  <c r="AJ40" i="2"/>
  <c r="AJ41" i="2"/>
  <c r="AJ43" i="2"/>
  <c r="AJ44" i="2"/>
  <c r="AJ47" i="2"/>
  <c r="AJ50" i="2"/>
  <c r="AJ10" i="2"/>
  <c r="V50" i="2" l="1"/>
  <c r="V47" i="2"/>
  <c r="V46" i="2"/>
  <c r="V39" i="2"/>
  <c r="X37" i="2" l="1"/>
  <c r="W37" i="2"/>
  <c r="Y37" i="2" s="1"/>
  <c r="V34" i="2"/>
  <c r="V29" i="2"/>
  <c r="V28" i="2"/>
  <c r="V22" i="2"/>
  <c r="V21" i="2"/>
  <c r="Y21" i="2"/>
  <c r="Y11" i="2"/>
  <c r="Y12" i="2"/>
  <c r="Y13" i="2"/>
  <c r="Y14" i="2"/>
  <c r="Y15" i="2"/>
  <c r="Y16" i="2"/>
  <c r="Y17" i="2"/>
  <c r="Y18" i="2"/>
  <c r="Y19" i="2"/>
  <c r="Y20" i="2"/>
  <c r="Y22" i="2"/>
  <c r="Y23" i="2"/>
  <c r="Y24" i="2"/>
  <c r="Y25" i="2"/>
  <c r="Y26" i="2"/>
  <c r="Y27" i="2"/>
  <c r="Y28" i="2"/>
  <c r="Y29" i="2"/>
  <c r="Y30" i="2"/>
  <c r="Y31" i="2"/>
  <c r="Y32" i="2"/>
  <c r="Y33" i="2"/>
  <c r="Y34" i="2"/>
  <c r="Y35" i="2"/>
  <c r="Y36" i="2"/>
  <c r="Y38" i="2"/>
  <c r="Y39" i="2"/>
  <c r="Y40" i="2"/>
  <c r="Y41" i="2"/>
  <c r="Y42" i="2"/>
  <c r="Y43" i="2"/>
  <c r="Y44" i="2"/>
  <c r="Y45" i="2"/>
  <c r="Y46" i="2"/>
  <c r="Y47" i="2"/>
  <c r="Y48" i="2"/>
  <c r="Y50" i="2"/>
  <c r="V11" i="2"/>
  <c r="Y10" i="2"/>
  <c r="V12" i="2"/>
  <c r="V14" i="2"/>
  <c r="V15" i="2"/>
  <c r="V17" i="2"/>
  <c r="V18" i="2"/>
  <c r="V19" i="2"/>
  <c r="V20" i="2"/>
  <c r="V23" i="2"/>
  <c r="V24" i="2"/>
  <c r="V25" i="2"/>
  <c r="V26" i="2"/>
  <c r="V27" i="2"/>
  <c r="V30" i="2"/>
  <c r="V31" i="2"/>
  <c r="V32" i="2"/>
  <c r="V33" i="2"/>
  <c r="V35" i="2"/>
  <c r="V36" i="2"/>
  <c r="V37" i="2"/>
  <c r="V38" i="2"/>
  <c r="V41" i="2"/>
  <c r="V42" i="2"/>
  <c r="V43" i="2"/>
  <c r="V44" i="2"/>
  <c r="V45" i="2"/>
  <c r="V48" i="2"/>
  <c r="V49" i="2"/>
  <c r="V10" i="2"/>
  <c r="J16" i="2"/>
  <c r="AC45" i="2" l="1"/>
  <c r="AE43" i="2" l="1"/>
  <c r="AD43" i="2"/>
  <c r="AE40" i="2"/>
  <c r="AD40" i="2"/>
  <c r="AF40" i="2" s="1"/>
  <c r="AD37" i="2"/>
  <c r="AE37" i="2" s="1"/>
  <c r="AF37" i="2" s="1"/>
  <c r="AE36" i="2"/>
  <c r="AD36" i="2"/>
  <c r="AF33" i="2"/>
  <c r="AE32" i="2"/>
  <c r="AD32" i="2"/>
  <c r="AE31" i="2"/>
  <c r="AD31" i="2"/>
  <c r="AF31" i="2" s="1"/>
  <c r="AF19" i="2"/>
  <c r="AE18" i="2"/>
  <c r="AD18" i="2"/>
  <c r="AF18" i="2" s="1"/>
  <c r="AE17" i="2"/>
  <c r="AD17" i="2"/>
  <c r="AE11" i="2"/>
  <c r="AD11" i="2"/>
  <c r="AF11" i="2"/>
  <c r="AF12" i="2"/>
  <c r="AF13" i="2"/>
  <c r="AF14" i="2"/>
  <c r="AF15" i="2"/>
  <c r="AF16" i="2"/>
  <c r="AF20" i="2"/>
  <c r="AF21" i="2"/>
  <c r="AF22" i="2"/>
  <c r="AF23" i="2"/>
  <c r="AF24" i="2"/>
  <c r="AF25" i="2"/>
  <c r="AF26" i="2"/>
  <c r="AF27" i="2"/>
  <c r="AF28" i="2"/>
  <c r="AF29" i="2"/>
  <c r="AF30" i="2"/>
  <c r="AF34" i="2"/>
  <c r="AF35" i="2"/>
  <c r="AF36" i="2"/>
  <c r="AF38" i="2"/>
  <c r="AF39" i="2"/>
  <c r="AF41" i="2"/>
  <c r="AF42" i="2"/>
  <c r="AF44" i="2"/>
  <c r="AF45" i="2"/>
  <c r="AF46" i="2"/>
  <c r="AF47" i="2"/>
  <c r="AF48" i="2"/>
  <c r="AF49" i="2"/>
  <c r="AF50" i="2"/>
  <c r="AC50" i="2"/>
  <c r="AC47" i="2"/>
  <c r="AC46"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0" i="2"/>
  <c r="AF43" i="2" l="1"/>
  <c r="AF17" i="2"/>
  <c r="AF32" i="2"/>
  <c r="H16" i="2"/>
  <c r="H14" i="2"/>
  <c r="Y49" i="2"/>
</calcChain>
</file>

<file path=xl/comments1.xml><?xml version="1.0" encoding="utf-8"?>
<comments xmlns="http://schemas.openxmlformats.org/spreadsheetml/2006/main">
  <authors>
    <author>Autor</author>
  </authors>
  <commentList>
    <comment ref="I15" authorId="0" shapeId="0">
      <text>
        <r>
          <rPr>
            <b/>
            <sz val="9"/>
            <color indexed="81"/>
            <rFont val="Tahoma"/>
            <family val="2"/>
          </rPr>
          <t>Autor:</t>
        </r>
        <r>
          <rPr>
            <sz val="9"/>
            <color indexed="81"/>
            <rFont val="Tahoma"/>
            <family val="2"/>
          </rPr>
          <t xml:space="preserve">
Mirar el CPIIAF</t>
        </r>
      </text>
    </comment>
  </commentList>
</comments>
</file>

<file path=xl/sharedStrings.xml><?xml version="1.0" encoding="utf-8"?>
<sst xmlns="http://schemas.openxmlformats.org/spreadsheetml/2006/main" count="488" uniqueCount="367">
  <si>
    <t>VISIÓN:</t>
  </si>
  <si>
    <t>MISIÓN:</t>
  </si>
  <si>
    <t>OBJETIVO GENERAL: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</si>
  <si>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</si>
  <si>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</si>
  <si>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Eje</t>
  </si>
  <si>
    <t>Estrategia</t>
  </si>
  <si>
    <t>Líneas</t>
  </si>
  <si>
    <t>Programas</t>
  </si>
  <si>
    <t xml:space="preserve">1A1 Reconocimiento de la diversidad familiar, en el ejercicio de los derechos colectivos e individuales. </t>
  </si>
  <si>
    <t xml:space="preserve">1A2 Entornos protectores y pacíficos que propicien el desarrollo familiar y comunitario. </t>
  </si>
  <si>
    <t xml:space="preserve">1A Reconocimiento de la diversidad y pluralidad familiar. </t>
  </si>
  <si>
    <t>1B Protección social para la calidad de vida de las familias.</t>
  </si>
  <si>
    <t>1. Reconocimiento y protección social.</t>
  </si>
  <si>
    <t xml:space="preserve">2B Familias que protegen y previenen la vulneración de los derechos. </t>
  </si>
  <si>
    <t xml:space="preserve">2. Convivencia democrática en las familias. </t>
  </si>
  <si>
    <t xml:space="preserve">3A Promoción de la participación social. </t>
  </si>
  <si>
    <t xml:space="preserve">3B1 Articulación y coordinación nacional y territorial para la gestión de la política. </t>
  </si>
  <si>
    <t>3B Gestión intersectorial.</t>
  </si>
  <si>
    <t xml:space="preserve">3C2 Identificación y análisis de las realidades de las familias en contexto. </t>
  </si>
  <si>
    <t xml:space="preserve">3C Gestión del conocimiento, seguimiento y evaluación. </t>
  </si>
  <si>
    <t xml:space="preserve">3. Gobernanza. </t>
  </si>
  <si>
    <t>2C1 Estructuración y consolidación de redes de apoyo familiar y comunitario.</t>
  </si>
  <si>
    <t>Línea base</t>
  </si>
  <si>
    <t xml:space="preserve">Meta </t>
  </si>
  <si>
    <t>Indicador</t>
  </si>
  <si>
    <t>Responsable</t>
  </si>
  <si>
    <t xml:space="preserve">1B2 Estrategias para la conciliación de los tiempos laborales y familiares. </t>
  </si>
  <si>
    <t xml:space="preserve">1B4 Promoción y desarrollo de iniciativas de autogestión y de proyectos productivos para las familias. </t>
  </si>
  <si>
    <t xml:space="preserve">2A1 Construcción de imaginarios familiares y sociales fundados en relaciones democráticas. </t>
  </si>
  <si>
    <t xml:space="preserve">2B1 Programas y estrategias de prevención de la vulneración de derechos en las familias. </t>
  </si>
  <si>
    <t xml:space="preserve">2B2 Programas y estrategias para la protección de los derechos de las familias y de sus integrantes. </t>
  </si>
  <si>
    <t xml:space="preserve">2B3 Desarrollo de capacidades de las familias para la convivencia, la comunicación, la solidaridad intergeneracional y la resolución de conflictos. </t>
  </si>
  <si>
    <t xml:space="preserve">3A2 Estrategias de seguimiento de la gestión pública. </t>
  </si>
  <si>
    <t>Porcentaje (%) de hogares rurales del departamento  fortalecidos.</t>
  </si>
  <si>
    <t xml:space="preserve">Priorizar e implementar quince (15) proyectos recreativos, culturales y deportivos que propicien desarrollo familiar y comunitario en el departamento.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</si>
  <si>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</si>
  <si>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</si>
  <si>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un (1) programa de divulgación de la oferta de bienes y servicios institucionales en el departamento. </t>
  </si>
  <si>
    <t xml:space="preserve">Un (1) programa de divulgación implementado. </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</si>
  <si>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</si>
  <si>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</si>
  <si>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Porcentaje (%) de unidades de emprendimiento fortalecidas.</t>
  </si>
  <si>
    <t xml:space="preserve">Apoyar diecinueve (19) cabildos indígenas en la elaboración y/o puesta en marcha de los planes de vida desde sus cosmovisiones. </t>
  </si>
  <si>
    <t xml:space="preserve">Fortalecer el veinte (20%) de los hogares rurales del departamento, frente a sus capacidades de interlocución, cohesión y participación activa a través de las redes de apoyo para el reconocimiento de la diversidad familiar.  </t>
  </si>
  <si>
    <t xml:space="preserve">Sensibilizar los doce (12) municipios sobre la diversidad y pluralidad familiar, étnica, cultural y territorial como práctica del reconocimiento en el ejercicio de los derechos colectivos e individuales.   </t>
  </si>
  <si>
    <t xml:space="preserve">Fomentando las dinámicas intergeneracionales en el territorio. </t>
  </si>
  <si>
    <t>Promoviendo entornos protectores para un modelo de convivencia comunitario.</t>
  </si>
  <si>
    <t>Conociendo nuestra institucionalidad.</t>
  </si>
  <si>
    <t xml:space="preserve">Porcentaje (%) de familias rurales fortalecidas. </t>
  </si>
  <si>
    <t>Promoviendo la responsabilidad empresarial.</t>
  </si>
  <si>
    <t xml:space="preserve">Un (1) modelo pedagógico creado e implementado. </t>
  </si>
  <si>
    <t>Crear e implementar un (1) modelo pedagógico de sensibilización empresarial en la aplicación de horarios laborales flexibles desde una perspectiva de género.</t>
  </si>
  <si>
    <t>Sensibilizando en modelos laborales flexibles.</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</si>
  <si>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</si>
  <si>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</si>
  <si>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Una (1) estrategia para el fortalecimiento de la sana convivencia familiar y social implementada. </t>
  </si>
  <si>
    <t xml:space="preserve">Implementar una (1) estrategia para el fortalecimiento de la sana convivencia familiar y social en el departamento. </t>
  </si>
  <si>
    <t>Implementar un (1) programa de atención integral para las familias con personas en condición de discapacidad y sus cuidadores.</t>
  </si>
  <si>
    <t>Un (1) programa de atención integral implementado.</t>
  </si>
  <si>
    <t xml:space="preserve">Previniendo la vulneración de los derechos familiares. </t>
  </si>
  <si>
    <t xml:space="preserve">Un (1) programa de intervención a adultos mayores creado e implementado. </t>
  </si>
  <si>
    <t>Pactando por el buen trato.</t>
  </si>
  <si>
    <t>Apoyando y fortaleciendo nuestras redes de apoyo.</t>
  </si>
  <si>
    <t xml:space="preserve">Observando y monitoreando la realidad familiar desde el contexto territorial. </t>
  </si>
  <si>
    <t>Secretaría de Agricultura, Desarrollo Rural y Medio Ambiente
Secretaría de Familia</t>
  </si>
  <si>
    <t xml:space="preserve">Conociendo nuestros derechos familiares. </t>
  </si>
  <si>
    <t>Apropiando la implementación de las rutas de atención a la familia.</t>
  </si>
  <si>
    <t xml:space="preserve">Protegiendo la vulneración de los derechos familiares. </t>
  </si>
  <si>
    <t xml:space="preserve">2C Familias como sujetos colectivos autónomos y agentes de desarrollo social y comunitario. </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</si>
  <si>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</si>
  <si>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 xml:space="preserve">2A Reconocimiento de los derechos de las familias y de sus integrantes y desarrollo de relaciones democráticas a su interior. </t>
  </si>
  <si>
    <t xml:space="preserve">1A3 Oferta de bienes y servicios para las familias. </t>
  </si>
  <si>
    <t>1B1 Protección en entornos laborales de los integrantes de las  familias.</t>
  </si>
  <si>
    <t xml:space="preserve">1B3 Rutas de atención integral para el acceso a bienes y servicios de las familias y sus integrantes, garantizando oportunidad y humanización en la atención. </t>
  </si>
  <si>
    <t xml:space="preserve">3A1 Familias protagonistas en el desarrollo de la política pública. </t>
  </si>
  <si>
    <t xml:space="preserve">3C1 Seguimiento y evaluación al cumplimiento de los objetivos de la política pública. </t>
  </si>
  <si>
    <t>Fortaleciendo las unidades familiares desde el desarrollo de sus actividades productivas  y fomento de la atención empresarial.</t>
  </si>
  <si>
    <t>Promoviendo la convivencia familiar y fomento de las paces territoriales.</t>
  </si>
  <si>
    <t>Siguiendo una gestión transparente y oportuna</t>
  </si>
  <si>
    <t xml:space="preserve">Implementar una (1) estrategia de acompañamiento familiar en el marco del plan de acción de atención al migrante en el departamento. </t>
  </si>
  <si>
    <t xml:space="preserve">Crear e implementar un (1) programa de fortalecimiento de entornos protectores en el sector rural. </t>
  </si>
  <si>
    <t xml:space="preserve">Un (1) programa de fortalecimiento implementado. </t>
  </si>
  <si>
    <t xml:space="preserve">Tipo de meta </t>
  </si>
  <si>
    <t>N.D</t>
  </si>
  <si>
    <t xml:space="preserve">Incremento </t>
  </si>
  <si>
    <t>Mantenimiento</t>
  </si>
  <si>
    <t xml:space="preserve">Fortalecer doce (12) mercados campesinos desde la articulación interinstitucional en el departamento. </t>
  </si>
  <si>
    <t xml:space="preserve">Una (1) estrategia de promoción de nuevas masculinidades implementada.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</si>
  <si>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</si>
  <si>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</si>
  <si>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Dos (2) estrategias para el manejo del consumo de sustancias psicoactivas implementadas.</t>
  </si>
  <si>
    <t>Un (1) documento marco de la superación de la pobreza extrema elaborado e implementado.</t>
  </si>
  <si>
    <t xml:space="preserve">Un (1) modelo de atención integral a primera infancia fortalecido. </t>
  </si>
  <si>
    <t xml:space="preserve">Crear e implementar un (1) programa de intervención a los adultos mayores para promover el manejo de conflictos intergeneracionales y el fortalecimiento de vínculos afectivos. </t>
  </si>
  <si>
    <t xml:space="preserve">Un (1) proceso de asistencia técnica consolidado. </t>
  </si>
  <si>
    <t>Una (1) política pública revisada y ajustada.</t>
  </si>
  <si>
    <t>Implementar un (1) programa público privado de promoción y gestión de buenas prácticas empresariales para la protección de la familia.</t>
  </si>
  <si>
    <t xml:space="preserve">Implementar un (1) programa de sensibilización empresarial sobre la responsabilidad del sistema de seguridad social para los trabajadores. </t>
  </si>
  <si>
    <t xml:space="preserve">Apoyar el treinta (30%) de las familias rurales en el desarrollo de actividades productivas y aplicación adecuada de sus ingresos. </t>
  </si>
  <si>
    <t>Implementar dos (2) estrategias para el manejo de situaciones de consumo de sustancias psicoactivas en entornos escolares y universitarios.</t>
  </si>
  <si>
    <t xml:space="preserve">Realizar una (1) estrategia de percepción territorial y apropiación familiar del entorno rural para la sostenibilidad del Paisaje Cultural Cafetero. </t>
  </si>
  <si>
    <t>Crear e implementar una (1) estrategia de apropiación social de la Política Pública para la protección, el fortalecimiento y desarrollo integral de la familia quindiana 2019 - 2029.</t>
  </si>
  <si>
    <t>Revisar y promover la articulación  de la Política Departamental de familia con políticas nacionales y/o sectoriales frente a la familia y sus integrantes.</t>
  </si>
  <si>
    <t>Realizar un seguimiento y evaluación trimestral del  proceso de implementación de la Política Pública para la protección, el fortalecimiento y el desarrollo integral de familia Quindiana</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</si>
  <si>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</si>
  <si>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</si>
  <si>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</si>
  <si>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programa de sensibilización empresarial implementado. </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</si>
  <si>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</si>
  <si>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 xml:space="preserve">Fortalecer el 20% de las unidades de emprendimiento de grupos poblacionales vulnerables como práctica de autogestión productiva familiar. </t>
  </si>
  <si>
    <t>Secretaría de Salud
Secretaría de Familia
Secretaría del Interior
Secretaría de Educación
ICBF
Comfenalco
Departamento de Policía Quindío
Red PAPAZ</t>
  </si>
  <si>
    <t xml:space="preserve">Secretaría de Familia
ICBF </t>
  </si>
  <si>
    <t xml:space="preserve">Secretaría de Salud
Secretaría de Educación - Academia - Entes Territoriales Municipales </t>
  </si>
  <si>
    <t>Implementar un (1) programa de sensibilización empresarial sobre prácticas de Empresas Familiarmente Responsables - EFR, para los trabajadores vinculados</t>
  </si>
  <si>
    <t xml:space="preserve">Un (1) programa de sensibilización empresarial sobre responsabilidad del SSST implementado. </t>
  </si>
  <si>
    <t>Implementar un (1) programa de articulación con la Política de Diversidad Sexual e Identidad de Género, para el reconocimiento y aceptación de la diferencia y la diversidad sexual en los entornos familiares.</t>
  </si>
  <si>
    <t xml:space="preserve">Una (1) estrategia  en el marco del plan de acción de atención al migrante  implementada. </t>
  </si>
  <si>
    <t>Una (1) estrategia de fortalecimiento de capacidades familiares en prevención del riesgo psicosocial desarrollada.</t>
  </si>
  <si>
    <t xml:space="preserve">Una (1) estrategia de percepción territorial realizada. </t>
  </si>
  <si>
    <t xml:space="preserve">Una (1) estrategia de apropiación de la política pública creada e implementada. </t>
  </si>
  <si>
    <t>Un (1) seguimiento y evaluación trimestral Política de Familia realizado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</si>
  <si>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</si>
  <si>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</si>
  <si>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Un (1) programa de articulación con Política de Diversidad Sexual e Identidad de Género implementado</t>
  </si>
  <si>
    <t>Brindar acompañamiento a las acciones y/o actividades para la realización interinstitucional celebración día internacional de la familia.</t>
  </si>
  <si>
    <t>Una (1) celebración anual día de la familia</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</si>
  <si>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</si>
  <si>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MATRIZ ESTRATÉGICA DE LA POLÍTICA PÚBLICA PARA LAS FAMILIAS DEL DEPARTAMENTO DEL QUINDÍO 2019 - 2029</t>
  </si>
  <si>
    <t>Secretaría de Agricultura, Desarrollo Rural y Medio Ambiente
Secretaría de Familia
Entes Territoriales Municipales
Comité de Cafeteros.</t>
  </si>
  <si>
    <t xml:space="preserve">Una (1) estrategia de acompañamiento familiar implementada. </t>
  </si>
  <si>
    <t>Secretaría de Familia
Secretaría del Interior
Instituto Colombiano de Bienestar Familiar
Entes Territoriales Municipales</t>
  </si>
  <si>
    <t xml:space="preserve">Doce (12) municipios sensibilizados sobre la diversidad y pluralidad familiar. </t>
  </si>
  <si>
    <t>Secretaría de Familia
Secretaría del Interior 
Instituto Colombiano de Bienestar Familiar
Entes Territoriales Municipales</t>
  </si>
  <si>
    <t xml:space="preserve">Quince (15) proyectos recreativos, culturales y/o deportivos priorizados e implementados. </t>
  </si>
  <si>
    <t>Secretaría de Cultura
INDEPORTES
Entes Territoriales Municipales
Secretaría de Educación Departamental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</si>
  <si>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</si>
  <si>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</si>
  <si>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</si>
  <si>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</si>
  <si>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</si>
  <si>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</si>
  <si>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</si>
  <si>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Secretaría de Salud
Secretaría de Familia
Secretaría de Educación
Instituto Colombiano de Bienestar Familiar
Entes Territoriales Municipales</t>
  </si>
  <si>
    <t xml:space="preserve">Doce (12) mercados campesinos fortalecidos. </t>
  </si>
  <si>
    <t>Secretaría de Agricultura, Desarrollo Rural y Medio Ambiente
Entes Territoriales Municipales</t>
  </si>
  <si>
    <t xml:space="preserve">Secretaría de Turismo, Industria y Comercio
Secretaria de Agricultura, Desarrollo Rural y Medio Ambiente
Entes Territoriales Municipales 
SENA </t>
  </si>
  <si>
    <t>Secretaría de Familia
Secretaría de Educación
Secretaría del Interior
Secretaría de Turismo, Industria y Comercio
Departamento Policía Quindío</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</si>
  <si>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</si>
  <si>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</si>
  <si>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Familia
ICBF
Entes Territoriales Municipales</t>
  </si>
  <si>
    <t>Desarrollar una estrategia que fortalezca las capacidades familiares en prevención del riesgo psicosocial en temas como (Salud mental, suicidio, consumo de sustancias psicoactivas, explotación sexual y demás factores de riesgo para las familias).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</si>
  <si>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</si>
  <si>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</si>
  <si>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Número de programas y/o actividades implementados desde el sector interreligioso a las familias y comunidades.</t>
  </si>
  <si>
    <t>Secretaría de Turismo, Industria y Comercio
Secretaría de Cultura
Secretaria de Agricultura, Desarrollo Rural y Medio Ambiente
Entes Territoriales Municipales</t>
  </si>
  <si>
    <t xml:space="preserve">Fortalecer la dinámica del Comité Departamental e Interinstitucional para la Primera Infancia, Infancia, Adolescencia y Familia con un (1) informe semestral de seguimiento y gestión en la aplicación de la política de familia.  </t>
  </si>
  <si>
    <t>Secretaría de Familia
Instituto Colombiano de Bienestar Familiar</t>
  </si>
  <si>
    <t>Diseño e implementación de una (1) estrategia para el empoderamiento de las familias y disminución de prácticas de dependencia institucional y asistencialismo.</t>
  </si>
  <si>
    <t xml:space="preserve">Un (1) informe semestral de la política de familia en el marco del Comité Departamental e Interinstitucional para la Primera Infancia, Infancia, Adolescencia y Familia. </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</si>
  <si>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</si>
  <si>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</si>
  <si>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</si>
  <si>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 xml:space="preserve">Realizar en los 12 municipios del departamento estudios sectoriales que permitan la caracterización de las familias mediante diversos modelos sociales de investigación (cuantitativos, cualitativo, cartografía social, entre otros).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</si>
  <si>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</si>
  <si>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</si>
  <si>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</si>
  <si>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</si>
  <si>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Diecinueve (19) cabildos indígenas apoyados. </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</si>
  <si>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</si>
  <si>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</si>
  <si>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Implementar una (1) estrategia de promoción de nuevas masculinidades para fortalecer la dinámica familiar y disminuir las violencias de género.</t>
  </si>
  <si>
    <t>Secretaría de Familia
Secretaría de Salud
IBCF
Secretaría de Educación
Entes Territoriales Municipales</t>
  </si>
  <si>
    <t xml:space="preserve">Elaborar e implementar un (1) documento marco de superación de la pobreza extrema como herramienta de fortalecimiento de las familias en el departamento del Quindío. </t>
  </si>
  <si>
    <t>Secretaría de Planeación
Secretarías Sectoriales
Prosperidad Social
Entes Territoriales Municipales</t>
  </si>
  <si>
    <t>Secretaría de Familia
Secretaría del Interior
Sector Interreligioso
Entes Territoriales Municipales</t>
  </si>
  <si>
    <t>Secretaría de Familia
Secretaría de las TIC´s
Secretaría de Planeación
Entes Territoriales Municipales</t>
  </si>
  <si>
    <t>Empoderando a las familias en acciones democráticas y sociopolíticas</t>
  </si>
  <si>
    <t>Doce (12) municipios del departamento con estudios sectoriales de caracterización de las familias realizados.</t>
  </si>
  <si>
    <t xml:space="preserve">Garantizar la inclusión de variables e indicadores en el marco del observatorio económico y social del departamento,  que permitan monitorear las dinámicas de las familias Quindianas. </t>
  </si>
  <si>
    <t xml:space="preserve">Un (1) programa de buenas prácticas empresariales para la protección de la familia implementada. </t>
  </si>
  <si>
    <t xml:space="preserve">Acompañar la operación del modelo de atención integral a primera infancia (salud, educación, hogar y entorno) con enfoque familiar en el sector urbano y rural.  </t>
  </si>
  <si>
    <t>Implementar programas y/o actividades que desde el sector interreligioso y confesional promocionen y fortalezcan los valores, principios y prácticas para la sana convivencia y cohesión de las familias y comunidades.</t>
  </si>
  <si>
    <t xml:space="preserve">Una (1) estrategia de empoderamiento de las familias en disminución de prácticas de dependencia institucional y asistencialismo diseñada e  implementada. </t>
  </si>
  <si>
    <t>Número de variables e indicadores garantizados en observatorio económico y social del departamento.</t>
  </si>
  <si>
    <t>Secretaría de Familia - DIRECCIÓN ADULTO MAYOR 
Entes Territoriales Municipales</t>
  </si>
  <si>
    <t>Proyección Decenal</t>
  </si>
  <si>
    <t>Seguimiento 2021</t>
  </si>
  <si>
    <t>Programado meta año</t>
  </si>
  <si>
    <t>Ejecutado meta año</t>
  </si>
  <si>
    <t>Porcentaje avance meta año</t>
  </si>
  <si>
    <t xml:space="preserve">Programado presupuesto año </t>
  </si>
  <si>
    <t xml:space="preserve">Ejecutado presupuesto año </t>
  </si>
  <si>
    <t>Porcentaje avance presupuesto año</t>
  </si>
  <si>
    <t>Observaciones cumplimiento política</t>
  </si>
  <si>
    <t>Porcentaje avance total de PP en metas</t>
  </si>
  <si>
    <t>Seguimiento 2022</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</si>
  <si>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t>
  </si>
  <si>
    <t xml:space="preserve">La Secretaría de Familia, a través de la jefatura de Familia, implementa el proceso de asistencia técnica dirigido a los doce municipios de departamento. </t>
  </si>
  <si>
    <t>Nota</t>
  </si>
  <si>
    <t xml:space="preserve">Según el Censo Nacional de Población y Vivienda de 2018 (CNPV-2018), departamento del Quindío cuenta con un total de 174.231 hogares, de los cuales 21.442 corresponden a la zona rural entre centros poblados y rural disperso. </t>
  </si>
  <si>
    <t>Según información del aportada por la Secretaría del Interior, el departamento cuenta con un total de 343 Juntas de Acción comunal en la vigencia 2022. Por lo tanto, el 30% puede aproximarse a 103 JAC</t>
  </si>
  <si>
    <t>Observaciones</t>
  </si>
  <si>
    <t>Seguimiento 2020</t>
  </si>
  <si>
    <t xml:space="preserve">Seguimiento decenio </t>
  </si>
  <si>
    <t>Metas programadas</t>
  </si>
  <si>
    <t xml:space="preserve">Meta acumulada </t>
  </si>
  <si>
    <t xml:space="preserve">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t>
  </si>
  <si>
    <t xml:space="preserve">Se proyectó y elaboró el Plan de Atención a la población migrante y retornada de departamento del Quindío. </t>
  </si>
  <si>
    <t xml:space="preserve">Desde la Secretaría de Familia, se realizó la elaboración del programa denominado "Tu y yo nos cuidamos", el cual, por medio de la metodología de pares, con cinco encuentros denominados: 1. Asumiendo nuestro proceso de envejecimiento; 2. Nuestra comunicación intergeneracional; 3. Conociendo y aplicando nuestros derechos y deberes; 4. Articulando nuestras redes de apoyo y las rutas de prevención y; 5. Comunicando nuestra experiencia a la comunidad; busca promover el manejo de conflictos intergeneracionales y el fortalecimiento de vínculos afectivos de la población adulta mayor del departamento del Quindío. </t>
  </si>
  <si>
    <t xml:space="preserve">En el proceso de fortalecimiento de los entornos de los niños y niñas en su primera infancia, se elaboró un modelo de atención integral bajo los componentes de salud, educación, hogar y entorno con un enfoque familiar y rural, el cual será implementado durante la vigencia 2021. </t>
  </si>
  <si>
    <t xml:space="preserve">En el proceso de socialización de la Política Pública Departamental de Familia con los diferentes actores corresponsables del proceso de implementación, se lograron identificar diferentes contenidos que servirán de apoyo para la elaboración de la herramienta de comunicación que permita fortalecer la comunicación con las familias del departamento. </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</si>
  <si>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y las Alcaldías Municipales, para focalizar la población objeto de la meta propuesta por la Política Pública. </t>
  </si>
  <si>
    <t xml:space="preserve">Teniendo en cuenta el proceso de socialización que se adelantó durante la vigencia 2020 de la Política Pública Departamental de Familia, la presenta meta, no fue priorizada durante el periodo reportado. </t>
  </si>
  <si>
    <t xml:space="preserve">Se realizó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</si>
  <si>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Teniendo en cuenta el nuevo Plan Departamental de Desarrollo "Tu y yo Somos Quindío 2020 - 2023", desde la Secretaría de Familia, se inició un proceso de análisis de todas las Políticas Públicas que están a cargo de este despacho. 
De esta manera, se identificaron las debilidades del documento estratégico, además de iniciar la armonización con el Plan de Desarrollo, con la finalidad de establecer las acciones entre los actores corresponsables, para trazar una hoja de ruta en el proceso de implementación. 
Así, se identifica la necesidad de hacer ajustes, proponiendo un formato fundamentado en la Guía Sinergia y los lineamientos dados desde el Departamento Nacional de Planeación, como una propuesta para todas las Políticas Públicas que lidera la Secretaría Sectorial. </t>
  </si>
  <si>
    <t xml:space="preserve">Desde la Secretaría de Familia Departamental, se realizó durante el segundo semestre de 2020, solicitud de reporte de información a los actores responsables en dos (2) oportunidades. Así mismo, se rindió informe de seguimiento, tanto en el Comité Departamental de Primera Infancia, Infancia, Adolescencia y Familia, como en el Consejo Departamental de Política Social. </t>
  </si>
  <si>
    <t xml:space="preserve">Durante la presente vigencia, no se realizó la priorización de esta meta. </t>
  </si>
  <si>
    <t xml:space="preserve">Se realizó socialización con todos los actores responsables, a través de los enlaces, las finalidades de la Política Pública Departamental de Familia. 
Se hizo envío de correo electrónico a cada ente territorial para que conociera de cerca los lineamientos técnicos de la política pública. Además se atendió de manera transversal a los municipios de Salento, Córdoba, Circasia, Montenegro, Buenavista, Quimbaya y Calarcá.  </t>
  </si>
  <si>
    <t>Durante el periodo de reporte, el actor no reportó información referente al cumplimiento de la meta de la Política Pública. Se creó observatorio de familia en el municipio Calarcá, a través de la creación de cuatro módulos en la página oficial de la Administración Municipal.</t>
  </si>
  <si>
    <t>Teniendo en cuenta las condiciones de bioseguridad como consecuencia de la pandemia en el territorio, durante el segundo semestre de la vigencia 2020, no se priorizó esta acción, considerando el contacto directo que se requería con la población y el personal de la Secretaría de Familia y las Alcaldías Municipales, para focalizar la población objeto de la meta propuesta por la Política Pública. Por su parte, el municipio de Calarcá realizó 38 sensibilizaciones en fortalecimiento familiar en diferentes temáticas para padres, niños y niñas en los corregimientos de La Virginia, Barcelona y el Centro Poblado de Quebradanegra.</t>
  </si>
  <si>
    <t xml:space="preserve">Se realizó proceso de socialización con organizaciones étnicas, con la finalidad de concertar las acciones para el fortalecimiento de las familias a través de sus cosmovisiones, con la finalidad de obtener los insumos para la construcción de la estrategia.  
Posteriormente, se identificaron las familias interesadas en el proceso de implementación de la estrategia. 
La estrategia se compone de 2 programas: a) Divulgación, reconocimiento y garantía de derechos a las diferentes organizaciones étnicas en el Quindío y, b) Acompañamiento para el fortalecimiento familiar a las diferentes organizaciones étnicas en el Quindío. </t>
  </si>
  <si>
    <t xml:space="preserve">Se suscribieron los Convenios de Asociación, con los cabildos: 
- No. 015 con la Asociación de Cabildos Indígenas de Armenia Quindío (ACIAQ). 
- No. 016 con la Asociación de Cabildantes Pastos del Quindío.
Lo anterior, con el fin de ejecutar los recursos asignados para la vigencia 2020, de acuerdo a la concertación realizada con los cabildos y resguardos, en el marco del proceso de implementación de los Planes de Vida. </t>
  </si>
  <si>
    <t xml:space="preserve">A través del Contrato de Prestación de Servicios No. 968 de la Gobernación del Quindío, se desarrollaron jornadas de sensibilización sobre enfoque diferencial y subdiferencial, como herramienta para el reconocimiento de la diversidad, en los municipios de Salento, Córdoba, La Tebaida, Montenegro, Buenavista, Pijao, Génova y Quimbaya. </t>
  </si>
  <si>
    <t>Sec. Cultura: Los proyectos culturales liderados por la Secretaría Sectorial, son transversales a todos los grupos poblacionales, siendo difícil la identificación de acciones exclusivamente con enfoque familiar. 
Sin embargo, desde la puesta en marcha del Plan Departamental de Desarrollo "Tu y yo Somos Quindío 2020 - 2023", se ejecutaron las siguientes acciones, que permitieron la promoción del desarrollo familiar y comunitario:
- Se desarrolló el programa de Danza Activa con 14 capacitaciones por Facebook Live. 
- Se realizó la presentación de Danza en La Noche de Magia y Luz. 
- Se realizaron 18 presentaciones artísticas de la banda departamental. 
- Apoyo al show quindiano y la danza artística en casa.  INDEPORTES: Se realizaron tres (3) actividades de fomento a la recreación, la actividad física y el deporte en el departamento del Quindío. Calarcá: Se apoya el funcionamiento de escuelas de formación deportiva y escuelas formación artística y culturales. Las cuales tuvieron receso durante el periodo de aislamiento preventivo obligatorio de acuerdo a las directrices Nacionales por la pandemia y los decretos Municipales. Sin embargo, se buscó estrategias para continuar con los procesos formativos en escuelas.</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</si>
  <si>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con la finalidad de trabajar en una red articuladora. </t>
  </si>
  <si>
    <t>Se actualizó e implementó el Plan Integral de Seguridad y Convivencia Ciudadana (PISCC).</t>
  </si>
  <si>
    <t>Teniendo en cuenta las condiciones de bioseguridad como consecuencia de la pandemia en el territorio, se instó a las Alcaldías Municipales a realizar la conmemoración del día de la familia, a través de mensajes motivadores en redes sociales, que promovieran la crianza amorosa y la prevención de cualquier tipo de violencia y vulneración de derechos de la familia. Calarcá: Se realizó conmemoración del día de la familia desde sensibilización por redes sociales y correos electrónicos, se elaboraron baners publicitarios, videos de comunicación asertiva y video de actividades para desarrollar en familia liderado por la Mesa Participación NNA.</t>
  </si>
  <si>
    <t xml:space="preserve">Teniendo en cuenta la contingencia dada por el Covid - 19, desde la Secretaría de Familia no se logró avanzar en la consolidación de la estrategia de divulgación de la oferta institucional de bienes y servicios para las familias del departamento, quedando proyectado el inicio de la ejecución de esta meta para la vigencia 2021.  </t>
  </si>
  <si>
    <t>Durante el periodo de reporte, el actor no reportó información referente al cumplimiento de la meta de la Política Pública. Ministerio del trabajo: 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 dando a conocer sus programas de SENA EMPRENDE RURAL, así como las ventajas en la constitución de Organizaciones Solidarias.
2.04/08/2020: Se llevó a cabo un proceso de capacitaciones frente a la importancia en la inclusión de personas en condiciones de discapacidad. 
3. 16/09/2020: Se llevó a cabo un proceso de sensibilización frente al componente de ORGANIZACIONES SOLIDARIAS Y SENA EMPRENDE RURAL.
4. 22/10/2020: Formación para el trabajo por el SENA.</t>
  </si>
  <si>
    <t>Las actividades de sensibilización frente a los ítems inherentes al sistema de seguridad social se llevaron a cabo a través de la ejecución de las siguientes actividades:
a.17/7/2020: Socialización Formalización Laboral
b.17 Y 25 De Julio De 2020: Brigada De Inspección Génova.
c.27/8/2020: Formalización Laboral y Empresarial
d.26/08/2020: Derechos Humano y Empresa
e.29/9/2020: Formalización Laboral Sector Transporte.
f.08/10/2020: Red Nacional de Formalización Laboral (RNFL).
g.15/10/2020: Formalización Laboral del Sector Rural.
h.22/10/2020: No discriminación.
I. 19/11/2020: Plan progresivo de la protección y la garantía de los derechos de los trabajadores.</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</si>
  <si>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UAEOS, dando a conocer sus programas de SENA EMPRENDE RURAL, así como las ventajas en la constitución de Organizaciones Solidarias.
2.16/09/2020: Se llevó a cabo un proceso de sensibilización frente al componente de ORGANIZACIONES SOLIDARIAS Y SENA EMPRENDE RURAL.
3. 22/10/2020: Formación para el trabajo por el SENA.</t>
  </si>
  <si>
    <t>Durante el periodo informado, el responsable no reportó información referente al cumplimiento de la meta de la Política Pública. Ministerio del trabajo: 03/07/2020: TELETRABAJO Y OFERTA INSTITUCIONAL SENA. Se llevó a cabo un foro acerca de la implementación del TELETRABAJO y/o Trabajo en Casa dirigido para la población en general.</t>
  </si>
  <si>
    <t>Sec Familia: Durante la presente vigencia se realizó asistencia técnica a los municipios en el manejo de las matrices  de seguimiento a la política pública de familia, además que se ofició a cada una de las dependencias para que suministraran la información pertinente para establecer la ruta de atención integral. Finalmente se compiló la información en una matriz de Excel que permite la identificación de los actores y sus acciones para la posterior elaboración de la ruta. Salento: Se realizaron campañas por medio de redes sociales informando a la población salentina acerca de las rutas de atención (emergencia sanitaria COVID-19). Igualmente se realizó presencial en establecimientos públicos y población en general con la reapertura económica. Calarcá: Se ha realizado 2 videos y baners como estrategia de fortalecimiento a los hogares en diferentes temáticas distribuidos en redes sociales, grupos de WhatsApp de madres de familias en acción, victimas.</t>
  </si>
  <si>
    <t>Durante el periodo de reporte, el actor no reportó información referente al cumplimiento de la meta de la Política Pública. Salento: Se realizaron campañas #EscucharTambienSalvaVidas, por medio de redes sociales con el fin de fortalecer las familias e igualmente con el proyecto guardianes de los andes se trabajó integralmente con las familias y los niños, niñas y adolescentes.</t>
  </si>
  <si>
    <t>Se apoyaron 50 productores en la participación de 8 mercados campesinos del departamento, con el fin de garantizar los circuitos cortos de comercialización, conforme al cumpliendo de las resoluciones 464 de 2017 del Ministerio de Agricultura y 0590 de 2019.
Se han realizado ferias virtuales y presenciales, las cuales han sido promovidas por el Ministerio de Agricultura y la mesa nacional de compras públicas.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Gestión Ambiental, el cual se encarga de la logística, convocatoria, control y seguimiento, con el objetivo de fortalecer la economía del pequeño y mediano productor sin intermediario, garantizando así una mejor calidad de vida. Salento: Se realizaron por gestión dos (2) mercados campesinos.</t>
  </si>
  <si>
    <t xml:space="preserve">Se apoyaron 21 organizaciones de productores formales, para la incursión en mercados institucionales en cumplimiento de la Ley 2046 de 2020, los cuales han firmado acuerdos comerciales con el Ejército Nacional, PAE Departamental, Bienestar Familiar y hospitales.
Dando un 100% de impacto sobre el indicador por apoyarse 21 de 21 presentadas.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 Sec Familia: Teniendo en cuenta que el censo DANE 2018, proyecta de acuerdo a su ficha técnica que el departamento del Quindío cuenta con 60.788 personas en su área rural y centros poblados y que hay un promedio de personas por hogar de 2,8 personas, se determina que en el departamento hay aproximadamente 21.710. 
En este sentido, el 30% de los hogares, representa 6.513 en el territorio, siendo el reto a fortalecer en el marco de la implementación de la Política Pública. Su distribución, se realizará de acuerdo a la densidad poblacional de cada municipio. 
No obstante, desde la Secretaría de Agricultura y Desarrollo Rural, se desarrollaron acciones de fortalecimiento para 21 organizaciones, como se enuncia en la celda anterior. </t>
  </si>
  <si>
    <t>Agricultura: Se atendieron 2 necesidades empresariales a los Emprendimientos: Paz y Flora y Fundación Renacer en asistencia técnica de emprendimiento y se realizó rueda de negocios y mercados campesinos, apoyándolos en muestras comerciales como emprendimientos.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</si>
  <si>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Colegio Hojas Anchas (Circasia), Jhon F Kennedy (Calarcá), Liceo Andino de la Santísima Trinidad (Filandia), Policarpa Salavarrieta (Quimbaya), Segundo Henao (Calarcá), María Goretti (Montenegro), Colegio Francisco Miranda (Filandia), Colegio Libre (Circasia), Instituto Génova (Génova), Ramón Mesa Londoño (Quimbaya).</t>
  </si>
  <si>
    <t xml:space="preserve">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Además se asistieron técnicamente a los municipios de Salento, Buenavista y Génova Montenegro, Pijao, Córdoba, Circasia, Filandia, Salento, Quimbaya, Buenavista, Génova y Armenia. En la consolidación de espacios de participación para la población sexualmente diversa, así como en la socialización del Decreto 00510 del 11 de septiembre 2020. </t>
  </si>
  <si>
    <t>Sec Familia: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Salento: Se realiza campaña de prevención #YoMeCuidoPorMiFuturo, por medio de redes sociales, grupo juvenil de la parroquia nuestra señora del Carmen y proyecto guardianes de los andes. Calarcá: Se está implementado (1) estrategia de embarazo en adolescentes, la cual se ha realizado seguimiento y articulación servicios amigables, talleres de sensibilización adolescentes y padres, celebración de la semana andina.</t>
  </si>
  <si>
    <t>Educación: Durante el periodo informado, el actor responsable no reportó información referente al cumplimiento de la meta de la Política Pública. USB: 1.Talleres de prevención de consumo de sustancias psicoactivas, promoción proyecto de vida, charlas de prevención de consumo, afrontamiento de emociones, manejo de ansiedad, hábitos de vida saludable, actividades recreativas virtuales 2, Acompañamiento psicopedagógico individual. 3. Campañas de prevención y promoción. Salento: Con el proyecto guardianes de los andes se realizaron diferentes actividades direccionadas a prevenir el consumo de sustancias psicoactivas y se realizó actividad en el barrio Aldea El Artesano junto con el hospital mental de Filandia, realizando árbol de problemas para identificar las problemáticas y llegar a brindar una solución. Sec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</si>
  <si>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El departamento del Quindío creó la implementación de la estrategia RBC a través del Decreto No. 0703 del 30 de diciembre de 2014, por esto la Secretaría de Familia para prestar servicios de acompañamiento a las personas con discapacidad, familias y comunidad  implementa el programa Rehabilitación Basada en Comunidad, a través de las siguientes acciones:
1. De manera constante a través de los enlaces municipales y los representantes de organización de personas con discapacidad, se trabaja en la creación y fortalecimiento de las redes de apoyo para la implementación de la estrategia RBC en los municipios del Departamento.
2. Como fortalecimiento se realizaron  capacitaciones a los agentes comunitarios en RBC. Los programa de atención integral para las personas con discapacidad, sus familias y sus cuidadores, se desarrollan desde dos estrategias de gestión: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</si>
  <si>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En la vigencia 2020 se formuló el documento " MARCO TERRITORIAL DE LUCHA CONTRA LA POBREZA EXTREMA 2020-2023", debidamente aprobado en el Consejo de Política Social del Departamento. Igualmente, el Documento Marco de Superación de la Pobreza fue remitido a la Asamblea Departamental en cumplimiento de las disposiciones legales, Ley 1785 de 2016 “Por medio de la cual se establece la Red para la Superación de la Pobreza Extrema Red Unidos y se dictan otras disposiciones”.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DPS.Calarcá: Se formuló el marco territorial para la superación de extrema pobreza. Aprobado durante sesión del COMPOS el día 18 diciembre de 2020.</t>
  </si>
  <si>
    <t>En el proceso de fortalecimiento de los entornos de los niños y niñas en su primera infancia, se elaboró un modelo de atención integral bajo los componentes de salud, educación, hogar y entorno con un enfoque familiar (tanto rural como urbano).
En el proceso de implementación, 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Actualización del documento final RIA de acuerdo a las etapas establecidas en los lineamientos. Socialización de la ruta de atención integral a la primera infancia (agentes educativos, entidades del sistema de atención a bienestar familiar, alcaldía, municipal, familias). Actualizar información en la plataforma de CERO A SIEMPRE, de todos los módulos que se reportan en la misma.</t>
  </si>
  <si>
    <t>Desde el programa de salud mental y especialmente en los eventos de violencia se han adelantado las siguientes acciones:
* Se hace seguimiento a la gestión del riesgo en el evento 875 de violencia intrafamiliar con el fin de saber si se han activado las rutas adecuadas a cada uno de los casos reportados en la plataforma de SVIGILA, así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También se ha hecho seguimiento a la gestión del riesgo de cada uno de los casos que se presentan en el evento de violencia intrafamiliar donde se hace articulación con las entidades pertinentes para la activación de rutas necesarias.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Socialización del Plan Decenal de Salud Pública, Socialización de la ley 1616 de 2013, Socialización Resolución N 004886 de 2018 Por la cual se adopta la política nacional de salud mental,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 En las actividades antes mencionadas se tiene en cuenta el tema de envejecimiento y vejez adecuándolo al evento Convivencia social y salud mental.
* Se realizan campañas de gestión del riesgo en temas de trastornos mentales implementadas de acuerdo al seguimiento a la gestión del riesgo de los casos del SIVIGILA reportados en los 11 municipios de competencia departamental.
* Seguimiento al Evento 356 Intento de Suicidio y Evento 875 Violencia de Género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Desde la secretaría de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Calarcá: Orientación psicosocial a las familias, habilitación línea municipal de atención psicosocial, remisiones EPS y otras entidades, activación de rutas.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</si>
  <si>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Salento: Desde la parroquia nuestra señora del Carmen se realiza talleres y actividades con el grupo juvenil y programa ser vida.</t>
  </si>
  <si>
    <t>La Secretaría de Cultura no reportó acciones desarrolladas durante el cuarto trimestre de la vigencia 2021.
Alcaldia de Génova:  En el cumplimiento de esta meta interviene personal de apoyo que busca rescatar el Paisaje Cultural Cafetero.</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</si>
  <si>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También, se han realizado jornadas de acompañamiento a las Administraciones Municipales con el fin de realizar un ejercicio de sensibilización sobre la adopción de la Política Público Departamental de Familia. 
Alcaldía de Córdoba: Se cuenta con la Política Pública de Primera Infancia, Adolescencia y Familia, la cual cuenta con el plan de acción con las actividades a realizar referente los niños, niñas, jóvenes, adolescentes y familia del municipio para así fortalecer el desarrollo integral de la familia.
Alcaldía de Génova: En el cumplimiento de esta meta interviene personal adscrito a la Comisaría de Familia del municipio.</t>
  </si>
  <si>
    <t xml:space="preserve">Secretaría de Familia: Se realizó la presentación del informe de seguimiento de la Política Pública en el marco del cuarto y sexto Comité Departamental e Interinstitucional para la Primera Infancia, Infancia y Adolescencia del Quindío, con el propósito de dar a conocer los avances en el proceso de implementación, seguimiento y evaluación durante la vigencia 2021. </t>
  </si>
  <si>
    <t>Durante el trimestre informado no se realizaron acciones para esta estrategia propuesta.</t>
  </si>
  <si>
    <t>Se dio cumplimiento a esta meta en el proceso de formulación y adopción de la Política Pública. 
Desde el ICBF se está atento a los requerimientos de articulación que la Secretaria de Familia requiera para el cumplimiento de este ítem, adicionalmente desde el acompañamiento que se realiza desde el SNBF se hace de manera permanente orientación técnica en el ciclo de la gestión de las Políticas Públicas.</t>
  </si>
  <si>
    <t xml:space="preserve">Secretaría de Familia: Se realiza la compilación de las acciones reportadas por los diferentes actores del proceso de implementación de la Política Pública, de acuerdo al Decreto 386 de 2019 de la Gobernación del Quindío, elaborando el informe del cuarto trimestre de la vigencia 2021. </t>
  </si>
  <si>
    <t xml:space="preserve">Desde la Secretaría de Planeación a través del Observatorio Departamental se cuenta con insumos para proyectar la ejecución de acciones que encaminen el cumplimiento de esta meta de Política Pública. De esta manera, para la vigencia 2022, se proyecta el desarrollo de mesas de trabajo que permitan articular acciones.    </t>
  </si>
  <si>
    <t xml:space="preserve">Desde la Secretaría de Planeación Departamental, se cuentan con variables que permiten el monitoreo de las dinámicas familiares a través del Observatorio Departamental. Así mismo, se está a la espera de jornadas de trabajo con la Secretaría de Familia para definir indicadores que permitan fortalecer el proceso de visibilización de la Política Pública. </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</si>
  <si>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ICBF: Desde el ICBF como rector territorial del Sistema Nacional de Bienestar Familiar, se asiste técnicamente a los territorios en el ciclo de gestión de las políticas públicas, proceso que se encuentra documentado y articulado con el nivel nacional.</t>
  </si>
  <si>
    <t>La Secretaría del Interior no reportó acciones desarrolladas durante el cuarto trimestre de la vigencia 2021. Alcaldía de Córdoba: Se realizan actividades de promoción de los valores, deberes y derechos, principios para así lograr y mejorar la convivencia familiar en el municipio.   Alcaldía de Génova: En el cumplimiento de esta meta interviene personal de apoyo ante el comité religioso conformado por el municipio. Alcaldía de Salento: Desde la parroquia Nuestra Señora del Carmen, se realizan talleres y actividades con el grupo juvenil y programa ser vida.</t>
  </si>
  <si>
    <t xml:space="preserve">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</si>
  <si>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t>
  </si>
  <si>
    <t>Salud: 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</si>
  <si>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 xml:space="preserve">Secretaría de Familia: Se inició la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 realizando acercamientos con los enlaces de las Alcaldías de Filandia, Calarcá, Armenia, Córdoba, Pijao y Quimbaya. </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</si>
  <si>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</si>
  <si>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</si>
  <si>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Reunión con la Secretaría de Planeación Departamental para recibir asistencia técnica en la elaboración del Plan de Acompañamiento al ciudadano Migrante, por lo que se continúa avanzando en el proceso de consolidación de dicho Plan, el cual incluira una estrategia con enfoque familiar.  </t>
  </si>
  <si>
    <t>Secretaría de Familia: A través del Decreto 703 de 2014, en el departamento del Quindío, se viene implementando la estrategia RBC.</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</si>
  <si>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</si>
  <si>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</si>
  <si>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Secretaría de Familia: Durante la vigencia 2021 no se adelantaron acciones enmarcadas en esta meta de Política Pública. </t>
  </si>
  <si>
    <t xml:space="preserve">Se avanzó en la estructuración de una estrategia de articulación con la Política Pública de Diversidad Sexual e Identidad de Género. </t>
  </si>
  <si>
    <t xml:space="preserve">Secretaría del Interior: 
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</si>
  <si>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
Se ha fortalecido en un 20% las unidades de emprendimiento de grupos poblacionales vulnerables como práctica de autogestión productiva familiar. En temas Administrativos, financieros, comercial, economía solidaria y/o asociatividad, formalización, tributaria y legal.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</si>
  <si>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
Se ha apoyado el 32% de familias rurales fortalecidas en acompañamiento y asesoramiento en la estructuración de 6 perfiles de alianzas productivas.
Se beneficiaron 614 familias con el apoyo en la estructuración y acompañamiento de 16 perfiles de alianzas productivas las cuales impactaron 10 municipios del departamento recibiendo apoyo técnico en el fomento organizativo de la Agricultura Campesina, Familiar y Comunitaria para diversos renglones productivos como plátano, cacao, hortalizas, huevos, ganadería, frutales y aromáticas.</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</si>
  <si>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
Se han apoyado 30 organizaciones formales en la realización de los mercados y acuerdos comerciales con Bienestar Familiar, el Ejercito, Coobienestar y operador de hospitales, en los 12 municipios del departamento.</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</si>
  <si>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</si>
  <si>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De otro lado,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</si>
  <si>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</si>
  <si>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Secretaría de Turismo, Industria y Comercio: De acuerdo a reunión sostenida con la secretaría de Familia en esta vigencia, se revisaron las políticas públicas y se armonizaron los indicadores con las metas del PDD, Pero se encontró que este indicador no es competencia de la Secretaría de Turismo, Industria y Comercio.</t>
  </si>
  <si>
    <t xml:space="preserve">Secretaría de Familia: Durante la vigencia 2021 se inició la compilación de la oferta institicional de la Administración Departamental, de acuerdo al Plan de Desarrollo "Tu y yo somos Quindío 2020 - 2023", con el propósito de identificar la oferta de bienes y servicios de la Gobernación, para posteriormente desarrollar un ejercicio de articulación con la Dirección de Comunicaciones, que permita visibilizar las acciones que se desarrollan desde el Gobierno Departamental en materia de familia. </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</si>
  <si>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
Alcaldía de Córdoba: Se realiza la celebración del dia internacional de la familia el cual se realiza en las instalaciones del coliseo municipal con el apoyo de la Secretaria Departamental y la Comisaria de Familia Municipal.
Alcaldía de Génova: En el cumplimiento de esta meta interviene el personal adscrito a la Comisaría de Familia.</t>
  </si>
  <si>
    <t xml:space="preserve">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</si>
  <si>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Secretaría de Cultura: Se realizó la actividad denominada "Carrusel del Patrimonio" en los 12 municipios del Departamento del Quindío beneficiando a toda la comunidad.
Se realizó FESTIVAL TURPIAL CAFETERO 2021. 
Se realizó vía Facebook Live Encuentro Nacional de Escritores Luis Vidales con 606 reproducciones
https://www.facebook.com/EncuentroNacionalDeEscritoresLuisVidales/videos/470858643997089
En la realización de las convocatorias de Concertación y estímulos Departamental se logra impactar a muchas familias, ya que muchos de estos proyectos realizan actividades de producción cultural con familias de los entornos rurales y urbanas permitiendo generar inclusión con toda la población y la cultura.   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
Durante el cuarto trimestre se han realizado 5 proyectos o programas, cuatro (4) en convenio con el ministerio del deporte, los programas o proyectos son:
1. Escuelas deportivas
2. Hábitos y estilos de vida saludables
3. Deporte social comunitario
4. Recreación
Así mismo con recurso propios de han desarrollado las inscripciones para la realización de juegos comunales y juegos intercolegiados con diferentes cursos vitales e intergeneracional (recursos propios).</t>
  </si>
  <si>
    <t xml:space="preserve">Secretaría de Familia: Durante el trimestre se realizó la planeación para el desarrollo de un foro sobre diversidad étnica, dirigido a los doce (12) municipios, en articulación con la Dirección de Poblaciones de la Secretaría de Familia, con la finalidad de dar a conocer los contextos en la materia en el territorio. </t>
  </si>
  <si>
    <t xml:space="preserve">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</si>
  <si>
    <t>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t>
  </si>
  <si>
    <t>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De esta manera, se proyecta desarrollar acciones en el marco del Plan de Acción de la vigencia 2022. 
Alcaldía de Córdoba: Se realizan reuniones las familias rurales con el objetivo de socializar la necesidad del ahorro programado. Entrega de insumos para las alianzas productivas. 
Alcaldía de Génova: En el cumplimiento de esta meta interviene el  personal adscrito a la Comisaría de Familia.</t>
  </si>
  <si>
    <t xml:space="preserve">Se realizó la conmemoración del mes de la familia en los municipios de Armenia, Quimbaya, La Tebaida, Calarcá y Circasia. </t>
  </si>
  <si>
    <t xml:space="preserve">La secretaría de agricultura ha fortalecido 7 unidades de emprendimiento de grupos vulnerables </t>
  </si>
  <si>
    <t>Secretaría de Familia: Durante la vigencia 2021 no se realizaron acciones para esta estrategia propuesta.</t>
  </si>
  <si>
    <t xml:space="preserve">La Secretaría de Familia a través de la dirección de poblaciones elaboró y se encuentra implementando el plan de atención al migrante, pero no cuenta con una estrategia de acompañamiento familiar. </t>
  </si>
  <si>
    <t xml:space="preserve">La Secretaría de Familia ha realizado campañas  de divulgación y sensibilizaciónde de las Rutas de Promoción, Prevención y Atención Integral para las familias y la población del departamento. </t>
  </si>
  <si>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</si>
  <si>
    <t xml:space="preserve">El programa Tú y yo nos cuidamos se encuentra en implementación en los municipios del departamento </t>
  </si>
  <si>
    <t>Se presentó un informe de segimiento semestral de la gestión de la política pública ante el Consejo Departamental de Politica Social.</t>
  </si>
  <si>
    <t>Se ha realizado seguimientos trimestrales al proceso de implementación de la presente política pública.</t>
  </si>
  <si>
    <t>La secretaría de Salud, se encuentra implementando el Programa Convivencia Social y Salud Mental.
La Secretaría de Familia desde la Dirección de Desarrollo Humano y Familia, esta en la fase de implementación del proyecto "Tu y yo unidos por la Vida", se desarrolla el componente de prevención del consumo de sustancias pscicoactivas y prevención del suicidio.</t>
  </si>
  <si>
    <t xml:space="preserve">Actualmente la secretaría de Familia se encuentra revisando la estrategia concertada de acompañamiento familiar a las diferentes organizaciones étnicas en el Quindío. </t>
  </si>
  <si>
    <t>Actualmente la secretaría de Familia se encuentra revisando la estrategia concertada de acompañamiento familiar a las diferentes organizaciones étnicas en el Quindío.</t>
  </si>
  <si>
    <t>El 30% de los hogares rurales corresponde a 6432,6 hogares, según el censo Dane del 2018, con proyección al 2022.</t>
  </si>
  <si>
    <t>Los acumulados para metas de matenimiento se calculan como un promedio acumulado.</t>
  </si>
  <si>
    <t xml:space="preserve">A través de la circular No. S.A.60.07.01-01121 del 18 de octubre de 2022 se convocaron los actores responsables del cumplimiento de esta para establecer las acciones que permitan implementar satisfactoriamente la proyección anual de esta meta. 
</t>
  </si>
  <si>
    <t xml:space="preserve">Desde la Secretaría de Familia Departamental, se realiza la compilación de las acciones reportadas por los diferentes actores del proceso de implementación de la Política Pública y se generan los informes trimestrales que dan cuenta del seguimiento de esta. </t>
  </si>
  <si>
    <t xml:space="preserve">Se realiza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</si>
  <si>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A través de la circular No. S.A.60.07.01-01121 del 18 de octubre de 2022 se convocaron los actores responsables del cumplimiento de esta meta para establecer las acciones que permitan implementar satisfactoriamente la proyección anual de esta. 
</t>
  </si>
  <si>
    <t xml:space="preserve">Desde la jefatura de familia no se tiene documentado el numero de emprendimientos de grupos vulnerables que tiene el departamento del Quindio. </t>
  </si>
  <si>
    <t xml:space="preserve"> La alcaldía de La Tebaida, reportó que 33 Juntas de Acción comunal de los barrios del municipio cuentan con una red social de protección que promueve la seguridad. </t>
  </si>
  <si>
    <t xml:space="preserve">Se realizaron jornadas de acompañamiento a las Administraciones Municipales con el fin de realizar un ejercicio de sensibilización sobre la adopción de la Política Público Departamental de Familia. 
Sin embargo, a través de la circular No. S.A.60.07.01-01121 del 18 de octubre de 2022 se convocaron los actores responsables del cumplimiento de esta meta para establecer las acciones que permitan implementar satisfactoriamente la proyección anual de esta. </t>
  </si>
  <si>
    <t>POLÍTICA PÚBLICA PARA LA PROTECCIÓN, EL FORTALECIMIENTO 
Y DESARROLLO INTEGRAL DE LA FAMILIA QUINDIANA 2019 - 2029</t>
  </si>
  <si>
    <t>EJE ESTRATÉGICO</t>
  </si>
  <si>
    <t>TOTAL INDICADORES</t>
  </si>
  <si>
    <t>CRÍTICO</t>
  </si>
  <si>
    <t>BAJO</t>
  </si>
  <si>
    <t>MEDIO</t>
  </si>
  <si>
    <t>SATISFACTORIO</t>
  </si>
  <si>
    <t>SOBRESALIENTE</t>
  </si>
  <si>
    <t>TOTAL INDICADOES</t>
  </si>
  <si>
    <t>Reconocimiento y protección social</t>
  </si>
  <si>
    <t>Convivencia democrática en las familias</t>
  </si>
  <si>
    <t>Gobernanza</t>
  </si>
  <si>
    <t>TOTAL DE INDICADORES</t>
  </si>
  <si>
    <t>META FÍSICA TERCER TRIMESTRE VIGENCIA 2022</t>
  </si>
  <si>
    <t xml:space="preserve">La secretaría de familia ha apoyado elaboración de los planes de vida de los cabildos multietnico, Embara Chamí de la Tebaida, Ibanajuara (Pijao) y Salvador Allende (Armenia). El municipio de Calarcá brindó apoyo y acompañamiento en la caracterización de la población indígena, así como en talleres de fortalecimiento cultural que forman parte de sus planes de vida de los dos resguardos asentados en su circunscripción (Dachi Agore Drua y Karabijua). Por su parte, el ICBF a través de la estrategia Territorios étnicos con bienestar logró apoyar los siguientes cabildos indigenas:
 *RESGUARDO INDIGENA KARABIJUA
*CABILDO CHICHAKE
*CABILDO DACHI NABE DRUA
*CABILDO TATADRUA
*CABILDO AIZAMA </t>
  </si>
  <si>
    <t xml:space="preserve">El Ministerio del Trabajo no cuenta con un programa especifico relacionado con el indicador, sin embargo dentro de sus competencias se encuentra fomentar en el territorio la aplicación de trabajo decente y digno,  generado de esta manera actividades de coordinacion con las diferentes entidades ubicadas en el Departamento y que tienen implicacion directa en su aplicacion: 03/02/2022: Socializacion de incentivos tributarios y beneficios economicos ante la contratacion de poblacion vulnerable tales como: personas en condicion de discapacidad, mujeres victima d ela violencia, primer empleo, empleo joven, adulto mayor, etc,  ante el equipo tecnico de la Alcaldia de Armenia como multiplicadores importantes en la informacion al interior del gremio empresarial del Departamento y en la poblacion en general. 
17/03/2022: Feria de Servicios con todas las entidades del sector trabajo y en la cual se trataron los temas de: Formalizacion Laboral, Regimen de Prima Media, BEPS, Oferta institucional de CCF COMFENALCO QUINDIO, SENA, Servicio Publico de Empleo, etc. </t>
  </si>
  <si>
    <t xml:space="preserve">Durante el 2022, la Secretaria del Interior asistió técnicamente a 95 hogares del departamento del Quindío de familias víctimas del conflicto armado, a través del fortalecimiento a proyectos productivos puestos en marcha. Sin embargo aún no se encuentra documentada la estrategia. </t>
  </si>
  <si>
    <t>Se apoyaron 30 organizaciones de productores formales en temas de comercialización: principalmente en asesoría técnica para la planeación y logística de eventos  y acuerdos comerciales, así como el acompañamiento en el desarrollo de los 12 mercados campesinos municipales.</t>
  </si>
  <si>
    <t>Se apoyaron  1422 productores agropecuarios en  los municipios de: CORDOBA, CIRCASIA, MONTENEGRO, GENOVA, BUENAVISTA,  CALARCA y SALENTO , se realizaron acciones con el propósito de consolidar el liderazgo empresarial, la asociatividad, acciones de extensión agropecuaria y las alianzas productivas. Además se  fortaleció a productores con activos productivos y de comercialización, dentro del convenio de tasa subsidiada con el Banco Agrario, certificando la aprobación de tasa ante el banco de 166 solicitudes de crédito de los municipios del Departamento del Quindío.</t>
  </si>
  <si>
    <t xml:space="preserve">La Secretaría de familia se encuentra en proceso de documentación de la estrategia de fortalecimieto de la sana convivencia familiar y socoial. Se espera iniciar el proceso de implementación durante la vigencia 2023. 
</t>
  </si>
  <si>
    <t xml:space="preserve">INDEPORTES y la Secretaría de salud departamental implementan la ruta integral de promoción de los hábitos y estilos de vida saludables dirigida a las familias del departamento. Por su parte los municipios de Calarcá y Circasia implementan la ruta de habitos y estilos de vida saludable. 
</t>
  </si>
  <si>
    <t xml:space="preserve">INDEPORTES no es actor responsable de esta meta, sin embargo la ruta incluye a este Instituto en la implementación de la misma. </t>
  </si>
  <si>
    <t xml:space="preserve">La Secretaría de familia a través de la Jefatura de familia se encuentra diseñando la estrategia de prevención del embarazo en al adolescencia. Se espera entregar el documento técnico e iniciar implementación en el 2023. 
</t>
  </si>
  <si>
    <t xml:space="preserve">La Secretaría de familia se encuentra en proceso de documentación de la estrategia de apropiación social de la Política Pública. Se espera iniciar el proceso de implementación durante la vigencia 2023. 
</t>
  </si>
  <si>
    <t xml:space="preserve">Actualemente la política pública de familia se encuentra armonizada con las políticas nacionales y sectoriales, sin embrgo es pertinente realizar proceso de ajuste cuando la normativa cambie o se den cambios sociales que impliquen la modificación de la política. </t>
  </si>
  <si>
    <t xml:space="preserve">La Secretaría de Familia y las administraciones municipales han conmemorado el día de familia anualmente. </t>
  </si>
  <si>
    <t xml:space="preserve">La Secretaría de Familia, desde La Dirección de Desarrollo Humano y Familia, cuenta con el proyecto "Comprometidos con la Familia", donde se brindan  Capacitaciones en activación de las Rutas Integrales de Atención en Violencia Intrafamiliar y de Género, a las familias, el sector comercial e instituciones publicas y privadas. 
</t>
  </si>
  <si>
    <t>Se han apoyado las organizaciones que conforman los mercados campesionos en los 12 municipios del departamento. Esta articulacion interinstitucional ha permitido gestionar apoyo logistico con ADR, ademas de brindar capacitacion y asistencia tecnica a las organizaciones que participan de estos espacios en cada uno de los municipios.</t>
  </si>
  <si>
    <t>Se han apoyado 1849 productores agropecuarios en capacitaciones de asociatividad, liderazgo, agricultura familiar campesina, seguridad alimentaria y créditos agropecuarios siendo el 28,5% de la meta total del decenio.</t>
  </si>
  <si>
    <t>Se cuenta con el documento " MARCO TERRITORIAL DE LUCHA CONTRA LA POBREZA EXTREMA 2020-2023", debidamente aprobado en el Consejo de Política Social del Departamento. Actualmente se encuetra en proceso de implementación</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</si>
  <si>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cada año. </t>
  </si>
  <si>
    <t xml:space="preserve"> La Secretaría de Familia, a través de la jefatura de Familia, ha implementano la estrategia Tú y yo nos cuidamos </t>
  </si>
  <si>
    <t xml:space="preserve"> La Secretaría de Salud cuenta con el Programa de Convivencia Social y Salud Mental el cual se encuentra en  implementación. 
 La Secretaría de Familia desde la Dirección de Desarrollo Humano y Familia, se encuentra implementanso el proyecto "Tu y yo unidos por la Vida", en el cual, se desarrolla el componente de prevención del consumo de sustancias pscicoactivas y prevención del suicidio.</t>
  </si>
  <si>
    <t xml:space="preserve"> La Secretaría de Familia, a través de la jefatura de Familia, implementa el proceso de asistencia técnica dirigido a los doce municipios de departamento. </t>
  </si>
  <si>
    <t xml:space="preserve">Se han apoyado en la elaboración y puesta en marcha de los planes de vida de los 19 cabildos indígenas del departamento, a través de los convenios de asociación con la gobernación del Quindío, el programa generaciones étnicas con Bienestar del ICBF y la caracterizaciones desarrolladas por el municipio de Calarcá. </t>
  </si>
  <si>
    <t xml:space="preserve">La Secretaría Privada implementa el programa de divulgación de la oferta de bienes y servicios de la Gobernación formalizado bajo el código F-PLA-65 el día 18 de febrero de 2021, a través de los encuentros  Ciudadanos. </t>
  </si>
  <si>
    <t xml:space="preserve">Indeportes ha desarrollado 3 proyectos: Escuelas deportivas, Habitos y estilos de vida saludables y recreación. 
La Secretaría de Cultura por su parte, reportó que el desarrollo de los programas de concertacion y estimulos van dirigidos a toda la poblacion en general  las familias fueron beneficiadas en la ejecucion de los  proyectos, por lo que se expiden las resoluciones para autorizar el desembolso del recurso. </t>
  </si>
  <si>
    <t xml:space="preserve">Desde la Secretaria de Agricultura se fortalecieron 7  unidades de emprendimiento de grupos poblacionales vulnerables como práctica de autogestión productiva familiar. En temas Administrativos, financieros, comercial, economía solidaria y/o asociatividad, formalización, tributaria y legal. 
</t>
  </si>
  <si>
    <t xml:space="preserve">INDEPORTES ha realizado 4 proyectos y programas, cuatro (4) en convenio con el ministerio del deporte:
1. Escuelas deportivas
2. Hábitos y estilos de vida saludables
3. Deporte social comunitario
4. Recreación.                                                                                                                   La secretaría de cultura implementa el programas de concertacion y estimulos.    
                                                                               </t>
  </si>
  <si>
    <t xml:space="preserve">El programa de sensibilizacion empresarial sobre prácticas de Empresas Familiarmente resonsables EFR, corresponde a un programa dirigido por el Ministerio de Comercio, Industria y Turismo cuya ejecucion no ha sido puesta en marcha, por lo cual  la Secretaria de Turismo, Industria y Comercio, no tiene competencia para aplicar en el territorio. 
</t>
  </si>
  <si>
    <t xml:space="preserve">La secretaría de Turismo, industria y comercio realizó concertaciones con el ministerio de trabajo y demas actores del sistema, para la ejecucion del indicador en el año 2023. . </t>
  </si>
  <si>
    <t>La secretaría de Turismo, industria y Comercio manifiesta que durante este trimestre no fueron llevados a cabo actividades para la ejecucion de este indicador, sin embargo se realiza planeacion con la finalidad de ser abordado en concertacion con otras dependencias durante la vigencia 2023.</t>
  </si>
  <si>
    <t>No aplica</t>
  </si>
  <si>
    <t>La Secretaría de Familia a través de la dirección de adulto mayor y discapacidad ejecuta la estrategia de Rehabilitación Basada en Comunidad, reglamentada en el Decreto 703 de 2015</t>
  </si>
  <si>
    <t xml:space="preserve">La Secretaría de Familia a traves de la Dirección de Desarrollo Humano y Familia, se encuentra implementando la estrategia "Tu y yo unidos por la Vida", en el cual, se desarrolla el componente de prevención del consumo de sustancias psicoactivas. Por su parte, la secretaría de salud implementa la estrategia nacional de prevensión del consumo sustancias psicoactivas denominada "si tú estás las drogas no". </t>
  </si>
  <si>
    <t xml:space="preserve">El municipio de Calarcá realizó talleres de fortalecimiento familiar en los coregimientos de Barcelona, La Virginia y centro poblado de Quebradanegra. Donde se beneficiarón alrededor de 400 familias a través de redes de apoyo para la interlocución y cohesión familiar. </t>
  </si>
  <si>
    <t xml:space="preserve">Durante la vigencia 2020, el municipio de Calarcá realizó 38 sensibilizaciones en fortalecimiento familiar en diferentes temáticas para padres, niños y niñas en los corregimientos de La Virginia, Barcelona y el Centro Poblado de Quebradanegra.; así mismo,  durante la vigencia 2022, fortaleció 400 hogares a través de redes de apoyo para la interlocución y cohesión familiar. 
</t>
  </si>
  <si>
    <t>En la vigencia del año 2022 se  sensibilizarón 11 municipios  sobre la diversidad y pluralidad familiar, étnica, cultural y territorial como práctica del reconocimiento en el ejercicio de los derechos colectivos e individuales, exceptuando  Armenia, que no asistó a la convocatoria realizada.</t>
  </si>
  <si>
    <t>Durante la vigencia 2020, se desarrollaron jornadas de sensibilización sobre enfoque diferencial y subdiferencial, como herramienta para el reconocimiento de la diversidad, en 8 municipios, durante la videncia 2021 se desarrolló el foro sobre diversidad y pluralidad familiar donde fueron invitados todos los municipios y  en lo corrido del 2022 se sensibilizaron 11 municipios.</t>
  </si>
  <si>
    <t>Se encuentra en proceso de documentación la Estrategia de acompañamiento para la promoción de la sana convivencia familiar y social y la prevención del embarazo en la adolescencia.  la cual incluye la creación de la red articuladora.</t>
  </si>
  <si>
    <t>La implementacion de programas de sensibilizacion empresarial sobre la responsabilidad del sistema de seguridad social para los trabajadores se encuentra bajo la competencia del Ministerio de Trabajo. 
Aunado a lo anterior, dentro del plan de accion  de la Secretaria de Tutismo Industria y Comercio, no se encuentran ningun proyecto orientado a la reponsabilidad de seguridad social para los trabajadores.</t>
  </si>
  <si>
    <t xml:space="preserve">La implementacion de programas de sensibilizacion empresarial sobre la responsabilidad del sistema de seguridad social para los trabajadores se encuentra bajo la competencia del Ministerio de Trabajo. Aunado a lo anterior, dentro del plan de accion  de la Secretaria de Turismo,  Inductria y Comercio,  no se encuentran ningun proyecto orientado a la reponsabilidad de seguridad social para los trabajadores. </t>
  </si>
  <si>
    <t xml:space="preserve">El Ministerio del Trabajo no cuenta con un programa especifico de responsabilidad empresarial, sin embargo para el I TRIMESTRE se llevaron a cabo las siguientes acciones:
03/02/2022: Socializacion de incentivos tributarios y beneficios economicos ante la contratacion de poblacion vulnerable.
17/03/2022: Feria de Servicios con todas las entidades del sector trabajo y en la cual se trataron los temas de: Formalizacion Laboral, Regimen de Prima Media, BEPS, Oferta institucional de CCF COMFENALCO QUINDIO, SENA, Servicio Publico de Empleo, etc. 
20/03/2022: Se llevo a cabo una charla sobre la inclusion social y laboral de las personas en condicion de discapacidad.  
El programa de sensibilizacion empresarial sobre prácticas de Empresas Familiarmente resonsables EFR, corresponde a un programa dirigido por el Ministerio de Comercio, Industria y Turismo cuya ejecucion no ha sido puesta en marcha, por lo cual  la Secretaria de Turismo, Industria y Comercio, no tiene competencia para aplicar en el territorio. 
</t>
  </si>
  <si>
    <t xml:space="preserve">El Ministerio del Trabajo no cuenta con un programa especifico de responsabilidad empresarial, sin embargo dentro de sus competencias se encuentra fomentar en el territorio la aplicación de trabajo decente y digno,  generado de esta manera actividades de coordinacion con las diferentes entidades ubicadas en el Departamento y que tienen implicacion directa en su aplicacion.  De esta manera para el I TRIMESTRE se llevaron a cabo las siguiente acción:
18/02/2022: Seguridad y Salud en el Trabajo enfocado hacia las mujeres cafeteras. 
</t>
  </si>
  <si>
    <t xml:space="preserve">El Ministerio de trabajo no cuenta con un modelo pedagogico definido dado que sus lineas de accion dependen de los linenamientos dispuesto desde el Nivel Central, sin embargo es importante resaltar que lleva a cabo acciones encaminadas a la socializacion de la implementacion del trabajo en casa, trabajo remoto y teletrabajo, sin embargo para el periodo objeto de evaluacion no se llevaron a cabo acciones de esta indole. 
Por su parte, La secretaría de Turismo, Industria y Comercio reconoce que para este trimestre de 2022, se realizan concertaciones con el ministerio de trabajo y demas actores del sistema, para la ejecucion del indicador en el año 2023. 
</t>
  </si>
  <si>
    <t>La Secretaría del Interior, desde el sector interreligioso desarrolló actividades como el acopañamiento en el día de la biblia y  realizaron foro de libertad religiosa, culto y conciencia en la universidad del Quindío. 
Así mismo, La Alcaldia de Montenegro, de Circasia,  y de Calarcá, realizaron actividades desde el sector interreligioso a las familias y comunidades.</t>
  </si>
  <si>
    <t xml:space="preserve">La administraciones municipales de Carlacá, Circasia, Salento, Genova y Montenegro han realizado actividades de promoción de los valores, deberes y derechos, principios para así lograr y mejorar la convivencia familiar en el municipio en articulacion con el sector interreligioso. 
La Secretaría del Interior, desde el sector interreligioso desarrolló actividades como el acopañamiento en el día de la biblia y  realizaron foro de libertad religiosa, culto y conciencia en la universidad del Quindío. </t>
  </si>
  <si>
    <t xml:space="preserve">Actualemente la política pública de familia se encuentra armonizada con las políticas nacionales y sectoriales, sin embargo es pertinente realizar proceso de ajuste cuando la normativa cambie o se den cambios sociales que impliquen la modificación de la política. </t>
  </si>
  <si>
    <t>N/A</t>
  </si>
  <si>
    <t>NO APLICA</t>
  </si>
  <si>
    <t xml:space="preserve">PORCENTAJE DE METAS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</si>
</sst>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164" formatCode="_-&quot;$&quot;\ * #,##0.00_-;\-&quot;$&quot;\ * #,##0.00_-;_-&quot;$&quot;\ * &quot;-&quot;??_-;_-@_-"/>
    <numFmt numFmtId="165" formatCode="_-[$$-240A]\ * #,##0.00_-;\-[$$-240A]\ * #,##0.00_-;_-[$$-240A]\ * &quot;-&quot;??_-;_-@_-"/>
    <numFmt numFmtId="166" formatCode="0.0%"/>
    <numFmt numFmtId="167" formatCode="&quot;$&quot;\ #,##0.00"/>
    <numFmt numFmtId="168" formatCode="_(&quot;$&quot;\ * #,##0_);_(&quot;$&quot;\ * \(#,##0\);_(&quot;$&quot;\ * &quot;-&quot;??_);_(@_)"/>
    <numFmt numFmtId="169" formatCode="_-&quot;$&quot;\ * #,##0_-;\-&quot;$&quot;\ * #,##0_-;_-&quot;$&quot;\ * &quot;-&quot;??_-;_-@_-"/>
    <numFmt numFmtId="170" formatCode="0.0"/>
  </numFmts>
  <fonts count="27">
    <font>
      <sz val="11"/>
      <color theme="1"/>
      <name val="Calibri"/>
      <family val="2"/>
      <scheme val="minor"/>
    </font>
    <font>
      <sz val="12"/>
      <color theme="1"/>
      <name val="Arial"/>
      <family val="2"/>
    </font>
    <font>
      <b/>
      <sz val="14"/>
      <color theme="0"/>
      <name val="Arial"/>
      <family val="2"/>
    </font>
    <font>
      <sz val="14"/>
      <color theme="1"/>
      <name val="Arial"/>
      <family val="2"/>
    </font>
    <font>
      <b/>
      <sz val="14"/>
      <color theme="1"/>
      <name val="Arial"/>
      <family val="2"/>
    </font>
    <font>
      <sz val="12"/>
      <name val="Arial"/>
      <family val="2"/>
    </font>
    <font>
      <sz val="12"/>
      <color rgb="FFFF0000"/>
      <name val="Arial"/>
      <family val="2"/>
    </font>
    <font>
      <sz val="9"/>
      <color indexed="81"/>
      <name val="Tahoma"/>
      <family val="2"/>
    </font>
    <font>
      <b/>
      <sz val="9"/>
      <color indexed="81"/>
      <name val="Tahoma"/>
      <family val="2"/>
    </font>
    <font>
      <b/>
      <i/>
      <sz val="14"/>
      <name val="Arial"/>
      <family val="2"/>
    </font>
    <font>
      <b/>
      <i/>
      <sz val="14"/>
      <color theme="1"/>
      <name val="Arial"/>
      <family val="2"/>
    </font>
    <font>
      <sz val="11"/>
      <color theme="1"/>
      <name val="Calibri"/>
      <family val="2"/>
      <scheme val="minor"/>
    </font>
    <font>
      <sz val="11"/>
      <color theme="1"/>
      <name val="Tahoma"/>
      <family val="2"/>
    </font>
    <font>
      <sz val="12"/>
      <color theme="1"/>
      <name val="Tahoma"/>
      <family val="2"/>
    </font>
    <font>
      <u/>
      <sz val="11"/>
      <color theme="1"/>
      <name val="Tahoma"/>
      <family val="2"/>
    </font>
    <font>
      <b/>
      <i/>
      <sz val="12"/>
      <color theme="1"/>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5"/>
      <color theme="1"/>
      <name val="Calibri"/>
      <family val="2"/>
      <scheme val="minor"/>
    </font>
    <font>
      <sz val="6"/>
      <color theme="1"/>
      <name val="Calibri"/>
      <family val="2"/>
      <scheme val="minor"/>
    </font>
    <font>
      <sz val="10"/>
      <color theme="1"/>
      <name val="Arial  "/>
    </font>
    <font>
      <sz val="10"/>
      <color theme="1"/>
      <name val="Arial"/>
      <family val="2"/>
    </font>
    <font>
      <sz val="12"/>
      <color theme="1"/>
      <name val="Calibri"/>
      <family val="2"/>
      <scheme val="minor"/>
    </font>
  </fonts>
  <fills count="19">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rgb="FFF3DEDD"/>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175">
    <xf numFmtId="0" fontId="0" fillId="0" borderId="0" xfId="0"/>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1" fillId="3" borderId="0" xfId="0" applyFont="1" applyFill="1" applyAlignment="1">
      <alignment horizontal="left" vertical="center" wrapText="1"/>
    </xf>
    <xf numFmtId="0" fontId="5"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3" fillId="0" borderId="0" xfId="0" applyFont="1" applyAlignment="1">
      <alignment horizontal="justify"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0" fontId="12" fillId="0" borderId="1" xfId="0" applyFont="1" applyBorder="1" applyAlignment="1">
      <alignment vertical="center" wrapText="1"/>
    </xf>
    <xf numFmtId="0" fontId="12" fillId="0" borderId="1" xfId="2" applyNumberFormat="1" applyFont="1" applyBorder="1" applyAlignment="1">
      <alignment horizontal="right" vertical="center" wrapText="1"/>
    </xf>
    <xf numFmtId="0" fontId="12" fillId="6" borderId="1" xfId="2" applyNumberFormat="1" applyFont="1" applyFill="1" applyBorder="1" applyAlignment="1">
      <alignment vertical="center" wrapText="1"/>
    </xf>
    <xf numFmtId="164" fontId="1" fillId="0" borderId="1" xfId="1" applyFont="1" applyFill="1" applyBorder="1" applyAlignment="1">
      <alignment horizontal="center" vertical="center" wrapText="1"/>
    </xf>
    <xf numFmtId="165" fontId="1" fillId="0" borderId="1" xfId="1" applyNumberFormat="1" applyFont="1" applyBorder="1" applyAlignment="1">
      <alignment horizontal="center" vertical="center" wrapText="1"/>
    </xf>
    <xf numFmtId="165" fontId="1" fillId="3" borderId="1" xfId="1" applyNumberFormat="1" applyFont="1" applyFill="1" applyBorder="1" applyAlignment="1">
      <alignment horizontal="center" vertical="center" wrapText="1"/>
    </xf>
    <xf numFmtId="3" fontId="12" fillId="0" borderId="1" xfId="0" applyNumberFormat="1" applyFont="1" applyBorder="1" applyAlignment="1">
      <alignment horizontal="right" vertical="center" wrapText="1"/>
    </xf>
    <xf numFmtId="164" fontId="12" fillId="0" borderId="1" xfId="1" applyFont="1" applyBorder="1" applyAlignment="1">
      <alignment horizontal="right" vertical="center" wrapText="1"/>
    </xf>
    <xf numFmtId="164" fontId="12" fillId="0" borderId="1" xfId="1" applyFont="1" applyBorder="1" applyAlignment="1">
      <alignment vertical="center" wrapText="1"/>
    </xf>
    <xf numFmtId="166" fontId="1" fillId="0" borderId="1" xfId="0" applyNumberFormat="1" applyFont="1" applyBorder="1" applyAlignment="1">
      <alignment horizontal="center" vertical="center" wrapText="1"/>
    </xf>
    <xf numFmtId="164" fontId="1" fillId="0" borderId="0" xfId="1" applyFont="1" applyAlignment="1">
      <alignment horizontal="left" vertical="center" wrapText="1"/>
    </xf>
    <xf numFmtId="0" fontId="1" fillId="0" borderId="0" xfId="2" applyNumberFormat="1" applyFont="1" applyAlignment="1">
      <alignment horizontal="center" vertical="center" wrapText="1"/>
    </xf>
    <xf numFmtId="0" fontId="1" fillId="3" borderId="1" xfId="0" applyFont="1" applyFill="1" applyBorder="1" applyAlignment="1">
      <alignment horizontal="left" vertical="center" wrapText="1"/>
    </xf>
    <xf numFmtId="0" fontId="12" fillId="0" borderId="1" xfId="0" applyFont="1" applyBorder="1" applyAlignment="1">
      <alignment horizontal="justify" vertical="center" wrapText="1"/>
    </xf>
    <xf numFmtId="0" fontId="10" fillId="4" borderId="12" xfId="0" applyFont="1" applyFill="1" applyBorder="1" applyAlignment="1">
      <alignment horizontal="center" vertical="center" wrapText="1"/>
    </xf>
    <xf numFmtId="3" fontId="12" fillId="0" borderId="1" xfId="0" applyNumberFormat="1" applyFont="1" applyBorder="1" applyAlignment="1">
      <alignment vertical="center" wrapText="1"/>
    </xf>
    <xf numFmtId="164" fontId="1"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2" fontId="12" fillId="6" borderId="1" xfId="0" applyNumberFormat="1" applyFont="1" applyFill="1" applyBorder="1" applyAlignment="1">
      <alignment horizontal="right" vertical="center" wrapText="1"/>
    </xf>
    <xf numFmtId="0" fontId="13" fillId="0" borderId="1" xfId="0" applyFont="1" applyBorder="1" applyAlignment="1">
      <alignment horizontal="justify" vertical="center" wrapText="1"/>
    </xf>
    <xf numFmtId="164" fontId="1" fillId="0" borderId="1" xfId="1" applyFont="1" applyBorder="1" applyAlignment="1">
      <alignment horizontal="left" vertical="center" wrapText="1"/>
    </xf>
    <xf numFmtId="0" fontId="14" fillId="0" borderId="1" xfId="0" applyFont="1" applyBorder="1" applyAlignment="1">
      <alignment horizontal="justify" vertical="center" wrapText="1"/>
    </xf>
    <xf numFmtId="164" fontId="1" fillId="0" borderId="1" xfId="1" applyFont="1" applyBorder="1" applyAlignment="1">
      <alignment horizontal="right" vertical="center" wrapText="1"/>
    </xf>
    <xf numFmtId="44" fontId="1" fillId="0" borderId="1" xfId="0" applyNumberFormat="1" applyFont="1" applyBorder="1" applyAlignment="1">
      <alignment vertical="center" wrapText="1"/>
    </xf>
    <xf numFmtId="164" fontId="1" fillId="0" borderId="1" xfId="1" applyFont="1" applyBorder="1" applyAlignment="1">
      <alignment vertical="center" wrapText="1"/>
    </xf>
    <xf numFmtId="167" fontId="1"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1" xfId="2" applyNumberFormat="1" applyFont="1" applyBorder="1" applyAlignment="1">
      <alignment horizontal="right" vertical="center" wrapText="1"/>
    </xf>
    <xf numFmtId="9" fontId="1"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9" fillId="4" borderId="3" xfId="0"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46" fontId="1" fillId="0" borderId="1" xfId="0" applyNumberFormat="1" applyFont="1" applyBorder="1" applyAlignment="1">
      <alignment horizontal="left" vertical="center" wrapText="1"/>
    </xf>
    <xf numFmtId="168" fontId="1" fillId="0" borderId="1" xfId="1" applyNumberFormat="1" applyFont="1" applyBorder="1" applyAlignment="1">
      <alignment horizontal="right" vertical="center" wrapText="1"/>
    </xf>
    <xf numFmtId="0" fontId="4"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3" xfId="0" applyFont="1" applyFill="1" applyBorder="1" applyAlignment="1">
      <alignment horizontal="center" vertical="center" wrapText="1"/>
    </xf>
    <xf numFmtId="164" fontId="15" fillId="4" borderId="3" xfId="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8" xfId="0" applyFont="1" applyFill="1" applyBorder="1" applyAlignment="1">
      <alignment horizontal="center" vertical="center" wrapText="1"/>
    </xf>
    <xf numFmtId="10" fontId="12" fillId="0" borderId="1" xfId="0" applyNumberFormat="1" applyFont="1" applyBorder="1" applyAlignment="1">
      <alignment horizontal="right" vertical="center" wrapText="1"/>
    </xf>
    <xf numFmtId="9" fontId="12" fillId="0" borderId="1" xfId="0" applyNumberFormat="1" applyFont="1" applyBorder="1" applyAlignment="1">
      <alignment horizontal="right" vertical="center" wrapText="1"/>
    </xf>
    <xf numFmtId="9" fontId="1" fillId="0" borderId="1" xfId="2" applyFont="1" applyBorder="1" applyAlignment="1">
      <alignment horizontal="center" vertical="center" wrapText="1"/>
    </xf>
    <xf numFmtId="9" fontId="1" fillId="0" borderId="1" xfId="2" applyFont="1" applyBorder="1" applyAlignment="1">
      <alignment horizontal="right" vertical="center" wrapText="1"/>
    </xf>
    <xf numFmtId="0" fontId="1" fillId="7" borderId="1" xfId="2" applyNumberFormat="1" applyFont="1" applyFill="1" applyBorder="1" applyAlignment="1">
      <alignment horizontal="right" vertical="center" wrapText="1"/>
    </xf>
    <xf numFmtId="0" fontId="1" fillId="0" borderId="1" xfId="2" applyNumberFormat="1" applyFont="1" applyBorder="1" applyAlignment="1">
      <alignment horizontal="center" vertical="center" wrapText="1"/>
    </xf>
    <xf numFmtId="0" fontId="1" fillId="0" borderId="1" xfId="0" applyFont="1" applyBorder="1" applyAlignment="1">
      <alignment horizontal="right" vertical="center" wrapText="1"/>
    </xf>
    <xf numFmtId="2" fontId="1" fillId="8" borderId="1" xfId="2" applyNumberFormat="1" applyFont="1" applyFill="1" applyBorder="1" applyAlignment="1">
      <alignment horizontal="right" vertical="center" wrapText="1"/>
    </xf>
    <xf numFmtId="2" fontId="12" fillId="0" borderId="1" xfId="2" applyNumberFormat="1" applyFont="1" applyBorder="1" applyAlignment="1">
      <alignment horizontal="right" vertical="center" wrapText="1"/>
    </xf>
    <xf numFmtId="0" fontId="12" fillId="0" borderId="1" xfId="2" applyNumberFormat="1" applyFont="1" applyBorder="1" applyAlignment="1">
      <alignment vertical="center" wrapText="1"/>
    </xf>
    <xf numFmtId="2" fontId="1" fillId="0" borderId="1" xfId="2" applyNumberFormat="1" applyFont="1" applyBorder="1" applyAlignment="1">
      <alignment horizontal="right" vertical="center" wrapText="1"/>
    </xf>
    <xf numFmtId="0" fontId="12" fillId="5" borderId="1" xfId="2" applyNumberFormat="1" applyFont="1" applyFill="1" applyBorder="1" applyAlignment="1">
      <alignment vertical="center" wrapText="1"/>
    </xf>
    <xf numFmtId="2" fontId="1" fillId="7" borderId="1" xfId="2" applyNumberFormat="1" applyFont="1" applyFill="1" applyBorder="1" applyAlignment="1">
      <alignment horizontal="right" vertical="center" wrapText="1"/>
    </xf>
    <xf numFmtId="9" fontId="12" fillId="0" borderId="1" xfId="0" applyNumberFormat="1" applyFont="1" applyBorder="1" applyAlignment="1">
      <alignment vertical="center" wrapText="1"/>
    </xf>
    <xf numFmtId="164" fontId="1" fillId="3" borderId="1" xfId="1"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8" xfId="2" applyNumberFormat="1" applyFont="1" applyFill="1" applyBorder="1" applyAlignment="1">
      <alignment horizontal="center" vertical="center" wrapText="1"/>
    </xf>
    <xf numFmtId="2" fontId="1" fillId="5" borderId="1" xfId="2" applyNumberFormat="1" applyFont="1" applyFill="1" applyBorder="1" applyAlignment="1">
      <alignment horizontal="right" vertical="center" wrapText="1"/>
    </xf>
    <xf numFmtId="0" fontId="16" fillId="0" borderId="0" xfId="0" applyFont="1"/>
    <xf numFmtId="3" fontId="0" fillId="0" borderId="0" xfId="0" applyNumberFormat="1"/>
    <xf numFmtId="0" fontId="21" fillId="0" borderId="0" xfId="0" applyFont="1"/>
    <xf numFmtId="0" fontId="22" fillId="11" borderId="23"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4" fillId="0" borderId="24" xfId="0" applyFont="1" applyBorder="1" applyAlignment="1">
      <alignment horizontal="center" vertical="center" textRotation="90" wrapText="1"/>
    </xf>
    <xf numFmtId="0" fontId="24" fillId="0" borderId="1" xfId="0" applyFont="1" applyBorder="1" applyAlignment="1">
      <alignment horizontal="center" vertical="center" wrapText="1"/>
    </xf>
    <xf numFmtId="0" fontId="25" fillId="7"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3" fontId="25" fillId="13" borderId="1" xfId="0" applyNumberFormat="1" applyFont="1" applyFill="1" applyBorder="1" applyAlignment="1">
      <alignment horizontal="center" vertical="center" wrapText="1"/>
    </xf>
    <xf numFmtId="0" fontId="25" fillId="6" borderId="1" xfId="2" applyNumberFormat="1" applyFont="1" applyFill="1" applyBorder="1" applyAlignment="1">
      <alignment horizontal="center" vertical="center" wrapText="1"/>
    </xf>
    <xf numFmtId="3" fontId="25" fillId="5" borderId="1" xfId="0" applyNumberFormat="1" applyFont="1" applyFill="1" applyBorder="1" applyAlignment="1">
      <alignment horizontal="center" vertical="center" wrapText="1"/>
    </xf>
    <xf numFmtId="0" fontId="25" fillId="14" borderId="25" xfId="2" applyNumberFormat="1" applyFont="1" applyFill="1" applyBorder="1" applyAlignment="1">
      <alignment horizontal="center" vertical="center" wrapText="1"/>
    </xf>
    <xf numFmtId="0" fontId="24" fillId="0" borderId="0" xfId="0" applyFont="1" applyAlignment="1">
      <alignment vertical="center" textRotation="90" wrapText="1"/>
    </xf>
    <xf numFmtId="164" fontId="1" fillId="0" borderId="1" xfId="1" applyFont="1" applyFill="1" applyBorder="1" applyAlignment="1">
      <alignment vertical="center" wrapText="1"/>
    </xf>
    <xf numFmtId="4" fontId="12" fillId="0" borderId="1" xfId="0" applyNumberFormat="1" applyFont="1" applyBorder="1" applyAlignment="1">
      <alignment vertical="center" wrapText="1"/>
    </xf>
    <xf numFmtId="169" fontId="1" fillId="0" borderId="1" xfId="1" applyNumberFormat="1" applyFont="1" applyBorder="1" applyAlignment="1">
      <alignment vertical="center"/>
    </xf>
    <xf numFmtId="0" fontId="1" fillId="3" borderId="5" xfId="0" applyFont="1" applyFill="1" applyBorder="1" applyAlignment="1">
      <alignment horizontal="left" vertical="center" wrapText="1"/>
    </xf>
    <xf numFmtId="10" fontId="1" fillId="0" borderId="1" xfId="2" applyNumberFormat="1" applyFont="1" applyBorder="1" applyAlignment="1">
      <alignment horizontal="right" vertical="center" wrapText="1"/>
    </xf>
    <xf numFmtId="2" fontId="1" fillId="3" borderId="1" xfId="2" applyNumberFormat="1" applyFont="1" applyFill="1" applyBorder="1" applyAlignment="1">
      <alignment horizontal="center" vertical="center" wrapText="1"/>
    </xf>
    <xf numFmtId="2" fontId="1" fillId="0" borderId="1" xfId="2" applyNumberFormat="1" applyFont="1" applyBorder="1" applyAlignment="1">
      <alignment horizontal="center" vertical="center" wrapText="1"/>
    </xf>
    <xf numFmtId="169" fontId="26" fillId="0" borderId="1" xfId="1" applyNumberFormat="1" applyFont="1" applyBorder="1" applyAlignment="1">
      <alignment vertical="center" wrapText="1"/>
    </xf>
    <xf numFmtId="0" fontId="1" fillId="14" borderId="1" xfId="2" applyNumberFormat="1" applyFont="1" applyFill="1" applyBorder="1" applyAlignment="1">
      <alignment horizontal="right" vertical="center" wrapText="1"/>
    </xf>
    <xf numFmtId="0" fontId="24" fillId="14" borderId="1" xfId="0" applyFont="1" applyFill="1" applyBorder="1" applyAlignment="1">
      <alignment horizontal="center" vertical="center" wrapText="1"/>
    </xf>
    <xf numFmtId="0" fontId="24" fillId="0" borderId="26" xfId="0" applyFont="1" applyBorder="1" applyAlignment="1">
      <alignment horizontal="center" vertical="center" textRotation="90" wrapText="1"/>
    </xf>
    <xf numFmtId="0" fontId="24" fillId="0" borderId="27" xfId="0" applyFont="1" applyBorder="1" applyAlignment="1">
      <alignment horizontal="center" vertical="center" wrapText="1"/>
    </xf>
    <xf numFmtId="0" fontId="24" fillId="14" borderId="27"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12" borderId="27" xfId="0" applyFont="1" applyFill="1" applyBorder="1" applyAlignment="1">
      <alignment horizontal="center" vertical="center" wrapText="1"/>
    </xf>
    <xf numFmtId="3" fontId="25" fillId="13" borderId="27" xfId="0" applyNumberFormat="1" applyFont="1" applyFill="1" applyBorder="1" applyAlignment="1">
      <alignment horizontal="center" vertical="center" wrapText="1"/>
    </xf>
    <xf numFmtId="0" fontId="25" fillId="6" borderId="27" xfId="2" applyNumberFormat="1" applyFont="1" applyFill="1" applyBorder="1" applyAlignment="1">
      <alignment horizontal="center" vertical="center" wrapText="1"/>
    </xf>
    <xf numFmtId="3" fontId="25" fillId="5" borderId="27" xfId="0" applyNumberFormat="1" applyFont="1" applyFill="1" applyBorder="1" applyAlignment="1">
      <alignment horizontal="center" vertical="center" wrapText="1"/>
    </xf>
    <xf numFmtId="0" fontId="25" fillId="14" borderId="28" xfId="2" applyNumberFormat="1" applyFont="1" applyFill="1" applyBorder="1" applyAlignment="1">
      <alignment horizontal="center" vertical="center" wrapText="1"/>
    </xf>
    <xf numFmtId="0" fontId="24" fillId="0" borderId="29" xfId="0" applyFont="1" applyBorder="1" applyAlignment="1">
      <alignment horizontal="center" vertical="center" textRotation="90" wrapText="1"/>
    </xf>
    <xf numFmtId="0" fontId="24" fillId="0" borderId="30" xfId="0" applyFont="1" applyBorder="1" applyAlignment="1">
      <alignment horizontal="center" vertical="center" wrapText="1"/>
    </xf>
    <xf numFmtId="0" fontId="24" fillId="14" borderId="30"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12" borderId="30" xfId="0" applyFont="1" applyFill="1" applyBorder="1" applyAlignment="1">
      <alignment horizontal="center" vertical="center" wrapText="1"/>
    </xf>
    <xf numFmtId="3" fontId="25" fillId="13" borderId="30" xfId="0" applyNumberFormat="1" applyFont="1" applyFill="1" applyBorder="1" applyAlignment="1">
      <alignment horizontal="center" vertical="center" wrapText="1"/>
    </xf>
    <xf numFmtId="0" fontId="25" fillId="6" borderId="30" xfId="2" applyNumberFormat="1" applyFont="1" applyFill="1" applyBorder="1" applyAlignment="1">
      <alignment horizontal="center" vertical="center" wrapText="1"/>
    </xf>
    <xf numFmtId="3" fontId="25" fillId="5" borderId="30" xfId="0" applyNumberFormat="1" applyFont="1" applyFill="1" applyBorder="1" applyAlignment="1">
      <alignment horizontal="center" vertical="center" wrapText="1"/>
    </xf>
    <xf numFmtId="0" fontId="25" fillId="14" borderId="31" xfId="2" applyNumberFormat="1"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12" borderId="27" xfId="0" applyFont="1" applyFill="1" applyBorder="1" applyAlignment="1">
      <alignment horizontal="center" vertical="center" wrapText="1"/>
    </xf>
    <xf numFmtId="3" fontId="17" fillId="13" borderId="27" xfId="0" applyNumberFormat="1" applyFont="1" applyFill="1" applyBorder="1" applyAlignment="1">
      <alignment horizontal="center" vertical="center" wrapText="1"/>
    </xf>
    <xf numFmtId="3" fontId="17" fillId="6" borderId="27"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0" fontId="17" fillId="14" borderId="28" xfId="0" applyFont="1" applyFill="1" applyBorder="1" applyAlignment="1">
      <alignment horizontal="center" vertical="center" wrapText="1"/>
    </xf>
    <xf numFmtId="170" fontId="17" fillId="14" borderId="30" xfId="0" applyNumberFormat="1" applyFont="1" applyFill="1" applyBorder="1" applyAlignment="1">
      <alignment horizontal="center" vertical="center" wrapText="1"/>
    </xf>
    <xf numFmtId="170" fontId="17" fillId="7" borderId="30" xfId="0" applyNumberFormat="1" applyFont="1" applyFill="1" applyBorder="1" applyAlignment="1">
      <alignment horizontal="center" vertical="center" wrapText="1"/>
    </xf>
    <xf numFmtId="170" fontId="17" fillId="12" borderId="30" xfId="0" applyNumberFormat="1" applyFont="1" applyFill="1" applyBorder="1" applyAlignment="1">
      <alignment horizontal="center" vertical="center" wrapText="1"/>
    </xf>
    <xf numFmtId="170" fontId="17" fillId="13" borderId="30" xfId="0" applyNumberFormat="1" applyFont="1" applyFill="1" applyBorder="1" applyAlignment="1">
      <alignment horizontal="center" vertical="center" wrapText="1"/>
    </xf>
    <xf numFmtId="170" fontId="17" fillId="6" borderId="30" xfId="0" applyNumberFormat="1" applyFont="1" applyFill="1" applyBorder="1" applyAlignment="1">
      <alignment horizontal="center" vertical="center" wrapText="1"/>
    </xf>
    <xf numFmtId="170" fontId="17" fillId="5" borderId="30" xfId="0" applyNumberFormat="1" applyFont="1" applyFill="1" applyBorder="1" applyAlignment="1">
      <alignment horizontal="center" vertical="center" wrapText="1"/>
    </xf>
    <xf numFmtId="1" fontId="17" fillId="14" borderId="31" xfId="0" applyNumberFormat="1" applyFont="1" applyFill="1" applyBorder="1" applyAlignment="1">
      <alignment horizontal="center" vertical="center" wrapText="1"/>
    </xf>
    <xf numFmtId="0" fontId="15" fillId="9" borderId="1" xfId="2" applyNumberFormat="1" applyFont="1" applyFill="1" applyBorder="1" applyAlignment="1">
      <alignment horizontal="center" vertical="center" wrapText="1"/>
    </xf>
    <xf numFmtId="0" fontId="15" fillId="9" borderId="3" xfId="2"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 fillId="18"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16" borderId="1" xfId="0" applyFont="1" applyFill="1" applyBorder="1" applyAlignment="1">
      <alignment horizontal="justify" vertical="center" wrapText="1"/>
    </xf>
    <xf numFmtId="0" fontId="1" fillId="17" borderId="1" xfId="0" applyFont="1" applyFill="1" applyBorder="1" applyAlignment="1">
      <alignment horizontal="justify" vertical="center" wrapText="1"/>
    </xf>
    <xf numFmtId="0" fontId="4" fillId="3" borderId="0" xfId="0" applyFont="1" applyFill="1" applyAlignment="1">
      <alignment horizontal="center" vertical="center" wrapText="1"/>
    </xf>
    <xf numFmtId="0" fontId="3" fillId="0" borderId="2" xfId="0" applyFont="1" applyBorder="1" applyAlignment="1">
      <alignment horizontal="justify" vertical="center" wrapText="1"/>
    </xf>
    <xf numFmtId="0" fontId="3" fillId="0" borderId="0" xfId="0" applyFont="1" applyAlignment="1">
      <alignment horizontal="justify" vertical="center" wrapText="1"/>
    </xf>
    <xf numFmtId="0" fontId="1" fillId="3"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7" fillId="0" borderId="18" xfId="0" applyFont="1" applyBorder="1" applyAlignment="1">
      <alignment horizontal="center" vertical="center" wrapText="1"/>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9" fillId="10" borderId="21"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7" fillId="15" borderId="26" xfId="0" applyFont="1" applyFill="1" applyBorder="1" applyAlignment="1">
      <alignment horizontal="center" vertical="center"/>
    </xf>
    <xf numFmtId="0" fontId="17" fillId="15" borderId="27" xfId="0" applyFont="1" applyFill="1" applyBorder="1" applyAlignment="1">
      <alignment horizontal="center" vertical="center"/>
    </xf>
    <xf numFmtId="0" fontId="20" fillId="11" borderId="18"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11" borderId="20" xfId="0" applyFont="1" applyFill="1" applyBorder="1" applyAlignment="1">
      <alignment horizontal="center" vertical="center" wrapText="1"/>
    </xf>
    <xf numFmtId="0" fontId="17" fillId="15" borderId="29" xfId="0" applyFont="1" applyFill="1" applyBorder="1" applyAlignment="1">
      <alignment horizontal="center" vertical="center"/>
    </xf>
    <xf numFmtId="0" fontId="17" fillId="15" borderId="30" xfId="0" applyFont="1" applyFill="1" applyBorder="1" applyAlignment="1">
      <alignment horizontal="center" vertical="center"/>
    </xf>
  </cellXfs>
  <cellStyles count="3">
    <cellStyle name="Moneda" xfId="1" builtinId="4"/>
    <cellStyle name="Normal" xfId="0" builtinId="0"/>
    <cellStyle name="Porcentaje" xfId="2" builtinId="5"/>
  </cellStyles>
  <dxfs count="24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Medium9"/>
  <colors>
    <mruColors>
      <color rgb="FFDE5CD5"/>
      <color rgb="FF7C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 VIGENCIA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F586-46F4-B283-DD86ADC7FD5C}"/>
              </c:ext>
            </c:extLst>
          </c:dPt>
          <c:dPt>
            <c:idx val="1"/>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F586-46F4-B283-DD86ADC7FD5C}"/>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F586-46F4-B283-DD86ADC7FD5C}"/>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F586-46F4-B283-DD86ADC7FD5C}"/>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F586-46F4-B283-DD86ADC7FD5C}"/>
              </c:ext>
            </c:extLst>
          </c:dPt>
          <c:dLbls>
            <c:dLbl>
              <c:idx val="0"/>
              <c:layout>
                <c:manualLayout>
                  <c:x val="-0.23905613127822808"/>
                  <c:y val="-4.2396219459400961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586-46F4-B283-DD86ADC7FD5C}"/>
                </c:ext>
                <c:ext xmlns:c15="http://schemas.microsoft.com/office/drawing/2012/chart" uri="{CE6537A1-D6FC-4f65-9D91-7224C49458BB}">
                  <c15:layout>
                    <c:manualLayout>
                      <c:w val="0.20025982543353799"/>
                      <c:h val="0.17814757569198297"/>
                    </c:manualLayout>
                  </c15:layout>
                </c:ext>
              </c:extLst>
            </c:dLbl>
            <c:dLbl>
              <c:idx val="1"/>
              <c:layout>
                <c:manualLayout>
                  <c:x val="3.1462411975177085E-3"/>
                  <c:y val="-0.1191472307151167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586-46F4-B283-DD86ADC7FD5C}"/>
                </c:ext>
                <c:ext xmlns:c15="http://schemas.microsoft.com/office/drawing/2012/chart" uri="{CE6537A1-D6FC-4f65-9D91-7224C49458BB}">
                  <c15:layout>
                    <c:manualLayout>
                      <c:w val="0.14398141100524217"/>
                      <c:h val="0.10931539002678643"/>
                    </c:manualLayout>
                  </c15:layout>
                </c:ext>
              </c:extLst>
            </c:dLbl>
            <c:dLbl>
              <c:idx val="2"/>
              <c:layout>
                <c:manualLayout>
                  <c:x val="-0.16949344589161719"/>
                  <c:y val="-1.431766732505401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F586-46F4-B283-DD86ADC7FD5C}"/>
                </c:ext>
                <c:ext xmlns:c15="http://schemas.microsoft.com/office/drawing/2012/chart" uri="{CE6537A1-D6FC-4f65-9D91-7224C49458BB}">
                  <c15:layout>
                    <c:manualLayout>
                      <c:w val="0.20154167455545863"/>
                      <c:h val="0.10931539002678643"/>
                    </c:manualLayout>
                  </c15:layout>
                </c:ext>
              </c:extLst>
            </c:dLbl>
            <c:dLbl>
              <c:idx val="3"/>
              <c:layout>
                <c:manualLayout>
                  <c:x val="-0.28641543660621349"/>
                  <c:y val="-0.1195184190589572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F586-46F4-B283-DD86ADC7FD5C}"/>
                </c:ext>
                <c:ext xmlns:c15="http://schemas.microsoft.com/office/drawing/2012/chart" uri="{CE6537A1-D6FC-4f65-9D91-7224C49458BB}"/>
              </c:extLst>
            </c:dLbl>
            <c:dLbl>
              <c:idx val="4"/>
              <c:layout>
                <c:manualLayout>
                  <c:x val="0.26420996499467925"/>
                  <c:y val="5.8385925394806824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F586-46F4-B283-DD86ADC7FD5C}"/>
                </c:ext>
                <c:ext xmlns:c15="http://schemas.microsoft.com/office/drawing/2012/chart" uri="{CE6537A1-D6FC-4f65-9D91-7224C49458BB}">
                  <c15:layout>
                    <c:manualLayout>
                      <c:w val="0.22884353310937344"/>
                      <c:h val="0.15860395979328445"/>
                    </c:manualLayout>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15</c:v>
                </c:pt>
                <c:pt idx="1">
                  <c:v>1</c:v>
                </c:pt>
                <c:pt idx="2" formatCode="#,##0">
                  <c:v>0</c:v>
                </c:pt>
                <c:pt idx="3" formatCode="#,##0">
                  <c:v>0</c:v>
                </c:pt>
                <c:pt idx="4" formatCode="#,##0">
                  <c:v>15</c:v>
                </c:pt>
              </c:numCache>
            </c:numRef>
          </c:val>
          <c:extLst xmlns:c16r2="http://schemas.microsoft.com/office/drawing/2015/06/chart">
            <c:ext xmlns:c16="http://schemas.microsoft.com/office/drawing/2014/chart" uri="{C3380CC4-5D6E-409C-BE32-E72D297353CC}">
              <c16:uniqueId val="{0000000A-F586-46F4-B283-DD86ADC7FD5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Arial" panose="020B0604020202020204" pitchFamily="34" charset="0"/>
              </a:defRPr>
            </a:pPr>
            <a:r>
              <a:rPr lang="en-US" b="1">
                <a:solidFill>
                  <a:schemeClr val="tx1"/>
                </a:solidFill>
              </a:rPr>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D921-49E5-B801-2BA50CA6294A}"/>
              </c:ext>
            </c:extLst>
          </c:dPt>
          <c:dPt>
            <c:idx val="1"/>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D921-49E5-B801-2BA50CA6294A}"/>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D921-49E5-B801-2BA50CA6294A}"/>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921-49E5-B801-2BA50CA6294A}"/>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921-49E5-B801-2BA50CA6294A}"/>
              </c:ext>
            </c:extLst>
          </c:dPt>
          <c:dLbls>
            <c:dLbl>
              <c:idx val="0"/>
              <c:layout>
                <c:manualLayout>
                  <c:x val="-0.2807055858758451"/>
                  <c:y val="-7.840063004756887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921-49E5-B801-2BA50CA6294A}"/>
                </c:ext>
                <c:ext xmlns:c15="http://schemas.microsoft.com/office/drawing/2012/chart" uri="{CE6537A1-D6FC-4f65-9D91-7224C49458BB}"/>
              </c:extLst>
            </c:dLbl>
            <c:dLbl>
              <c:idx val="1"/>
              <c:layout>
                <c:manualLayout>
                  <c:x val="0.40404566641365336"/>
                  <c:y val="-3.6710726474506001E-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921-49E5-B801-2BA50CA6294A}"/>
                </c:ext>
                <c:ext xmlns:c15="http://schemas.microsoft.com/office/drawing/2012/chart" uri="{CE6537A1-D6FC-4f65-9D91-7224C49458BB}"/>
              </c:extLst>
            </c:dLbl>
            <c:dLbl>
              <c:idx val="2"/>
              <c:layout>
                <c:manualLayout>
                  <c:x val="-0.12280454903657978"/>
                  <c:y val="-1.768508666146476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D921-49E5-B801-2BA50CA6294A}"/>
                </c:ext>
                <c:ext xmlns:c15="http://schemas.microsoft.com/office/drawing/2012/chart" uri="{CE6537A1-D6FC-4f65-9D91-7224C49458BB}"/>
              </c:extLst>
            </c:dLbl>
            <c:dLbl>
              <c:idx val="3"/>
              <c:layout>
                <c:manualLayout>
                  <c:x val="-0.14836816474611683"/>
                  <c:y val="-0.1619637586996419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D921-49E5-B801-2BA50CA6294A}"/>
                </c:ext>
                <c:ext xmlns:c15="http://schemas.microsoft.com/office/drawing/2012/chart" uri="{CE6537A1-D6FC-4f65-9D91-7224C49458BB}"/>
              </c:extLst>
            </c:dLbl>
            <c:dLbl>
              <c:idx val="4"/>
              <c:layout>
                <c:manualLayout>
                  <c:x val="0.23560879250557462"/>
                  <c:y val="8.483036889814822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D921-49E5-B801-2BA50CA6294A}"/>
                </c:ext>
                <c:ext xmlns:c15="http://schemas.microsoft.com/office/drawing/2012/chart" uri="{CE6537A1-D6FC-4f65-9D91-7224C49458BB}">
                  <c15:layout>
                    <c:manualLayout>
                      <c:w val="0.22112522986991062"/>
                      <c:h val="0.17741747335287203"/>
                    </c:manualLayout>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9</c:v>
                </c:pt>
                <c:pt idx="1">
                  <c:v>0</c:v>
                </c:pt>
                <c:pt idx="2" formatCode="#,##0">
                  <c:v>0</c:v>
                </c:pt>
                <c:pt idx="3">
                  <c:v>0</c:v>
                </c:pt>
                <c:pt idx="4" formatCode="#,##0">
                  <c:v>7</c:v>
                </c:pt>
              </c:numCache>
            </c:numRef>
          </c:val>
          <c:extLst xmlns:c16r2="http://schemas.microsoft.com/office/drawing/2015/06/chart">
            <c:ext xmlns:c16="http://schemas.microsoft.com/office/drawing/2014/chart" uri="{C3380CC4-5D6E-409C-BE32-E72D297353CC}">
              <c16:uniqueId val="{0000000A-D921-49E5-B801-2BA50CA6294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CONVIVENCIA</a:t>
            </a:r>
            <a:r>
              <a:rPr lang="en-US" b="1" baseline="0">
                <a:solidFill>
                  <a:schemeClr val="tx1"/>
                </a:solidFill>
              </a:rPr>
              <a:t> DEMOCRÁTICA EN LAS FAMILIAS</a:t>
            </a:r>
            <a:endParaRPr lang="en-US" b="1">
              <a:solidFill>
                <a:schemeClr val="tx1"/>
              </a:solidFill>
            </a:endParaRP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AD59-4116-9717-CDA26B583250}"/>
              </c:ext>
            </c:extLst>
          </c:dPt>
          <c:dPt>
            <c:idx val="1"/>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D59-4116-9717-CDA26B583250}"/>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D59-4116-9717-CDA26B583250}"/>
              </c:ext>
            </c:extLst>
          </c:dPt>
          <c:dPt>
            <c:idx val="3"/>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D59-4116-9717-CDA26B583250}"/>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D59-4116-9717-CDA26B583250}"/>
              </c:ext>
            </c:extLst>
          </c:dPt>
          <c:dLbls>
            <c:dLbl>
              <c:idx val="0"/>
              <c:layout>
                <c:manualLayout>
                  <c:x val="-0.24376613955228016"/>
                  <c:y val="-1.98037191249029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D59-4116-9717-CDA26B583250}"/>
                </c:ext>
                <c:ext xmlns:c15="http://schemas.microsoft.com/office/drawing/2012/chart" uri="{CE6537A1-D6FC-4f65-9D91-7224C49458BB}"/>
              </c:extLst>
            </c:dLbl>
            <c:dLbl>
              <c:idx val="1"/>
              <c:layout>
                <c:manualLayout>
                  <c:x val="0.25932238542697517"/>
                  <c:y val="-0.1859719265408224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D59-4116-9717-CDA26B583250}"/>
                </c:ext>
                <c:ext xmlns:c15="http://schemas.microsoft.com/office/drawing/2012/chart" uri="{CE6537A1-D6FC-4f65-9D91-7224C49458BB}"/>
              </c:extLst>
            </c:dLbl>
            <c:dLbl>
              <c:idx val="2"/>
              <c:layout>
                <c:manualLayout>
                  <c:x val="0.12387754505939788"/>
                  <c:y val="-2.788151891238867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AD59-4116-9717-CDA26B583250}"/>
                </c:ext>
                <c:ext xmlns:c15="http://schemas.microsoft.com/office/drawing/2012/chart" uri="{CE6537A1-D6FC-4f65-9D91-7224C49458BB}"/>
              </c:extLst>
            </c:dLbl>
            <c:dLbl>
              <c:idx val="3"/>
              <c:layout>
                <c:manualLayout>
                  <c:x val="-0.60744769439428825"/>
                  <c:y val="-5.974611195511859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D59-4116-9717-CDA26B583250}"/>
                </c:ext>
                <c:ext xmlns:c15="http://schemas.microsoft.com/office/drawing/2012/chart" uri="{CE6537A1-D6FC-4f65-9D91-7224C49458BB}"/>
              </c:extLst>
            </c:dLbl>
            <c:dLbl>
              <c:idx val="4"/>
              <c:layout>
                <c:manualLayout>
                  <c:x val="0.25384570730390921"/>
                  <c:y val="-4.5228904447619754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AD59-4116-9717-CDA26B583250}"/>
                </c:ext>
                <c:ext xmlns:c15="http://schemas.microsoft.com/office/drawing/2012/chart" uri="{CE6537A1-D6FC-4f65-9D91-7224C49458BB}">
                  <c15:layout>
                    <c:manualLayout>
                      <c:w val="0.22181386844619588"/>
                      <c:h val="0.17649001471542033"/>
                    </c:manualLayout>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5</c:v>
                </c:pt>
                <c:pt idx="1">
                  <c:v>0</c:v>
                </c:pt>
                <c:pt idx="2" formatCode="#,##0">
                  <c:v>0</c:v>
                </c:pt>
                <c:pt idx="3">
                  <c:v>0</c:v>
                </c:pt>
                <c:pt idx="4" formatCode="#,##0">
                  <c:v>6</c:v>
                </c:pt>
              </c:numCache>
            </c:numRef>
          </c:val>
          <c:extLst xmlns:c16r2="http://schemas.microsoft.com/office/drawing/2015/06/chart">
            <c:ext xmlns:c16="http://schemas.microsoft.com/office/drawing/2014/chart" uri="{C3380CC4-5D6E-409C-BE32-E72D297353CC}">
              <c16:uniqueId val="{0000000A-AD59-4116-9717-CDA26B583250}"/>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DBD-4A01-A23A-C3DA2D3ADD3A}"/>
              </c:ext>
            </c:extLst>
          </c:dPt>
          <c:dPt>
            <c:idx val="1"/>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2DBD-4A01-A23A-C3DA2D3ADD3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2DBD-4A01-A23A-C3DA2D3ADD3A}"/>
              </c:ext>
            </c:extLst>
          </c:dPt>
          <c:dPt>
            <c:idx val="3"/>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2DBD-4A01-A23A-C3DA2D3ADD3A}"/>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2DBD-4A01-A23A-C3DA2D3ADD3A}"/>
              </c:ext>
            </c:extLst>
          </c:dPt>
          <c:dLbls>
            <c:dLbl>
              <c:idx val="0"/>
              <c:layout>
                <c:manualLayout>
                  <c:x val="-0.18728324694970011"/>
                  <c:y val="9.3342650266703964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DBD-4A01-A23A-C3DA2D3ADD3A}"/>
                </c:ext>
                <c:ext xmlns:c15="http://schemas.microsoft.com/office/drawing/2012/chart" uri="{CE6537A1-D6FC-4f65-9D91-7224C49458BB}">
                  <c15:layout>
                    <c:manualLayout>
                      <c:w val="0.14063993269112379"/>
                      <c:h val="0.12083086053412463"/>
                    </c:manualLayout>
                  </c15:layout>
                </c:ext>
              </c:extLst>
            </c:dLbl>
            <c:dLbl>
              <c:idx val="1"/>
              <c:layout>
                <c:manualLayout>
                  <c:x val="-0.21639374959690896"/>
                  <c:y val="-0.261578304297357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DBD-4A01-A23A-C3DA2D3ADD3A}"/>
                </c:ext>
                <c:ext xmlns:c15="http://schemas.microsoft.com/office/drawing/2012/chart" uri="{CE6537A1-D6FC-4f65-9D91-7224C49458BB}"/>
              </c:extLst>
            </c:dLbl>
            <c:dLbl>
              <c:idx val="2"/>
              <c:layout>
                <c:manualLayout>
                  <c:x val="0.30407393129569588"/>
                  <c:y val="-2.7695342509453488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2DBD-4A01-A23A-C3DA2D3ADD3A}"/>
                </c:ext>
                <c:ext xmlns:c15="http://schemas.microsoft.com/office/drawing/2012/chart" uri="{CE6537A1-D6FC-4f65-9D91-7224C49458BB}"/>
              </c:extLst>
            </c:dLbl>
            <c:dLbl>
              <c:idx val="3"/>
              <c:layout>
                <c:manualLayout>
                  <c:x val="-0.2935895331179606"/>
                  <c:y val="-2.479839099094496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2DBD-4A01-A23A-C3DA2D3ADD3A}"/>
                </c:ext>
                <c:ext xmlns:c15="http://schemas.microsoft.com/office/drawing/2012/chart" uri="{CE6537A1-D6FC-4f65-9D91-7224C49458BB}"/>
              </c:extLst>
            </c:dLbl>
            <c:dLbl>
              <c:idx val="4"/>
              <c:layout>
                <c:manualLayout>
                  <c:x val="0.21011588134758469"/>
                  <c:y val="-5.677140220677984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2DBD-4A01-A23A-C3DA2D3ADD3A}"/>
                </c:ext>
                <c:ext xmlns:c15="http://schemas.microsoft.com/office/drawing/2012/chart" uri="{CE6537A1-D6FC-4f65-9D91-7224C49458BB}">
                  <c15:layout>
                    <c:manualLayout>
                      <c:w val="0.22821402815481037"/>
                      <c:h val="0.17531157270029674"/>
                    </c:manualLayout>
                  </c15:layout>
                </c:ext>
              </c:extLst>
            </c:dLbl>
            <c:spPr>
              <a:noFill/>
              <a:ln>
                <a:noFill/>
              </a:ln>
              <a:effectLst/>
            </c:spPr>
            <c:txPr>
              <a:bodyPr wrap="square" lIns="38100" tIns="19050" rIns="38100" bIns="19050" anchor="ctr">
                <a:spAutoFit/>
              </a:bodyPr>
              <a:lstStyle/>
              <a:p>
                <a:pPr>
                  <a:defRPr sz="1200" b="1"/>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1</c:v>
                </c:pt>
                <c:pt idx="1">
                  <c:v>1</c:v>
                </c:pt>
                <c:pt idx="2" formatCode="#,##0">
                  <c:v>0</c:v>
                </c:pt>
                <c:pt idx="3">
                  <c:v>0</c:v>
                </c:pt>
                <c:pt idx="4" formatCode="#,##0">
                  <c:v>2</c:v>
                </c:pt>
              </c:numCache>
            </c:numRef>
          </c:val>
          <c:extLst xmlns:c16r2="http://schemas.microsoft.com/office/drawing/2015/06/chart">
            <c:ext xmlns:c16="http://schemas.microsoft.com/office/drawing/2014/chart" uri="{C3380CC4-5D6E-409C-BE32-E72D297353CC}">
              <c16:uniqueId val="{0000000A-2DBD-4A01-A23A-C3DA2D3ADD3A}"/>
            </c:ext>
          </c:extLst>
        </c:ser>
        <c:ser>
          <c:idx val="0"/>
          <c:order val="1"/>
          <c:dPt>
            <c:idx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2DBD-4A01-A23A-C3DA2D3ADD3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2DBD-4A01-A23A-C3DA2D3ADD3A}"/>
              </c:ext>
            </c:extLst>
          </c:dPt>
          <c:dPt>
            <c:idx val="2"/>
            <c:bubble3D val="0"/>
            <c:spPr>
              <a:solidFill>
                <a:srgbClr val="FFFF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2DBD-4A01-A23A-C3DA2D3ADD3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2DBD-4A01-A23A-C3DA2D3ADD3A}"/>
              </c:ext>
            </c:extLst>
          </c:dPt>
          <c:dPt>
            <c:idx val="4"/>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2DBD-4A01-A23A-C3DA2D3ADD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5</c:v>
                </c:pt>
                <c:pt idx="1">
                  <c:v>0</c:v>
                </c:pt>
                <c:pt idx="2" formatCode="#,##0">
                  <c:v>0</c:v>
                </c:pt>
                <c:pt idx="3">
                  <c:v>0</c:v>
                </c:pt>
                <c:pt idx="4" formatCode="#,##0">
                  <c:v>6</c:v>
                </c:pt>
              </c:numCache>
            </c:numRef>
          </c:val>
          <c:extLst xmlns:c16r2="http://schemas.microsoft.com/office/drawing/2015/06/chart">
            <c:ext xmlns:c16="http://schemas.microsoft.com/office/drawing/2014/chart" uri="{C3380CC4-5D6E-409C-BE32-E72D297353CC}">
              <c16:uniqueId val="{00000015-2DBD-4A01-A23A-C3DA2D3ADD3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202405</xdr:colOff>
      <xdr:row>1</xdr:row>
      <xdr:rowOff>142875</xdr:rowOff>
    </xdr:from>
    <xdr:to>
      <xdr:col>1</xdr:col>
      <xdr:colOff>566737</xdr:colOff>
      <xdr:row>1</xdr:row>
      <xdr:rowOff>595311</xdr:rowOff>
    </xdr:to>
    <xdr:pic>
      <xdr:nvPicPr>
        <xdr:cNvPr id="2" name="Imagen 1" descr="C:\Users\AUXPLANEACION03\Desktop\Gobernacion_del_quindio.jpg">
          <a:extLst>
            <a:ext uri="{FF2B5EF4-FFF2-40B4-BE49-F238E27FC236}">
              <a16:creationId xmlns:a16="http://schemas.microsoft.com/office/drawing/2014/main" xmlns="" id="{F25D0A1B-7FFC-46F3-8F31-A3F5117EF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80" y="345281"/>
          <a:ext cx="364332" cy="452436"/>
        </a:xfrm>
        <a:prstGeom prst="rect">
          <a:avLst/>
        </a:prstGeom>
        <a:noFill/>
        <a:ln>
          <a:noFill/>
        </a:ln>
      </xdr:spPr>
    </xdr:pic>
    <xdr:clientData/>
  </xdr:twoCellAnchor>
  <xdr:twoCellAnchor editAs="oneCell">
    <xdr:from>
      <xdr:col>9</xdr:col>
      <xdr:colOff>130968</xdr:colOff>
      <xdr:row>1</xdr:row>
      <xdr:rowOff>142874</xdr:rowOff>
    </xdr:from>
    <xdr:to>
      <xdr:col>9</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xmlns="" id="{3FD941DC-407B-4222-8C9A-8975A5069D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1168" y="342899"/>
          <a:ext cx="521493" cy="440532"/>
        </a:xfrm>
        <a:prstGeom prst="rect">
          <a:avLst/>
        </a:prstGeom>
        <a:noFill/>
        <a:ln>
          <a:noFill/>
        </a:ln>
      </xdr:spPr>
    </xdr:pic>
    <xdr:clientData/>
  </xdr:twoCellAnchor>
  <xdr:twoCellAnchor>
    <xdr:from>
      <xdr:col>11</xdr:col>
      <xdr:colOff>2381</xdr:colOff>
      <xdr:row>0</xdr:row>
      <xdr:rowOff>190498</xdr:rowOff>
    </xdr:from>
    <xdr:to>
      <xdr:col>18</xdr:col>
      <xdr:colOff>500063</xdr:colOff>
      <xdr:row>6</xdr:row>
      <xdr:rowOff>476249</xdr:rowOff>
    </xdr:to>
    <xdr:graphicFrame macro="">
      <xdr:nvGraphicFramePr>
        <xdr:cNvPr id="4" name="Gráfico 3">
          <a:extLst>
            <a:ext uri="{FF2B5EF4-FFF2-40B4-BE49-F238E27FC236}">
              <a16:creationId xmlns:a16="http://schemas.microsoft.com/office/drawing/2014/main" xmlns="" id="{24FB3B43-7614-49B0-B062-663FEBE99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704850</xdr:colOff>
      <xdr:row>10</xdr:row>
      <xdr:rowOff>19050</xdr:rowOff>
    </xdr:from>
    <xdr:to>
      <xdr:col>9</xdr:col>
      <xdr:colOff>726281</xdr:colOff>
      <xdr:row>27</xdr:row>
      <xdr:rowOff>178593</xdr:rowOff>
    </xdr:to>
    <xdr:graphicFrame macro="">
      <xdr:nvGraphicFramePr>
        <xdr:cNvPr id="5" name="Gráfico 4">
          <a:extLst>
            <a:ext uri="{FF2B5EF4-FFF2-40B4-BE49-F238E27FC236}">
              <a16:creationId xmlns:a16="http://schemas.microsoft.com/office/drawing/2014/main" xmlns="" id="{768A61F7-2424-4D42-AE18-C615DC9E8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9523</xdr:colOff>
      <xdr:row>9</xdr:row>
      <xdr:rowOff>192883</xdr:rowOff>
    </xdr:from>
    <xdr:to>
      <xdr:col>18</xdr:col>
      <xdr:colOff>452435</xdr:colOff>
      <xdr:row>26</xdr:row>
      <xdr:rowOff>95250</xdr:rowOff>
    </xdr:to>
    <xdr:graphicFrame macro="">
      <xdr:nvGraphicFramePr>
        <xdr:cNvPr id="6" name="Gráfico 5">
          <a:extLst>
            <a:ext uri="{FF2B5EF4-FFF2-40B4-BE49-F238E27FC236}">
              <a16:creationId xmlns:a16="http://schemas.microsoft.com/office/drawing/2014/main" xmlns="" id="{D8BE774D-4768-4CC2-A0EE-DAB0B11C4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7144</xdr:colOff>
      <xdr:row>10</xdr:row>
      <xdr:rowOff>4761</xdr:rowOff>
    </xdr:from>
    <xdr:to>
      <xdr:col>27</xdr:col>
      <xdr:colOff>464343</xdr:colOff>
      <xdr:row>26</xdr:row>
      <xdr:rowOff>130968</xdr:rowOff>
    </xdr:to>
    <xdr:graphicFrame macro="">
      <xdr:nvGraphicFramePr>
        <xdr:cNvPr id="7" name="Gráfico 6">
          <a:extLst>
            <a:ext uri="{FF2B5EF4-FFF2-40B4-BE49-F238E27FC236}">
              <a16:creationId xmlns:a16="http://schemas.microsoft.com/office/drawing/2014/main" xmlns="" id="{AA0D0150-6299-4D1F-87AF-165856B44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S230"/>
  <sheetViews>
    <sheetView tabSelected="1" topLeftCell="A8" zoomScale="50" zoomScaleNormal="50" workbookViewId="0">
      <pane xSplit="6" ySplit="2" topLeftCell="AH41" activePane="bottomRight" state="frozen"/>
      <selection activeCell="A8" sqref="A8"/>
      <selection pane="topRight" activeCell="G8" sqref="G8"/>
      <selection pane="bottomLeft" activeCell="A10" sqref="A10"/>
      <selection pane="bottomRight" activeCell="AQ45" sqref="AQ45"/>
    </sheetView>
  </sheetViews>
  <sheetFormatPr baseColWidth="10" defaultColWidth="15.140625" defaultRowHeight="129.94999999999999" customHeight="1"/>
  <cols>
    <col min="1" max="1" width="14.140625" style="1" customWidth="1"/>
    <col min="2" max="2" width="14" style="1" customWidth="1"/>
    <col min="3" max="3" width="14.5703125" style="1" customWidth="1"/>
    <col min="4" max="4" width="20.42578125" style="1" customWidth="1"/>
    <col min="5" max="5" width="26" style="1" customWidth="1"/>
    <col min="6" max="6" width="24" style="1" customWidth="1"/>
    <col min="7" max="7" width="24.42578125" style="1" hidden="1" customWidth="1"/>
    <col min="8" max="8" width="23.5703125" style="1" hidden="1" customWidth="1"/>
    <col min="9" max="9" width="29.42578125" style="1" hidden="1" customWidth="1"/>
    <col min="10" max="10" width="16.85546875" style="1" hidden="1" customWidth="1"/>
    <col min="11" max="19" width="0" style="1" hidden="1" customWidth="1"/>
    <col min="20" max="20" width="22.140625" style="1" hidden="1" customWidth="1"/>
    <col min="21" max="21" width="20.28515625" style="1" hidden="1" customWidth="1"/>
    <col min="22" max="22" width="0" style="1" hidden="1" customWidth="1"/>
    <col min="23" max="24" width="25" style="1" hidden="1" customWidth="1"/>
    <col min="25" max="25" width="0" style="1" hidden="1" customWidth="1"/>
    <col min="26" max="26" width="71.85546875" style="1" hidden="1" customWidth="1"/>
    <col min="27" max="27" width="20.42578125" style="1" hidden="1" customWidth="1"/>
    <col min="28" max="28" width="0" style="1" hidden="1" customWidth="1"/>
    <col min="29" max="29" width="18.140625" style="1" hidden="1" customWidth="1"/>
    <col min="30" max="30" width="17.42578125" style="1" hidden="1" customWidth="1"/>
    <col min="31" max="32" width="20.42578125" style="1" hidden="1" customWidth="1"/>
    <col min="33" max="33" width="65.85546875" style="1" hidden="1" customWidth="1"/>
    <col min="34" max="34" width="18.5703125" style="1" customWidth="1"/>
    <col min="35" max="35" width="19.85546875" style="1" customWidth="1"/>
    <col min="36" max="36" width="22.85546875" style="1" customWidth="1"/>
    <col min="37" max="37" width="25.85546875" style="29" bestFit="1" customWidth="1"/>
    <col min="38" max="38" width="26.85546875" style="29" customWidth="1"/>
    <col min="39" max="39" width="26.85546875" style="1" customWidth="1"/>
    <col min="40" max="40" width="86.140625" style="1" customWidth="1"/>
    <col min="41" max="41" width="43.140625" style="1" customWidth="1"/>
    <col min="42" max="42" width="43.140625" style="16" customWidth="1"/>
    <col min="43" max="43" width="29" style="30" bestFit="1" customWidth="1"/>
    <col min="44" max="44" width="86.140625" style="12" customWidth="1"/>
    <col min="45" max="45" width="31.7109375" style="1" customWidth="1"/>
    <col min="46" max="48" width="15.140625" style="1"/>
    <col min="49" max="49" width="62.28515625" style="1" customWidth="1"/>
    <col min="50" max="51" width="17.42578125" style="1" bestFit="1" customWidth="1"/>
    <col min="52" max="16384" width="15.140625" style="1"/>
  </cols>
  <sheetData>
    <row r="1" spans="1:45" ht="129.94999999999999" hidden="1" customHeight="1">
      <c r="A1" s="3"/>
      <c r="B1" s="3"/>
      <c r="C1" s="3"/>
      <c r="D1" s="3"/>
      <c r="E1" s="3"/>
      <c r="F1" s="3"/>
      <c r="G1" s="3"/>
      <c r="H1" s="3"/>
      <c r="I1" s="3"/>
      <c r="J1" s="3"/>
      <c r="AM1" s="29"/>
    </row>
    <row r="2" spans="1:45" ht="129.94999999999999" hidden="1" customHeight="1">
      <c r="A2" s="157" t="s">
        <v>128</v>
      </c>
      <c r="B2" s="157"/>
      <c r="C2" s="157"/>
      <c r="D2" s="157"/>
      <c r="E2" s="157"/>
      <c r="F2" s="157"/>
      <c r="G2" s="157"/>
      <c r="H2" s="157"/>
      <c r="I2" s="157"/>
      <c r="J2" s="10"/>
      <c r="AM2" s="29"/>
    </row>
    <row r="3" spans="1:45" ht="129.94999999999999" hidden="1" customHeight="1">
      <c r="A3" s="3"/>
      <c r="B3" s="3"/>
      <c r="C3" s="3"/>
      <c r="D3" s="3"/>
      <c r="E3" s="3"/>
      <c r="F3" s="3"/>
      <c r="G3" s="3"/>
      <c r="H3" s="3"/>
      <c r="I3" s="3"/>
      <c r="J3" s="3"/>
      <c r="AM3" s="29"/>
    </row>
    <row r="4" spans="1:45" ht="129.94999999999999" hidden="1" customHeight="1">
      <c r="A4" s="2" t="s">
        <v>0</v>
      </c>
      <c r="B4" s="158" t="s">
        <v>127</v>
      </c>
      <c r="C4" s="159"/>
      <c r="D4" s="159"/>
      <c r="E4" s="159"/>
      <c r="F4" s="159"/>
      <c r="G4" s="159"/>
      <c r="H4" s="159"/>
      <c r="I4" s="159"/>
      <c r="J4" s="11"/>
      <c r="AM4" s="29"/>
    </row>
    <row r="5" spans="1:45" ht="129.94999999999999" hidden="1" customHeight="1">
      <c r="A5" s="2" t="s">
        <v>1</v>
      </c>
      <c r="B5" s="158" t="s">
        <v>70</v>
      </c>
      <c r="C5" s="159"/>
      <c r="D5" s="159"/>
      <c r="E5" s="159"/>
      <c r="F5" s="159"/>
      <c r="G5" s="159"/>
      <c r="H5" s="159"/>
      <c r="I5" s="159"/>
      <c r="J5" s="11"/>
      <c r="AM5" s="29"/>
    </row>
    <row r="6" spans="1:45" ht="129.94999999999999" hidden="1" customHeight="1">
      <c r="A6" s="2" t="s">
        <v>2</v>
      </c>
      <c r="B6" s="158" t="s">
        <v>109</v>
      </c>
      <c r="C6" s="159"/>
      <c r="D6" s="159"/>
      <c r="E6" s="159"/>
      <c r="F6" s="159"/>
      <c r="G6" s="159"/>
      <c r="H6" s="159"/>
      <c r="I6" s="159"/>
      <c r="J6" s="11"/>
      <c r="AM6" s="29"/>
    </row>
    <row r="7" spans="1:45" ht="129.94999999999999" hidden="1" customHeight="1">
      <c r="A7" s="9" t="s">
        <v>3</v>
      </c>
      <c r="B7" s="158" t="s">
        <v>4</v>
      </c>
      <c r="C7" s="159"/>
      <c r="D7" s="159"/>
      <c r="E7" s="159"/>
      <c r="F7" s="159"/>
      <c r="G7" s="159"/>
      <c r="H7" s="159"/>
      <c r="I7" s="159"/>
      <c r="J7" s="15"/>
      <c r="K7" s="16"/>
      <c r="L7" s="16"/>
      <c r="M7" s="16"/>
      <c r="N7" s="16"/>
      <c r="O7" s="16"/>
      <c r="P7" s="16"/>
      <c r="Q7" s="16"/>
      <c r="R7" s="16"/>
      <c r="S7" s="16"/>
      <c r="T7" s="16"/>
      <c r="U7" s="16"/>
      <c r="V7" s="16"/>
      <c r="W7" s="16"/>
      <c r="X7" s="16"/>
      <c r="Y7" s="16"/>
      <c r="Z7" s="16"/>
      <c r="AA7" s="16"/>
      <c r="AB7" s="16"/>
      <c r="AC7" s="16"/>
      <c r="AD7" s="16"/>
      <c r="AE7" s="16"/>
      <c r="AF7" s="16"/>
      <c r="AG7" s="16"/>
      <c r="AM7" s="29"/>
    </row>
    <row r="8" spans="1:45" ht="28.5" customHeight="1">
      <c r="A8" s="140" t="s">
        <v>5</v>
      </c>
      <c r="B8" s="140" t="s">
        <v>6</v>
      </c>
      <c r="C8" s="140" t="s">
        <v>7</v>
      </c>
      <c r="D8" s="140" t="s">
        <v>8</v>
      </c>
      <c r="E8" s="140" t="s">
        <v>24</v>
      </c>
      <c r="F8" s="140" t="s">
        <v>25</v>
      </c>
      <c r="G8" s="140" t="s">
        <v>83</v>
      </c>
      <c r="H8" s="140" t="s">
        <v>23</v>
      </c>
      <c r="I8" s="140" t="s">
        <v>26</v>
      </c>
      <c r="J8" s="147" t="s">
        <v>186</v>
      </c>
      <c r="K8" s="148"/>
      <c r="L8" s="148"/>
      <c r="M8" s="148"/>
      <c r="N8" s="148"/>
      <c r="O8" s="148"/>
      <c r="P8" s="148"/>
      <c r="Q8" s="148"/>
      <c r="R8" s="148"/>
      <c r="S8" s="149"/>
      <c r="T8" s="142" t="s">
        <v>203</v>
      </c>
      <c r="U8" s="143"/>
      <c r="V8" s="143"/>
      <c r="W8" s="143"/>
      <c r="X8" s="143"/>
      <c r="Y8" s="143"/>
      <c r="Z8" s="143"/>
      <c r="AA8" s="142" t="s">
        <v>187</v>
      </c>
      <c r="AB8" s="143"/>
      <c r="AC8" s="143"/>
      <c r="AD8" s="143"/>
      <c r="AE8" s="143"/>
      <c r="AF8" s="143"/>
      <c r="AG8" s="143"/>
      <c r="AH8" s="150" t="s">
        <v>196</v>
      </c>
      <c r="AI8" s="151"/>
      <c r="AJ8" s="151"/>
      <c r="AK8" s="151"/>
      <c r="AL8" s="151"/>
      <c r="AM8" s="151"/>
      <c r="AN8" s="152"/>
      <c r="AO8" s="144" t="s">
        <v>204</v>
      </c>
      <c r="AP8" s="145"/>
      <c r="AQ8" s="145"/>
      <c r="AR8" s="146"/>
      <c r="AS8" s="138" t="s">
        <v>199</v>
      </c>
    </row>
    <row r="9" spans="1:45" ht="49.5" customHeight="1">
      <c r="A9" s="141"/>
      <c r="B9" s="141"/>
      <c r="C9" s="141"/>
      <c r="D9" s="141"/>
      <c r="E9" s="141"/>
      <c r="F9" s="141"/>
      <c r="G9" s="141"/>
      <c r="H9" s="141"/>
      <c r="I9" s="141"/>
      <c r="J9" s="51">
        <v>2020</v>
      </c>
      <c r="K9" s="55">
        <v>2021</v>
      </c>
      <c r="L9" s="55">
        <v>2022</v>
      </c>
      <c r="M9" s="55">
        <v>2023</v>
      </c>
      <c r="N9" s="55">
        <v>2024</v>
      </c>
      <c r="O9" s="55">
        <v>2025</v>
      </c>
      <c r="P9" s="55">
        <v>2026</v>
      </c>
      <c r="Q9" s="55">
        <v>2027</v>
      </c>
      <c r="R9" s="55">
        <v>2028</v>
      </c>
      <c r="S9" s="55">
        <v>2029</v>
      </c>
      <c r="T9" s="56" t="s">
        <v>188</v>
      </c>
      <c r="U9" s="56" t="s">
        <v>189</v>
      </c>
      <c r="V9" s="56" t="s">
        <v>190</v>
      </c>
      <c r="W9" s="56" t="s">
        <v>191</v>
      </c>
      <c r="X9" s="56" t="s">
        <v>192</v>
      </c>
      <c r="Y9" s="57" t="s">
        <v>193</v>
      </c>
      <c r="Z9" s="33" t="s">
        <v>202</v>
      </c>
      <c r="AA9" s="56" t="s">
        <v>188</v>
      </c>
      <c r="AB9" s="56" t="s">
        <v>189</v>
      </c>
      <c r="AC9" s="56" t="s">
        <v>190</v>
      </c>
      <c r="AD9" s="56" t="s">
        <v>191</v>
      </c>
      <c r="AE9" s="56" t="s">
        <v>192</v>
      </c>
      <c r="AF9" s="57" t="s">
        <v>193</v>
      </c>
      <c r="AG9" s="33" t="s">
        <v>202</v>
      </c>
      <c r="AH9" s="58" t="s">
        <v>188</v>
      </c>
      <c r="AI9" s="59" t="s">
        <v>189</v>
      </c>
      <c r="AJ9" s="59" t="s">
        <v>190</v>
      </c>
      <c r="AK9" s="60" t="s">
        <v>191</v>
      </c>
      <c r="AL9" s="60" t="s">
        <v>192</v>
      </c>
      <c r="AM9" s="61" t="s">
        <v>193</v>
      </c>
      <c r="AN9" s="62" t="s">
        <v>202</v>
      </c>
      <c r="AO9" s="78" t="s">
        <v>205</v>
      </c>
      <c r="AP9" s="79" t="s">
        <v>206</v>
      </c>
      <c r="AQ9" s="80" t="s">
        <v>195</v>
      </c>
      <c r="AR9" s="79" t="s">
        <v>194</v>
      </c>
      <c r="AS9" s="139"/>
    </row>
    <row r="10" spans="1:45" ht="249.6" customHeight="1">
      <c r="A10" s="155" t="s">
        <v>13</v>
      </c>
      <c r="B10" s="154" t="s">
        <v>11</v>
      </c>
      <c r="C10" s="154" t="s">
        <v>9</v>
      </c>
      <c r="D10" s="154" t="s">
        <v>46</v>
      </c>
      <c r="E10" s="49" t="s">
        <v>44</v>
      </c>
      <c r="F10" s="49" t="s">
        <v>34</v>
      </c>
      <c r="G10" s="50" t="s">
        <v>85</v>
      </c>
      <c r="H10" s="50" t="s">
        <v>84</v>
      </c>
      <c r="I10" s="50" t="s">
        <v>129</v>
      </c>
      <c r="J10" s="36">
        <v>0.01</v>
      </c>
      <c r="K10" s="17">
        <v>2.2200000000000001E-2</v>
      </c>
      <c r="L10" s="17">
        <v>2.2200000000000001E-2</v>
      </c>
      <c r="M10" s="17">
        <v>2.2200000000000001E-2</v>
      </c>
      <c r="N10" s="17">
        <v>2.2200000000000001E-2</v>
      </c>
      <c r="O10" s="17">
        <v>2.2200000000000001E-2</v>
      </c>
      <c r="P10" s="17">
        <v>2.2200000000000001E-2</v>
      </c>
      <c r="Q10" s="17">
        <v>2.2200000000000001E-2</v>
      </c>
      <c r="R10" s="17">
        <v>2.2200000000000001E-2</v>
      </c>
      <c r="S10" s="17">
        <v>2.2200000000000001E-2</v>
      </c>
      <c r="T10" s="17">
        <v>0.01</v>
      </c>
      <c r="U10" s="17">
        <v>2E-3</v>
      </c>
      <c r="V10" s="20">
        <f t="shared" ref="V10:V49" si="0">(U10/T10)*100</f>
        <v>20</v>
      </c>
      <c r="W10" s="27">
        <v>4180000</v>
      </c>
      <c r="X10" s="27">
        <v>4180000</v>
      </c>
      <c r="Y10" s="20">
        <f t="shared" ref="Y10:Y50" si="1">(X10/W10)*100</f>
        <v>100</v>
      </c>
      <c r="Z10" s="17" t="s">
        <v>220</v>
      </c>
      <c r="AA10" s="63">
        <v>2.2200000000000001E-2</v>
      </c>
      <c r="AB10" s="64">
        <v>0</v>
      </c>
      <c r="AC10" s="20">
        <f t="shared" ref="AC10:AC15" si="2">(AB10/AA10)*100</f>
        <v>0</v>
      </c>
      <c r="AD10" s="25">
        <v>2185000</v>
      </c>
      <c r="AE10" s="25">
        <v>2185000</v>
      </c>
      <c r="AF10" s="20">
        <f t="shared" ref="AF10:AF50" si="3">(AE10/AD10)*100</f>
        <v>100</v>
      </c>
      <c r="AG10" s="12" t="s">
        <v>284</v>
      </c>
      <c r="AH10" s="65">
        <v>2.2200000000000001E-2</v>
      </c>
      <c r="AI10" s="100">
        <v>1.8599999999999998E-2</v>
      </c>
      <c r="AJ10" s="73">
        <f t="shared" ref="AJ10:AJ50" si="4">(AI10/AH10)*100</f>
        <v>83.783783783783775</v>
      </c>
      <c r="AK10" s="41">
        <v>0</v>
      </c>
      <c r="AL10" s="41">
        <v>0</v>
      </c>
      <c r="AM10" s="67" t="e">
        <f>AL10/AK10*100</f>
        <v>#DIV/0!</v>
      </c>
      <c r="AN10" s="99" t="s">
        <v>351</v>
      </c>
      <c r="AO10" s="47">
        <v>0.2</v>
      </c>
      <c r="AP10" s="52">
        <f>AI10+AB10+U10</f>
        <v>2.06E-2</v>
      </c>
      <c r="AQ10" s="73">
        <f t="shared" ref="AQ10:AQ47" si="5">AP10/AO10*100</f>
        <v>10.299999999999999</v>
      </c>
      <c r="AR10" s="12" t="s">
        <v>352</v>
      </c>
      <c r="AS10" s="12" t="s">
        <v>200</v>
      </c>
    </row>
    <row r="11" spans="1:45" ht="220.5" customHeight="1">
      <c r="A11" s="155"/>
      <c r="B11" s="154"/>
      <c r="C11" s="154"/>
      <c r="D11" s="154"/>
      <c r="E11" s="13" t="s">
        <v>167</v>
      </c>
      <c r="F11" s="49" t="s">
        <v>130</v>
      </c>
      <c r="G11" s="50" t="s">
        <v>85</v>
      </c>
      <c r="H11" s="6">
        <v>18</v>
      </c>
      <c r="I11" s="50" t="s">
        <v>131</v>
      </c>
      <c r="J11" s="50">
        <v>0</v>
      </c>
      <c r="K11" s="50">
        <v>0</v>
      </c>
      <c r="L11" s="50">
        <v>1</v>
      </c>
      <c r="M11" s="50">
        <v>1</v>
      </c>
      <c r="N11" s="50">
        <v>1</v>
      </c>
      <c r="O11" s="50">
        <v>1</v>
      </c>
      <c r="P11" s="50">
        <v>1</v>
      </c>
      <c r="Q11" s="50">
        <v>1</v>
      </c>
      <c r="R11" s="50">
        <v>1</v>
      </c>
      <c r="S11" s="50">
        <v>1</v>
      </c>
      <c r="T11" s="48">
        <v>1</v>
      </c>
      <c r="U11" s="48">
        <v>1</v>
      </c>
      <c r="V11" s="18">
        <f>(U11/T11)*100</f>
        <v>100</v>
      </c>
      <c r="W11" s="26">
        <v>4480000</v>
      </c>
      <c r="X11" s="26">
        <v>4480000</v>
      </c>
      <c r="Y11" s="20">
        <f t="shared" si="1"/>
        <v>100</v>
      </c>
      <c r="Z11" s="50" t="s">
        <v>221</v>
      </c>
      <c r="AA11" s="19">
        <v>0</v>
      </c>
      <c r="AB11" s="19">
        <v>0</v>
      </c>
      <c r="AC11" s="20" t="e">
        <f t="shared" si="2"/>
        <v>#DIV/0!</v>
      </c>
      <c r="AD11" s="26">
        <f>2885000*2</f>
        <v>5770000</v>
      </c>
      <c r="AE11" s="26">
        <f>2885000*2</f>
        <v>5770000</v>
      </c>
      <c r="AF11" s="20">
        <f t="shared" si="3"/>
        <v>100</v>
      </c>
      <c r="AG11" s="12" t="s">
        <v>283</v>
      </c>
      <c r="AH11" s="68">
        <v>1</v>
      </c>
      <c r="AI11" s="69">
        <v>0.75</v>
      </c>
      <c r="AJ11" s="73">
        <f t="shared" si="4"/>
        <v>75</v>
      </c>
      <c r="AK11" s="41">
        <v>6446598</v>
      </c>
      <c r="AL11" s="41">
        <v>6446598</v>
      </c>
      <c r="AM11" s="70">
        <f>(AL11/AK11)*100</f>
        <v>100</v>
      </c>
      <c r="AN11" s="31" t="s">
        <v>296</v>
      </c>
      <c r="AO11" s="6">
        <v>1</v>
      </c>
      <c r="AP11" s="6">
        <v>0</v>
      </c>
      <c r="AQ11" s="73">
        <f t="shared" si="5"/>
        <v>0</v>
      </c>
      <c r="AR11" s="53" t="s">
        <v>295</v>
      </c>
      <c r="AS11" s="12"/>
    </row>
    <row r="12" spans="1:45" ht="222" customHeight="1">
      <c r="A12" s="155"/>
      <c r="B12" s="154"/>
      <c r="C12" s="154"/>
      <c r="D12" s="154"/>
      <c r="E12" s="13" t="s">
        <v>43</v>
      </c>
      <c r="F12" s="13" t="s">
        <v>168</v>
      </c>
      <c r="G12" s="50" t="s">
        <v>85</v>
      </c>
      <c r="H12" s="6">
        <v>4</v>
      </c>
      <c r="I12" s="50" t="s">
        <v>131</v>
      </c>
      <c r="J12" s="50">
        <v>5</v>
      </c>
      <c r="K12" s="50">
        <v>5</v>
      </c>
      <c r="L12" s="50">
        <v>5</v>
      </c>
      <c r="M12" s="50">
        <v>5</v>
      </c>
      <c r="N12" s="50">
        <v>2</v>
      </c>
      <c r="O12" s="50">
        <v>2</v>
      </c>
      <c r="P12" s="50">
        <v>2</v>
      </c>
      <c r="Q12" s="50">
        <v>2</v>
      </c>
      <c r="R12" s="50">
        <v>2</v>
      </c>
      <c r="S12" s="50">
        <v>2</v>
      </c>
      <c r="T12" s="50">
        <v>4</v>
      </c>
      <c r="U12" s="50">
        <v>4</v>
      </c>
      <c r="V12" s="20">
        <f t="shared" si="0"/>
        <v>100</v>
      </c>
      <c r="W12" s="35">
        <v>150500000</v>
      </c>
      <c r="X12" s="35">
        <v>79500000</v>
      </c>
      <c r="Y12" s="71">
        <f t="shared" si="1"/>
        <v>52.823920265780735</v>
      </c>
      <c r="Z12" s="50" t="s">
        <v>222</v>
      </c>
      <c r="AA12" s="19">
        <v>5</v>
      </c>
      <c r="AB12" s="19">
        <v>5</v>
      </c>
      <c r="AC12" s="72">
        <f t="shared" si="2"/>
        <v>100</v>
      </c>
      <c r="AD12" s="27">
        <v>5770000</v>
      </c>
      <c r="AE12" s="27">
        <v>2885000</v>
      </c>
      <c r="AF12" s="20">
        <f t="shared" si="3"/>
        <v>50</v>
      </c>
      <c r="AG12" s="12" t="s">
        <v>282</v>
      </c>
      <c r="AH12" s="68">
        <v>5</v>
      </c>
      <c r="AI12" s="69">
        <v>10</v>
      </c>
      <c r="AJ12" s="73">
        <v>100</v>
      </c>
      <c r="AK12" s="35">
        <v>3708000</v>
      </c>
      <c r="AL12" s="39">
        <v>3708000</v>
      </c>
      <c r="AM12" s="70">
        <f>(AL12/AK12)*100</f>
        <v>100</v>
      </c>
      <c r="AN12" s="31" t="s">
        <v>320</v>
      </c>
      <c r="AO12" s="6">
        <v>19</v>
      </c>
      <c r="AP12" s="6">
        <v>19</v>
      </c>
      <c r="AQ12" s="73">
        <f t="shared" si="5"/>
        <v>100</v>
      </c>
      <c r="AR12" s="12" t="s">
        <v>340</v>
      </c>
      <c r="AS12" s="12"/>
    </row>
    <row r="13" spans="1:45" ht="189" customHeight="1">
      <c r="A13" s="155"/>
      <c r="B13" s="154"/>
      <c r="C13" s="154"/>
      <c r="D13" s="154"/>
      <c r="E13" s="49" t="s">
        <v>45</v>
      </c>
      <c r="F13" s="49" t="s">
        <v>132</v>
      </c>
      <c r="G13" s="50" t="s">
        <v>86</v>
      </c>
      <c r="H13" s="50" t="s">
        <v>84</v>
      </c>
      <c r="I13" s="50" t="s">
        <v>133</v>
      </c>
      <c r="J13" s="50">
        <v>0</v>
      </c>
      <c r="K13" s="50">
        <v>12</v>
      </c>
      <c r="L13" s="50">
        <v>12</v>
      </c>
      <c r="M13" s="50">
        <v>12</v>
      </c>
      <c r="N13" s="50">
        <v>12</v>
      </c>
      <c r="O13" s="50">
        <v>12</v>
      </c>
      <c r="P13" s="50">
        <v>12</v>
      </c>
      <c r="Q13" s="50">
        <v>12</v>
      </c>
      <c r="R13" s="50">
        <v>12</v>
      </c>
      <c r="S13" s="50">
        <v>12</v>
      </c>
      <c r="T13" s="50">
        <v>12</v>
      </c>
      <c r="U13" s="50">
        <v>8</v>
      </c>
      <c r="V13" s="71">
        <v>66.666666666666657</v>
      </c>
      <c r="W13" s="35">
        <v>4800000</v>
      </c>
      <c r="X13" s="35">
        <v>4800000</v>
      </c>
      <c r="Y13" s="20">
        <f t="shared" si="1"/>
        <v>100</v>
      </c>
      <c r="Z13" s="50" t="s">
        <v>223</v>
      </c>
      <c r="AA13" s="19">
        <v>12</v>
      </c>
      <c r="AB13" s="19">
        <v>12</v>
      </c>
      <c r="AC13" s="72">
        <f t="shared" si="2"/>
        <v>100</v>
      </c>
      <c r="AD13" s="26">
        <v>250000</v>
      </c>
      <c r="AE13" s="26">
        <v>250000</v>
      </c>
      <c r="AF13" s="20">
        <f t="shared" si="3"/>
        <v>100</v>
      </c>
      <c r="AG13" s="12" t="s">
        <v>281</v>
      </c>
      <c r="AH13" s="68">
        <v>12</v>
      </c>
      <c r="AI13" s="69">
        <v>11</v>
      </c>
      <c r="AJ13" s="73">
        <f t="shared" si="4"/>
        <v>91.666666666666657</v>
      </c>
      <c r="AK13" s="41">
        <v>1731000</v>
      </c>
      <c r="AL13" s="41">
        <v>1731000</v>
      </c>
      <c r="AM13" s="73">
        <f t="shared" ref="AM13:AM50" si="6">AL13/AK13*100</f>
        <v>100</v>
      </c>
      <c r="AN13" s="31" t="s">
        <v>353</v>
      </c>
      <c r="AO13" s="6">
        <v>12</v>
      </c>
      <c r="AP13" s="6">
        <f>(AI13+AB13+U13)/3</f>
        <v>10.333333333333334</v>
      </c>
      <c r="AQ13" s="73">
        <f t="shared" si="5"/>
        <v>86.111111111111114</v>
      </c>
      <c r="AR13" s="12" t="s">
        <v>354</v>
      </c>
      <c r="AS13" s="12" t="s">
        <v>298</v>
      </c>
    </row>
    <row r="14" spans="1:45" ht="409.5">
      <c r="A14" s="155"/>
      <c r="B14" s="154"/>
      <c r="C14" s="154" t="s">
        <v>10</v>
      </c>
      <c r="D14" s="154" t="s">
        <v>47</v>
      </c>
      <c r="E14" s="49" t="s">
        <v>35</v>
      </c>
      <c r="F14" s="49" t="s">
        <v>134</v>
      </c>
      <c r="G14" s="50" t="s">
        <v>85</v>
      </c>
      <c r="H14" s="50">
        <f>3+3</f>
        <v>6</v>
      </c>
      <c r="I14" s="50" t="s">
        <v>135</v>
      </c>
      <c r="J14" s="50">
        <v>0</v>
      </c>
      <c r="K14" s="50">
        <v>1</v>
      </c>
      <c r="L14" s="50">
        <v>1</v>
      </c>
      <c r="M14" s="50">
        <v>2</v>
      </c>
      <c r="N14" s="50">
        <v>1</v>
      </c>
      <c r="O14" s="50">
        <v>2</v>
      </c>
      <c r="P14" s="50">
        <v>2</v>
      </c>
      <c r="Q14" s="50">
        <v>2</v>
      </c>
      <c r="R14" s="50">
        <v>2</v>
      </c>
      <c r="S14" s="50">
        <v>2</v>
      </c>
      <c r="T14" s="50">
        <v>3</v>
      </c>
      <c r="U14" s="50">
        <v>3</v>
      </c>
      <c r="V14" s="20">
        <f t="shared" si="0"/>
        <v>100</v>
      </c>
      <c r="W14" s="35">
        <v>89631869</v>
      </c>
      <c r="X14" s="35">
        <v>89631869</v>
      </c>
      <c r="Y14" s="20">
        <f t="shared" si="1"/>
        <v>100</v>
      </c>
      <c r="Z14" s="50" t="s">
        <v>224</v>
      </c>
      <c r="AA14" s="19">
        <v>1</v>
      </c>
      <c r="AB14" s="19">
        <v>7</v>
      </c>
      <c r="AC14" s="74">
        <f t="shared" si="2"/>
        <v>700</v>
      </c>
      <c r="AD14" s="23">
        <v>259224000</v>
      </c>
      <c r="AE14" s="23">
        <v>259224000</v>
      </c>
      <c r="AF14" s="20">
        <f t="shared" si="3"/>
        <v>100</v>
      </c>
      <c r="AG14" s="12" t="s">
        <v>280</v>
      </c>
      <c r="AH14" s="68">
        <v>1</v>
      </c>
      <c r="AI14" s="69">
        <v>3</v>
      </c>
      <c r="AJ14" s="81">
        <v>100</v>
      </c>
      <c r="AK14" s="97">
        <v>1686843376</v>
      </c>
      <c r="AL14" s="41">
        <v>768843376</v>
      </c>
      <c r="AM14" s="75">
        <f t="shared" si="6"/>
        <v>45.578824148045861</v>
      </c>
      <c r="AN14" s="31" t="s">
        <v>342</v>
      </c>
      <c r="AO14" s="6">
        <v>15</v>
      </c>
      <c r="AP14" s="6">
        <v>5</v>
      </c>
      <c r="AQ14" s="73">
        <f t="shared" si="5"/>
        <v>33.333333333333329</v>
      </c>
      <c r="AR14" s="12" t="s">
        <v>344</v>
      </c>
      <c r="AS14" s="12"/>
    </row>
    <row r="15" spans="1:45" ht="174.95" customHeight="1">
      <c r="A15" s="155"/>
      <c r="B15" s="154"/>
      <c r="C15" s="154"/>
      <c r="D15" s="154"/>
      <c r="E15" s="49" t="s">
        <v>36</v>
      </c>
      <c r="F15" s="13" t="s">
        <v>37</v>
      </c>
      <c r="G15" s="50" t="s">
        <v>86</v>
      </c>
      <c r="H15" s="50">
        <v>1</v>
      </c>
      <c r="I15" s="50" t="s">
        <v>169</v>
      </c>
      <c r="J15" s="50">
        <v>0</v>
      </c>
      <c r="K15" s="50">
        <v>1</v>
      </c>
      <c r="L15" s="50">
        <v>1</v>
      </c>
      <c r="M15" s="50">
        <v>1</v>
      </c>
      <c r="N15" s="50">
        <v>1</v>
      </c>
      <c r="O15" s="50">
        <v>1</v>
      </c>
      <c r="P15" s="50">
        <v>1</v>
      </c>
      <c r="Q15" s="50">
        <v>1</v>
      </c>
      <c r="R15" s="50">
        <v>1</v>
      </c>
      <c r="S15" s="50">
        <v>1</v>
      </c>
      <c r="T15" s="50">
        <v>1</v>
      </c>
      <c r="U15" s="50">
        <v>0.6</v>
      </c>
      <c r="V15" s="20">
        <f t="shared" si="0"/>
        <v>60</v>
      </c>
      <c r="W15" s="34">
        <v>9333333</v>
      </c>
      <c r="X15" s="34">
        <v>9333333</v>
      </c>
      <c r="Y15" s="20">
        <f t="shared" si="1"/>
        <v>100</v>
      </c>
      <c r="Z15" s="50" t="s">
        <v>225</v>
      </c>
      <c r="AA15" s="19">
        <v>1</v>
      </c>
      <c r="AB15" s="19">
        <v>0</v>
      </c>
      <c r="AC15" s="72">
        <f t="shared" si="2"/>
        <v>0</v>
      </c>
      <c r="AD15" s="23">
        <v>0</v>
      </c>
      <c r="AE15" s="23">
        <v>0</v>
      </c>
      <c r="AF15" s="20" t="e">
        <f t="shared" si="3"/>
        <v>#DIV/0!</v>
      </c>
      <c r="AG15" s="12" t="s">
        <v>287</v>
      </c>
      <c r="AH15" s="68">
        <v>1</v>
      </c>
      <c r="AI15" s="69">
        <v>0</v>
      </c>
      <c r="AJ15" s="46">
        <f>(AI15/AH15)*100</f>
        <v>0</v>
      </c>
      <c r="AK15" s="41">
        <v>2500000</v>
      </c>
      <c r="AL15" s="41">
        <v>2500000</v>
      </c>
      <c r="AM15" s="75">
        <f t="shared" si="6"/>
        <v>100</v>
      </c>
      <c r="AN15" s="31" t="s">
        <v>355</v>
      </c>
      <c r="AO15" s="6">
        <v>1</v>
      </c>
      <c r="AP15" s="6">
        <v>0</v>
      </c>
      <c r="AQ15" s="73">
        <f t="shared" si="5"/>
        <v>0</v>
      </c>
      <c r="AR15" s="12" t="s">
        <v>355</v>
      </c>
      <c r="AS15" s="12"/>
    </row>
    <row r="16" spans="1:45" ht="150.75" customHeight="1">
      <c r="A16" s="155"/>
      <c r="B16" s="154"/>
      <c r="C16" s="154"/>
      <c r="D16" s="154"/>
      <c r="E16" s="49" t="s">
        <v>54</v>
      </c>
      <c r="F16" s="49" t="s">
        <v>55</v>
      </c>
      <c r="G16" s="50" t="s">
        <v>85</v>
      </c>
      <c r="H16" s="8">
        <f>(40/643)*100</f>
        <v>6.2208398133748055</v>
      </c>
      <c r="I16" s="50" t="s">
        <v>170</v>
      </c>
      <c r="J16" s="8">
        <f>(40/643)*100</f>
        <v>6.2208398133748055</v>
      </c>
      <c r="K16" s="28">
        <v>2.5999999999999999E-2</v>
      </c>
      <c r="L16" s="28">
        <v>2.5999999999999999E-2</v>
      </c>
      <c r="M16" s="28">
        <v>2.5999999999999999E-2</v>
      </c>
      <c r="N16" s="28">
        <v>2.5999999999999999E-2</v>
      </c>
      <c r="O16" s="28">
        <v>2.5999999999999999E-2</v>
      </c>
      <c r="P16" s="28">
        <v>2.5999999999999999E-2</v>
      </c>
      <c r="Q16" s="28">
        <v>2.5999999999999999E-2</v>
      </c>
      <c r="R16" s="28">
        <v>2.5999999999999999E-2</v>
      </c>
      <c r="S16" s="28">
        <v>2.5999999999999999E-2</v>
      </c>
      <c r="T16" s="28">
        <v>1</v>
      </c>
      <c r="U16" s="28">
        <v>1</v>
      </c>
      <c r="V16" s="20">
        <v>100</v>
      </c>
      <c r="W16" s="35">
        <v>14200000</v>
      </c>
      <c r="X16" s="35">
        <v>14200000</v>
      </c>
      <c r="Y16" s="20">
        <f t="shared" si="1"/>
        <v>100</v>
      </c>
      <c r="Z16" s="28" t="s">
        <v>226</v>
      </c>
      <c r="AA16" s="76">
        <v>1</v>
      </c>
      <c r="AB16" s="76">
        <v>0</v>
      </c>
      <c r="AC16" s="72">
        <f t="shared" ref="AC16:AC26" si="7">(AB16/AA16)*100</f>
        <v>0</v>
      </c>
      <c r="AD16" s="26">
        <v>57630000</v>
      </c>
      <c r="AE16" s="26">
        <v>57630000</v>
      </c>
      <c r="AF16" s="20">
        <f t="shared" si="3"/>
        <v>100</v>
      </c>
      <c r="AG16" s="12" t="s">
        <v>279</v>
      </c>
      <c r="AH16" s="65">
        <v>2.5999999999999999E-2</v>
      </c>
      <c r="AI16" s="66">
        <v>0.32</v>
      </c>
      <c r="AJ16" s="81">
        <v>100</v>
      </c>
      <c r="AK16" s="41">
        <v>0</v>
      </c>
      <c r="AL16" s="41">
        <v>0</v>
      </c>
      <c r="AM16" s="67" t="e">
        <f t="shared" si="6"/>
        <v>#DIV/0!</v>
      </c>
      <c r="AN16" s="31" t="s">
        <v>304</v>
      </c>
      <c r="AO16" s="47">
        <v>0.3</v>
      </c>
      <c r="AP16" s="47">
        <v>9.6000000000000002E-2</v>
      </c>
      <c r="AQ16" s="73">
        <f t="shared" si="5"/>
        <v>32</v>
      </c>
      <c r="AR16" s="12" t="s">
        <v>304</v>
      </c>
      <c r="AS16" s="12" t="s">
        <v>201</v>
      </c>
    </row>
    <row r="17" spans="1:45" ht="245.25" customHeight="1">
      <c r="A17" s="155"/>
      <c r="B17" s="154"/>
      <c r="C17" s="154" t="s">
        <v>72</v>
      </c>
      <c r="D17" s="161" t="s">
        <v>48</v>
      </c>
      <c r="E17" s="49" t="s">
        <v>125</v>
      </c>
      <c r="F17" s="49" t="s">
        <v>126</v>
      </c>
      <c r="G17" s="50" t="s">
        <v>86</v>
      </c>
      <c r="H17" s="6">
        <v>1</v>
      </c>
      <c r="I17" s="50" t="s">
        <v>136</v>
      </c>
      <c r="J17" s="50">
        <v>1</v>
      </c>
      <c r="K17" s="50">
        <v>1</v>
      </c>
      <c r="L17" s="50">
        <v>1</v>
      </c>
      <c r="M17" s="50">
        <v>1</v>
      </c>
      <c r="N17" s="50">
        <v>1</v>
      </c>
      <c r="O17" s="50">
        <v>1</v>
      </c>
      <c r="P17" s="50">
        <v>1</v>
      </c>
      <c r="Q17" s="50">
        <v>1</v>
      </c>
      <c r="R17" s="50">
        <v>1</v>
      </c>
      <c r="S17" s="50">
        <v>1</v>
      </c>
      <c r="T17" s="50">
        <v>1</v>
      </c>
      <c r="U17" s="50">
        <v>1</v>
      </c>
      <c r="V17" s="20">
        <f t="shared" si="0"/>
        <v>100</v>
      </c>
      <c r="W17" s="35">
        <v>500000</v>
      </c>
      <c r="X17" s="35">
        <v>500000</v>
      </c>
      <c r="Y17" s="20">
        <f t="shared" si="1"/>
        <v>100</v>
      </c>
      <c r="Z17" s="50" t="s">
        <v>227</v>
      </c>
      <c r="AA17" s="18">
        <v>1</v>
      </c>
      <c r="AB17" s="18">
        <v>1</v>
      </c>
      <c r="AC17" s="20">
        <f t="shared" si="7"/>
        <v>100</v>
      </c>
      <c r="AD17" s="26">
        <f>500000+2185000</f>
        <v>2685000</v>
      </c>
      <c r="AE17" s="26">
        <f>500000+2185000</f>
        <v>2685000</v>
      </c>
      <c r="AF17" s="20">
        <f t="shared" si="3"/>
        <v>100</v>
      </c>
      <c r="AG17" s="12" t="s">
        <v>278</v>
      </c>
      <c r="AH17" s="68">
        <v>1</v>
      </c>
      <c r="AI17" s="69">
        <v>1</v>
      </c>
      <c r="AJ17" s="73">
        <f t="shared" si="4"/>
        <v>100</v>
      </c>
      <c r="AK17" s="41">
        <v>1500000</v>
      </c>
      <c r="AL17" s="41">
        <v>1500000</v>
      </c>
      <c r="AM17" s="73">
        <f t="shared" si="6"/>
        <v>100</v>
      </c>
      <c r="AN17" s="31" t="s">
        <v>285</v>
      </c>
      <c r="AO17" s="6">
        <v>1</v>
      </c>
      <c r="AP17" s="6">
        <v>1</v>
      </c>
      <c r="AQ17" s="73">
        <f t="shared" si="5"/>
        <v>100</v>
      </c>
      <c r="AR17" s="12" t="s">
        <v>331</v>
      </c>
      <c r="AS17" s="12"/>
    </row>
    <row r="18" spans="1:45" ht="148.5" customHeight="1">
      <c r="A18" s="155"/>
      <c r="B18" s="154"/>
      <c r="C18" s="154"/>
      <c r="D18" s="161"/>
      <c r="E18" s="13" t="s">
        <v>38</v>
      </c>
      <c r="F18" s="49" t="s">
        <v>39</v>
      </c>
      <c r="G18" s="50" t="s">
        <v>86</v>
      </c>
      <c r="H18" s="50">
        <v>1</v>
      </c>
      <c r="I18" s="50" t="s">
        <v>137</v>
      </c>
      <c r="J18" s="50">
        <v>1</v>
      </c>
      <c r="K18" s="50">
        <v>1</v>
      </c>
      <c r="L18" s="50">
        <v>1</v>
      </c>
      <c r="M18" s="50">
        <v>1</v>
      </c>
      <c r="N18" s="50">
        <v>1</v>
      </c>
      <c r="O18" s="50">
        <v>1</v>
      </c>
      <c r="P18" s="50">
        <v>1</v>
      </c>
      <c r="Q18" s="50">
        <v>1</v>
      </c>
      <c r="R18" s="50">
        <v>1</v>
      </c>
      <c r="S18" s="50">
        <v>1</v>
      </c>
      <c r="T18" s="50">
        <v>1</v>
      </c>
      <c r="U18" s="50">
        <v>0</v>
      </c>
      <c r="V18" s="20">
        <f t="shared" si="0"/>
        <v>0</v>
      </c>
      <c r="W18" s="35">
        <v>0</v>
      </c>
      <c r="X18" s="35">
        <v>0</v>
      </c>
      <c r="Y18" s="20" t="e">
        <f t="shared" si="1"/>
        <v>#DIV/0!</v>
      </c>
      <c r="Z18" s="50" t="s">
        <v>228</v>
      </c>
      <c r="AA18" s="19">
        <v>1</v>
      </c>
      <c r="AB18" s="19">
        <v>0.7</v>
      </c>
      <c r="AC18" s="72">
        <f t="shared" si="7"/>
        <v>70</v>
      </c>
      <c r="AD18" s="26">
        <f>2885000/4</f>
        <v>721250</v>
      </c>
      <c r="AE18" s="26">
        <f>2885000/4</f>
        <v>721250</v>
      </c>
      <c r="AF18" s="20">
        <f t="shared" si="3"/>
        <v>100</v>
      </c>
      <c r="AG18" s="12" t="s">
        <v>277</v>
      </c>
      <c r="AH18" s="68">
        <v>1</v>
      </c>
      <c r="AI18" s="69">
        <v>1</v>
      </c>
      <c r="AJ18" s="73">
        <f t="shared" si="4"/>
        <v>100</v>
      </c>
      <c r="AK18" s="41">
        <v>271452800</v>
      </c>
      <c r="AL18" s="98">
        <v>269574997</v>
      </c>
      <c r="AM18" s="73">
        <f t="shared" si="6"/>
        <v>99.308239590823888</v>
      </c>
      <c r="AN18" s="31" t="s">
        <v>341</v>
      </c>
      <c r="AO18" s="6">
        <v>1</v>
      </c>
      <c r="AP18" s="6">
        <v>1</v>
      </c>
      <c r="AQ18" s="73">
        <f t="shared" si="5"/>
        <v>100</v>
      </c>
      <c r="AR18" s="12" t="s">
        <v>341</v>
      </c>
      <c r="AS18" s="12"/>
    </row>
    <row r="19" spans="1:45" ht="337.5" customHeight="1">
      <c r="A19" s="155"/>
      <c r="B19" s="154" t="s">
        <v>12</v>
      </c>
      <c r="C19" s="154" t="s">
        <v>73</v>
      </c>
      <c r="D19" s="160" t="s">
        <v>50</v>
      </c>
      <c r="E19" s="4" t="s">
        <v>114</v>
      </c>
      <c r="F19" s="49" t="s">
        <v>108</v>
      </c>
      <c r="G19" s="50" t="s">
        <v>86</v>
      </c>
      <c r="H19" s="50" t="s">
        <v>84</v>
      </c>
      <c r="I19" s="50" t="s">
        <v>138</v>
      </c>
      <c r="J19" s="50">
        <v>0</v>
      </c>
      <c r="K19" s="50">
        <v>0</v>
      </c>
      <c r="L19" s="50">
        <v>0</v>
      </c>
      <c r="M19" s="50">
        <v>0</v>
      </c>
      <c r="N19" s="50">
        <v>1</v>
      </c>
      <c r="O19" s="50">
        <v>1</v>
      </c>
      <c r="P19" s="50">
        <v>1</v>
      </c>
      <c r="Q19" s="50">
        <v>1</v>
      </c>
      <c r="R19" s="50">
        <v>1</v>
      </c>
      <c r="S19" s="50">
        <v>1</v>
      </c>
      <c r="T19" s="50">
        <v>1</v>
      </c>
      <c r="U19" s="50">
        <v>0.5</v>
      </c>
      <c r="V19" s="20">
        <f t="shared" si="0"/>
        <v>50</v>
      </c>
      <c r="W19" s="35">
        <v>0</v>
      </c>
      <c r="X19" s="35">
        <v>0</v>
      </c>
      <c r="Y19" s="20" t="e">
        <f t="shared" si="1"/>
        <v>#DIV/0!</v>
      </c>
      <c r="Z19" s="50" t="s">
        <v>229</v>
      </c>
      <c r="AA19" s="19">
        <v>1</v>
      </c>
      <c r="AB19" s="19">
        <v>0</v>
      </c>
      <c r="AC19" s="72">
        <f t="shared" si="7"/>
        <v>0</v>
      </c>
      <c r="AD19" s="26">
        <v>0</v>
      </c>
      <c r="AE19" s="26">
        <v>0</v>
      </c>
      <c r="AF19" s="20" t="e">
        <f t="shared" si="3"/>
        <v>#DIV/0!</v>
      </c>
      <c r="AG19" s="12" t="s">
        <v>276</v>
      </c>
      <c r="AH19" s="68">
        <v>0</v>
      </c>
      <c r="AI19" s="69">
        <v>0</v>
      </c>
      <c r="AJ19" s="104" t="s">
        <v>364</v>
      </c>
      <c r="AK19" s="41">
        <v>0</v>
      </c>
      <c r="AL19" s="41">
        <v>0</v>
      </c>
      <c r="AM19" s="67" t="e">
        <f t="shared" si="6"/>
        <v>#DIV/0!</v>
      </c>
      <c r="AN19" s="12" t="s">
        <v>358</v>
      </c>
      <c r="AO19" s="6">
        <v>1</v>
      </c>
      <c r="AP19" s="6">
        <v>0</v>
      </c>
      <c r="AQ19" s="101" t="s">
        <v>348</v>
      </c>
      <c r="AR19" s="12" t="s">
        <v>345</v>
      </c>
      <c r="AS19" s="12"/>
    </row>
    <row r="20" spans="1:45" ht="186.75" customHeight="1">
      <c r="A20" s="155"/>
      <c r="B20" s="154"/>
      <c r="C20" s="154"/>
      <c r="D20" s="160"/>
      <c r="E20" s="49" t="s">
        <v>98</v>
      </c>
      <c r="F20" s="49" t="s">
        <v>115</v>
      </c>
      <c r="G20" s="50" t="s">
        <v>86</v>
      </c>
      <c r="H20" s="50" t="s">
        <v>84</v>
      </c>
      <c r="I20" s="50" t="s">
        <v>138</v>
      </c>
      <c r="J20" s="50">
        <v>0</v>
      </c>
      <c r="K20" s="50">
        <v>1</v>
      </c>
      <c r="L20" s="50">
        <v>1</v>
      </c>
      <c r="M20" s="50">
        <v>1</v>
      </c>
      <c r="N20" s="50">
        <v>1</v>
      </c>
      <c r="O20" s="50">
        <v>1</v>
      </c>
      <c r="P20" s="50">
        <v>1</v>
      </c>
      <c r="Q20" s="50">
        <v>1</v>
      </c>
      <c r="R20" s="50">
        <v>1</v>
      </c>
      <c r="S20" s="50">
        <v>1</v>
      </c>
      <c r="T20" s="50">
        <v>1</v>
      </c>
      <c r="U20" s="50">
        <v>0.5</v>
      </c>
      <c r="V20" s="20">
        <f t="shared" si="0"/>
        <v>50</v>
      </c>
      <c r="W20" s="35">
        <v>0</v>
      </c>
      <c r="X20" s="35">
        <v>0</v>
      </c>
      <c r="Y20" s="20" t="e">
        <f t="shared" si="1"/>
        <v>#DIV/0!</v>
      </c>
      <c r="Z20" s="50" t="s">
        <v>230</v>
      </c>
      <c r="AA20" s="19">
        <v>1</v>
      </c>
      <c r="AB20" s="19">
        <v>0</v>
      </c>
      <c r="AC20" s="72">
        <f t="shared" si="7"/>
        <v>0</v>
      </c>
      <c r="AD20" s="26">
        <v>0</v>
      </c>
      <c r="AE20" s="26">
        <v>0</v>
      </c>
      <c r="AF20" s="20" t="e">
        <f t="shared" si="3"/>
        <v>#DIV/0!</v>
      </c>
      <c r="AG20" s="32" t="s">
        <v>276</v>
      </c>
      <c r="AH20" s="68">
        <v>1</v>
      </c>
      <c r="AI20" s="69">
        <v>0</v>
      </c>
      <c r="AJ20" s="73">
        <f t="shared" si="4"/>
        <v>0</v>
      </c>
      <c r="AK20" s="41">
        <v>0</v>
      </c>
      <c r="AL20" s="41">
        <v>0</v>
      </c>
      <c r="AM20" s="67" t="e">
        <f t="shared" si="6"/>
        <v>#DIV/0!</v>
      </c>
      <c r="AN20" s="12" t="s">
        <v>359</v>
      </c>
      <c r="AO20" s="6">
        <v>1</v>
      </c>
      <c r="AP20" s="6">
        <v>0</v>
      </c>
      <c r="AQ20" s="73">
        <f t="shared" si="5"/>
        <v>0</v>
      </c>
      <c r="AR20" s="12" t="s">
        <v>356</v>
      </c>
      <c r="AS20" s="12"/>
    </row>
    <row r="21" spans="1:45" ht="284.25" customHeight="1">
      <c r="A21" s="155"/>
      <c r="B21" s="154"/>
      <c r="C21" s="154"/>
      <c r="D21" s="160"/>
      <c r="E21" s="13" t="s">
        <v>97</v>
      </c>
      <c r="F21" s="49" t="s">
        <v>180</v>
      </c>
      <c r="G21" s="50" t="s">
        <v>86</v>
      </c>
      <c r="H21" s="50">
        <v>1</v>
      </c>
      <c r="I21" s="50" t="s">
        <v>139</v>
      </c>
      <c r="J21" s="50">
        <v>0</v>
      </c>
      <c r="K21" s="50">
        <v>1</v>
      </c>
      <c r="L21" s="50">
        <v>1</v>
      </c>
      <c r="M21" s="50">
        <v>1</v>
      </c>
      <c r="N21" s="50">
        <v>1</v>
      </c>
      <c r="O21" s="50">
        <v>1</v>
      </c>
      <c r="P21" s="50">
        <v>1</v>
      </c>
      <c r="Q21" s="50">
        <v>1</v>
      </c>
      <c r="R21" s="50">
        <v>1</v>
      </c>
      <c r="S21" s="50">
        <v>1</v>
      </c>
      <c r="T21" s="50">
        <v>1</v>
      </c>
      <c r="U21" s="50">
        <v>0.5</v>
      </c>
      <c r="V21" s="20">
        <f>(U21/T21)*100</f>
        <v>50</v>
      </c>
      <c r="W21" s="35">
        <v>0</v>
      </c>
      <c r="X21" s="35">
        <v>0</v>
      </c>
      <c r="Y21" s="20" t="e">
        <f>(X21/W21)*100</f>
        <v>#DIV/0!</v>
      </c>
      <c r="Z21" s="50" t="s">
        <v>231</v>
      </c>
      <c r="AA21" s="19">
        <v>1</v>
      </c>
      <c r="AB21" s="19">
        <v>0</v>
      </c>
      <c r="AC21" s="72">
        <f t="shared" si="7"/>
        <v>0</v>
      </c>
      <c r="AD21" s="22">
        <v>0</v>
      </c>
      <c r="AE21" s="22">
        <v>0</v>
      </c>
      <c r="AF21" s="20" t="e">
        <f t="shared" si="3"/>
        <v>#DIV/0!</v>
      </c>
      <c r="AG21" s="12" t="s">
        <v>276</v>
      </c>
      <c r="AH21" s="68">
        <v>1</v>
      </c>
      <c r="AI21" s="69">
        <v>0</v>
      </c>
      <c r="AJ21" s="73">
        <f t="shared" si="4"/>
        <v>0</v>
      </c>
      <c r="AK21" s="41">
        <v>0</v>
      </c>
      <c r="AL21" s="41">
        <v>0</v>
      </c>
      <c r="AM21" s="67" t="e">
        <f t="shared" si="6"/>
        <v>#DIV/0!</v>
      </c>
      <c r="AN21" s="12" t="s">
        <v>321</v>
      </c>
      <c r="AO21" s="6">
        <v>1</v>
      </c>
      <c r="AP21" s="6">
        <v>0</v>
      </c>
      <c r="AQ21" s="73">
        <f t="shared" si="5"/>
        <v>0</v>
      </c>
      <c r="AR21" s="12" t="s">
        <v>357</v>
      </c>
      <c r="AS21" s="12"/>
    </row>
    <row r="22" spans="1:45" ht="194.1" customHeight="1">
      <c r="A22" s="155"/>
      <c r="B22" s="154"/>
      <c r="C22" s="49" t="s">
        <v>27</v>
      </c>
      <c r="D22" s="49" t="s">
        <v>53</v>
      </c>
      <c r="E22" s="13" t="s">
        <v>52</v>
      </c>
      <c r="F22" s="49" t="s">
        <v>51</v>
      </c>
      <c r="G22" s="50" t="s">
        <v>86</v>
      </c>
      <c r="H22" s="50" t="s">
        <v>84</v>
      </c>
      <c r="I22" s="50" t="s">
        <v>138</v>
      </c>
      <c r="J22" s="50">
        <v>0</v>
      </c>
      <c r="K22" s="50">
        <v>0</v>
      </c>
      <c r="L22" s="50">
        <v>0</v>
      </c>
      <c r="M22" s="50">
        <v>1</v>
      </c>
      <c r="N22" s="50">
        <v>1</v>
      </c>
      <c r="O22" s="50">
        <v>1</v>
      </c>
      <c r="P22" s="50">
        <v>1</v>
      </c>
      <c r="Q22" s="50">
        <v>1</v>
      </c>
      <c r="R22" s="50">
        <v>1</v>
      </c>
      <c r="S22" s="50">
        <v>1</v>
      </c>
      <c r="T22" s="50">
        <v>1</v>
      </c>
      <c r="U22" s="50">
        <v>0.5</v>
      </c>
      <c r="V22" s="20">
        <f>(U22/T22)*100</f>
        <v>50</v>
      </c>
      <c r="W22" s="35">
        <v>0</v>
      </c>
      <c r="X22" s="35">
        <v>0</v>
      </c>
      <c r="Y22" s="20" t="e">
        <f t="shared" si="1"/>
        <v>#DIV/0!</v>
      </c>
      <c r="Z22" s="50" t="s">
        <v>232</v>
      </c>
      <c r="AA22" s="19">
        <v>0</v>
      </c>
      <c r="AB22" s="19">
        <v>0</v>
      </c>
      <c r="AC22" s="72" t="e">
        <f t="shared" si="7"/>
        <v>#DIV/0!</v>
      </c>
      <c r="AD22" s="26">
        <v>0</v>
      </c>
      <c r="AE22" s="26">
        <v>0</v>
      </c>
      <c r="AF22" s="20" t="e">
        <f t="shared" si="3"/>
        <v>#DIV/0!</v>
      </c>
      <c r="AG22" s="12" t="s">
        <v>275</v>
      </c>
      <c r="AH22" s="68">
        <v>0</v>
      </c>
      <c r="AI22" s="69">
        <v>0</v>
      </c>
      <c r="AJ22" s="104" t="s">
        <v>364</v>
      </c>
      <c r="AK22" s="41"/>
      <c r="AL22" s="41">
        <v>0</v>
      </c>
      <c r="AM22" s="73" t="e">
        <f t="shared" si="6"/>
        <v>#DIV/0!</v>
      </c>
      <c r="AN22" s="12" t="s">
        <v>360</v>
      </c>
      <c r="AO22" s="6">
        <v>1</v>
      </c>
      <c r="AP22" s="6">
        <v>0</v>
      </c>
      <c r="AQ22" s="102" t="s">
        <v>348</v>
      </c>
      <c r="AR22" s="12" t="s">
        <v>346</v>
      </c>
      <c r="AS22" s="12"/>
    </row>
    <row r="23" spans="1:45" ht="353.25" customHeight="1">
      <c r="A23" s="155"/>
      <c r="B23" s="154"/>
      <c r="C23" s="154" t="s">
        <v>74</v>
      </c>
      <c r="D23" s="154" t="s">
        <v>67</v>
      </c>
      <c r="E23" s="13" t="s">
        <v>40</v>
      </c>
      <c r="F23" s="49" t="s">
        <v>41</v>
      </c>
      <c r="G23" s="50" t="s">
        <v>86</v>
      </c>
      <c r="H23" s="50" t="s">
        <v>84</v>
      </c>
      <c r="I23" s="50" t="s">
        <v>140</v>
      </c>
      <c r="J23" s="50">
        <v>0</v>
      </c>
      <c r="K23" s="50">
        <v>1</v>
      </c>
      <c r="L23" s="50">
        <v>1</v>
      </c>
      <c r="M23" s="50">
        <v>1</v>
      </c>
      <c r="N23" s="50">
        <v>1</v>
      </c>
      <c r="O23" s="50">
        <v>1</v>
      </c>
      <c r="P23" s="50">
        <v>1</v>
      </c>
      <c r="Q23" s="50">
        <v>1</v>
      </c>
      <c r="R23" s="50">
        <v>1</v>
      </c>
      <c r="S23" s="50">
        <v>1</v>
      </c>
      <c r="T23" s="50">
        <v>1</v>
      </c>
      <c r="U23" s="50">
        <v>0.5</v>
      </c>
      <c r="V23" s="20">
        <f t="shared" si="0"/>
        <v>50</v>
      </c>
      <c r="W23" s="35">
        <v>11420000</v>
      </c>
      <c r="X23" s="35">
        <v>11420000</v>
      </c>
      <c r="Y23" s="20">
        <f t="shared" si="1"/>
        <v>100</v>
      </c>
      <c r="Z23" s="50" t="s">
        <v>233</v>
      </c>
      <c r="AA23" s="19">
        <v>1</v>
      </c>
      <c r="AB23" s="19">
        <v>0.6</v>
      </c>
      <c r="AC23" s="72">
        <f t="shared" si="7"/>
        <v>60</v>
      </c>
      <c r="AD23" s="26">
        <v>10000000</v>
      </c>
      <c r="AE23" s="26">
        <v>10000000</v>
      </c>
      <c r="AF23" s="20">
        <f t="shared" si="3"/>
        <v>100</v>
      </c>
      <c r="AG23" s="32" t="s">
        <v>274</v>
      </c>
      <c r="AH23" s="68">
        <v>1</v>
      </c>
      <c r="AI23" s="69">
        <v>1</v>
      </c>
      <c r="AJ23" s="73">
        <f t="shared" si="4"/>
        <v>100</v>
      </c>
      <c r="AK23" s="41">
        <v>0</v>
      </c>
      <c r="AL23" s="41">
        <v>0</v>
      </c>
      <c r="AM23" s="67" t="e">
        <f t="shared" si="6"/>
        <v>#DIV/0!</v>
      </c>
      <c r="AN23" s="12" t="s">
        <v>289</v>
      </c>
      <c r="AO23" s="6">
        <v>1</v>
      </c>
      <c r="AP23" s="6">
        <v>1</v>
      </c>
      <c r="AQ23" s="73">
        <f t="shared" si="5"/>
        <v>100</v>
      </c>
      <c r="AR23" s="53" t="s">
        <v>332</v>
      </c>
      <c r="AS23" s="12"/>
    </row>
    <row r="24" spans="1:45" ht="129.94999999999999" customHeight="1">
      <c r="A24" s="155"/>
      <c r="B24" s="154"/>
      <c r="C24" s="154"/>
      <c r="D24" s="154"/>
      <c r="E24" s="49" t="s">
        <v>141</v>
      </c>
      <c r="F24" s="13" t="s">
        <v>142</v>
      </c>
      <c r="G24" s="50" t="s">
        <v>86</v>
      </c>
      <c r="H24" s="50">
        <v>1</v>
      </c>
      <c r="I24" s="50" t="s">
        <v>143</v>
      </c>
      <c r="J24" s="50">
        <v>0</v>
      </c>
      <c r="K24" s="50">
        <v>1</v>
      </c>
      <c r="L24" s="50">
        <v>1</v>
      </c>
      <c r="M24" s="50">
        <v>1</v>
      </c>
      <c r="N24" s="50">
        <v>1</v>
      </c>
      <c r="O24" s="50">
        <v>1</v>
      </c>
      <c r="P24" s="50">
        <v>1</v>
      </c>
      <c r="Q24" s="50">
        <v>1</v>
      </c>
      <c r="R24" s="50">
        <v>1</v>
      </c>
      <c r="S24" s="50">
        <v>1</v>
      </c>
      <c r="T24" s="50">
        <v>1</v>
      </c>
      <c r="U24" s="50">
        <v>0.1</v>
      </c>
      <c r="V24" s="20">
        <f t="shared" si="0"/>
        <v>10</v>
      </c>
      <c r="W24" s="35">
        <v>0</v>
      </c>
      <c r="X24" s="35">
        <v>0</v>
      </c>
      <c r="Y24" s="20" t="e">
        <f t="shared" si="1"/>
        <v>#DIV/0!</v>
      </c>
      <c r="Z24" s="50" t="s">
        <v>234</v>
      </c>
      <c r="AA24" s="19">
        <v>1</v>
      </c>
      <c r="AB24" s="19">
        <v>1</v>
      </c>
      <c r="AC24" s="72">
        <f t="shared" si="7"/>
        <v>100</v>
      </c>
      <c r="AD24" s="26">
        <v>4300000</v>
      </c>
      <c r="AE24" s="26">
        <v>4300000</v>
      </c>
      <c r="AF24" s="20">
        <f t="shared" si="3"/>
        <v>100</v>
      </c>
      <c r="AG24" s="12" t="s">
        <v>273</v>
      </c>
      <c r="AH24" s="68">
        <v>1</v>
      </c>
      <c r="AI24" s="69">
        <v>1</v>
      </c>
      <c r="AJ24" s="73">
        <f t="shared" si="4"/>
        <v>100</v>
      </c>
      <c r="AK24" s="22">
        <v>5000000</v>
      </c>
      <c r="AL24" s="96">
        <v>5000000</v>
      </c>
      <c r="AM24" s="67">
        <f t="shared" si="6"/>
        <v>100</v>
      </c>
      <c r="AN24" s="12" t="s">
        <v>326</v>
      </c>
      <c r="AO24" s="6">
        <v>1</v>
      </c>
      <c r="AP24" s="6">
        <v>1</v>
      </c>
      <c r="AQ24" s="73">
        <f t="shared" si="5"/>
        <v>100</v>
      </c>
      <c r="AR24" s="12" t="s">
        <v>326</v>
      </c>
      <c r="AS24" s="12" t="s">
        <v>327</v>
      </c>
    </row>
    <row r="25" spans="1:45" ht="234.75" customHeight="1">
      <c r="A25" s="155"/>
      <c r="B25" s="154"/>
      <c r="C25" s="154" t="s">
        <v>28</v>
      </c>
      <c r="D25" s="154" t="s">
        <v>77</v>
      </c>
      <c r="E25" s="13" t="s">
        <v>87</v>
      </c>
      <c r="F25" s="49" t="s">
        <v>144</v>
      </c>
      <c r="G25" s="50" t="s">
        <v>86</v>
      </c>
      <c r="H25" s="50">
        <v>12</v>
      </c>
      <c r="I25" s="50" t="s">
        <v>145</v>
      </c>
      <c r="J25" s="50">
        <v>0</v>
      </c>
      <c r="K25" s="50">
        <v>12</v>
      </c>
      <c r="L25" s="50">
        <v>12</v>
      </c>
      <c r="M25" s="50">
        <v>12</v>
      </c>
      <c r="N25" s="50">
        <v>12</v>
      </c>
      <c r="O25" s="50">
        <v>12</v>
      </c>
      <c r="P25" s="50">
        <v>12</v>
      </c>
      <c r="Q25" s="50">
        <v>12</v>
      </c>
      <c r="R25" s="50">
        <v>12</v>
      </c>
      <c r="S25" s="50">
        <v>12</v>
      </c>
      <c r="T25" s="50">
        <v>12</v>
      </c>
      <c r="U25" s="50">
        <v>8</v>
      </c>
      <c r="V25" s="20">
        <f t="shared" si="0"/>
        <v>66.666666666666657</v>
      </c>
      <c r="W25" s="35">
        <v>20400000</v>
      </c>
      <c r="X25" s="35">
        <v>20400000</v>
      </c>
      <c r="Y25" s="20">
        <f t="shared" si="1"/>
        <v>100</v>
      </c>
      <c r="Z25" s="50" t="s">
        <v>235</v>
      </c>
      <c r="AA25" s="19">
        <v>12</v>
      </c>
      <c r="AB25" s="19">
        <v>12</v>
      </c>
      <c r="AC25" s="72">
        <f t="shared" si="7"/>
        <v>100</v>
      </c>
      <c r="AD25" s="26">
        <v>33790000</v>
      </c>
      <c r="AE25" s="26">
        <v>33790000</v>
      </c>
      <c r="AF25" s="20">
        <f t="shared" si="3"/>
        <v>100</v>
      </c>
      <c r="AG25" s="12" t="s">
        <v>272</v>
      </c>
      <c r="AH25" s="68">
        <v>12</v>
      </c>
      <c r="AI25" s="69">
        <v>12</v>
      </c>
      <c r="AJ25" s="73">
        <f t="shared" si="4"/>
        <v>100</v>
      </c>
      <c r="AK25" s="42">
        <v>110180000</v>
      </c>
      <c r="AL25" s="42">
        <v>110180000</v>
      </c>
      <c r="AM25" s="73">
        <f t="shared" si="6"/>
        <v>100</v>
      </c>
      <c r="AN25" s="31" t="s">
        <v>323</v>
      </c>
      <c r="AO25" s="6">
        <v>12</v>
      </c>
      <c r="AP25" s="6">
        <v>12</v>
      </c>
      <c r="AQ25" s="73">
        <f t="shared" si="5"/>
        <v>100</v>
      </c>
      <c r="AR25" s="12" t="s">
        <v>333</v>
      </c>
      <c r="AS25" s="12"/>
    </row>
    <row r="26" spans="1:45" ht="305.25" customHeight="1">
      <c r="A26" s="155"/>
      <c r="B26" s="154"/>
      <c r="C26" s="154"/>
      <c r="D26" s="154"/>
      <c r="E26" s="13" t="s">
        <v>99</v>
      </c>
      <c r="F26" s="49" t="s">
        <v>49</v>
      </c>
      <c r="G26" s="50" t="s">
        <v>85</v>
      </c>
      <c r="H26" s="50" t="s">
        <v>84</v>
      </c>
      <c r="I26" s="50" t="s">
        <v>65</v>
      </c>
      <c r="J26" s="50">
        <v>0</v>
      </c>
      <c r="K26" s="17">
        <v>3.3300000000000003E-2</v>
      </c>
      <c r="L26" s="17">
        <v>3.3300000000000003E-2</v>
      </c>
      <c r="M26" s="17">
        <v>3.3300000000000003E-2</v>
      </c>
      <c r="N26" s="17">
        <v>3.3300000000000003E-2</v>
      </c>
      <c r="O26" s="17">
        <v>3.3300000000000003E-2</v>
      </c>
      <c r="P26" s="17">
        <v>3.3300000000000003E-2</v>
      </c>
      <c r="Q26" s="17">
        <v>3.3300000000000003E-2</v>
      </c>
      <c r="R26" s="17">
        <v>3.3300000000000003E-2</v>
      </c>
      <c r="S26" s="17">
        <v>3.3300000000000003E-2</v>
      </c>
      <c r="T26" s="17">
        <v>1</v>
      </c>
      <c r="U26" s="17">
        <v>1</v>
      </c>
      <c r="V26" s="20">
        <f t="shared" si="0"/>
        <v>100</v>
      </c>
      <c r="W26" s="35">
        <v>0</v>
      </c>
      <c r="X26" s="35">
        <v>0</v>
      </c>
      <c r="Y26" s="20" t="e">
        <f t="shared" si="1"/>
        <v>#DIV/0!</v>
      </c>
      <c r="Z26" s="17" t="s">
        <v>236</v>
      </c>
      <c r="AA26" s="76">
        <v>3.3300000000000003E-2</v>
      </c>
      <c r="AB26" s="76">
        <v>1</v>
      </c>
      <c r="AC26" s="72">
        <f t="shared" si="7"/>
        <v>3003.0030030030025</v>
      </c>
      <c r="AD26" s="26">
        <v>33790000</v>
      </c>
      <c r="AE26" s="26">
        <v>33790000</v>
      </c>
      <c r="AF26" s="20">
        <f t="shared" si="3"/>
        <v>100</v>
      </c>
      <c r="AG26" s="12" t="s">
        <v>271</v>
      </c>
      <c r="AH26" s="65">
        <v>3.3300000000000003E-2</v>
      </c>
      <c r="AI26" s="66">
        <v>1</v>
      </c>
      <c r="AJ26" s="81">
        <v>100</v>
      </c>
      <c r="AK26" s="43">
        <v>363237526</v>
      </c>
      <c r="AL26" s="43">
        <v>363237526</v>
      </c>
      <c r="AM26" s="73">
        <f t="shared" si="6"/>
        <v>100</v>
      </c>
      <c r="AN26" s="31" t="s">
        <v>324</v>
      </c>
      <c r="AO26" s="47">
        <f>(6432.6)/21442</f>
        <v>0.30000000000000004</v>
      </c>
      <c r="AP26" s="47">
        <f>(AO26*1849)/6432.6</f>
        <v>8.6232627553399874E-2</v>
      </c>
      <c r="AQ26" s="73">
        <v>28.5</v>
      </c>
      <c r="AR26" s="12" t="s">
        <v>334</v>
      </c>
      <c r="AS26" s="12" t="s">
        <v>297</v>
      </c>
    </row>
    <row r="27" spans="1:45" ht="241.5" customHeight="1">
      <c r="A27" s="155"/>
      <c r="B27" s="154"/>
      <c r="C27" s="154"/>
      <c r="D27" s="154"/>
      <c r="E27" s="14" t="s">
        <v>110</v>
      </c>
      <c r="F27" s="49" t="s">
        <v>42</v>
      </c>
      <c r="G27" s="50" t="s">
        <v>85</v>
      </c>
      <c r="H27" s="6">
        <v>1</v>
      </c>
      <c r="I27" s="50" t="s">
        <v>146</v>
      </c>
      <c r="J27" s="50">
        <v>0</v>
      </c>
      <c r="K27" s="17">
        <v>2.2200000000000001E-2</v>
      </c>
      <c r="L27" s="17">
        <v>2.2200000000000001E-2</v>
      </c>
      <c r="M27" s="17">
        <v>2.2200000000000001E-2</v>
      </c>
      <c r="N27" s="17">
        <v>2.2200000000000001E-2</v>
      </c>
      <c r="O27" s="17">
        <v>2.2200000000000001E-2</v>
      </c>
      <c r="P27" s="17">
        <v>2.2200000000000001E-2</v>
      </c>
      <c r="Q27" s="17">
        <v>2.2200000000000001E-2</v>
      </c>
      <c r="R27" s="17">
        <v>2.2200000000000001E-2</v>
      </c>
      <c r="S27" s="17">
        <v>2.2200000000000001E-2</v>
      </c>
      <c r="T27" s="17">
        <v>1</v>
      </c>
      <c r="U27" s="17">
        <v>1</v>
      </c>
      <c r="V27" s="20">
        <f t="shared" si="0"/>
        <v>100</v>
      </c>
      <c r="W27" s="35">
        <v>40000000</v>
      </c>
      <c r="X27" s="35">
        <v>40000000</v>
      </c>
      <c r="Y27" s="20">
        <f>(X27/W27)*100</f>
        <v>100</v>
      </c>
      <c r="Z27" s="32" t="s">
        <v>237</v>
      </c>
      <c r="AA27" s="76"/>
      <c r="AB27" s="76">
        <v>1</v>
      </c>
      <c r="AC27" s="72" t="e">
        <f>(AB27/AA27)*100</f>
        <v>#DIV/0!</v>
      </c>
      <c r="AD27" s="26">
        <v>18000000</v>
      </c>
      <c r="AE27" s="26">
        <v>18000000</v>
      </c>
      <c r="AF27" s="20">
        <f t="shared" si="3"/>
        <v>100</v>
      </c>
      <c r="AG27" s="12" t="s">
        <v>270</v>
      </c>
      <c r="AH27" s="65">
        <v>2.2200000000000001E-2</v>
      </c>
      <c r="AI27" s="66"/>
      <c r="AJ27" s="73">
        <f t="shared" si="4"/>
        <v>0</v>
      </c>
      <c r="AK27" s="44">
        <v>27558000</v>
      </c>
      <c r="AL27" s="44">
        <v>27558000</v>
      </c>
      <c r="AM27" s="73">
        <f t="shared" si="6"/>
        <v>100</v>
      </c>
      <c r="AN27" s="12" t="s">
        <v>286</v>
      </c>
      <c r="AO27" s="47">
        <v>0.2</v>
      </c>
      <c r="AP27" s="47">
        <v>0</v>
      </c>
      <c r="AQ27" s="73">
        <f t="shared" si="5"/>
        <v>0</v>
      </c>
      <c r="AR27" s="12" t="s">
        <v>343</v>
      </c>
      <c r="AS27" s="45" t="s">
        <v>303</v>
      </c>
    </row>
    <row r="28" spans="1:45" ht="189.75" customHeight="1">
      <c r="A28" s="156" t="s">
        <v>15</v>
      </c>
      <c r="B28" s="154" t="s">
        <v>71</v>
      </c>
      <c r="C28" s="154" t="s">
        <v>29</v>
      </c>
      <c r="D28" s="161" t="s">
        <v>62</v>
      </c>
      <c r="E28" s="49" t="s">
        <v>57</v>
      </c>
      <c r="F28" s="49" t="s">
        <v>56</v>
      </c>
      <c r="G28" s="50" t="s">
        <v>86</v>
      </c>
      <c r="H28" s="50">
        <v>1</v>
      </c>
      <c r="I28" s="6" t="s">
        <v>111</v>
      </c>
      <c r="J28" s="6">
        <v>0</v>
      </c>
      <c r="K28" s="6">
        <v>0</v>
      </c>
      <c r="L28" s="6">
        <v>0</v>
      </c>
      <c r="M28" s="6">
        <v>1</v>
      </c>
      <c r="N28" s="6">
        <v>1</v>
      </c>
      <c r="O28" s="6">
        <v>1</v>
      </c>
      <c r="P28" s="6">
        <v>1</v>
      </c>
      <c r="Q28" s="6">
        <v>1</v>
      </c>
      <c r="R28" s="6">
        <v>1</v>
      </c>
      <c r="S28" s="6">
        <v>1</v>
      </c>
      <c r="T28" s="18">
        <v>1</v>
      </c>
      <c r="U28" s="18">
        <v>0.4</v>
      </c>
      <c r="V28" s="18">
        <f>(U28/T28)*100</f>
        <v>40</v>
      </c>
      <c r="W28" s="25">
        <v>15000000</v>
      </c>
      <c r="X28" s="25">
        <v>3620000</v>
      </c>
      <c r="Y28" s="20">
        <f t="shared" si="1"/>
        <v>24.133333333333333</v>
      </c>
      <c r="Z28" s="32" t="s">
        <v>238</v>
      </c>
      <c r="AA28" s="19">
        <v>0</v>
      </c>
      <c r="AB28" s="19">
        <v>0</v>
      </c>
      <c r="AC28" s="72" t="e">
        <f t="shared" ref="AC28:AC38" si="8">(AB28/AA28)*100</f>
        <v>#DIV/0!</v>
      </c>
      <c r="AD28" s="26">
        <v>0</v>
      </c>
      <c r="AE28" s="26">
        <v>0</v>
      </c>
      <c r="AF28" s="20" t="e">
        <f t="shared" si="3"/>
        <v>#DIV/0!</v>
      </c>
      <c r="AG28" s="12" t="s">
        <v>269</v>
      </c>
      <c r="AH28" s="68">
        <v>0</v>
      </c>
      <c r="AI28" s="69">
        <v>0</v>
      </c>
      <c r="AJ28" s="104" t="s">
        <v>364</v>
      </c>
      <c r="AK28" s="41">
        <v>2404166</v>
      </c>
      <c r="AL28" s="41">
        <v>2404166</v>
      </c>
      <c r="AM28" s="75">
        <f t="shared" si="6"/>
        <v>100</v>
      </c>
      <c r="AN28" s="12" t="s">
        <v>325</v>
      </c>
      <c r="AO28" s="6">
        <v>1</v>
      </c>
      <c r="AP28" s="6">
        <v>0</v>
      </c>
      <c r="AQ28" s="102" t="s">
        <v>348</v>
      </c>
      <c r="AR28" s="12" t="s">
        <v>325</v>
      </c>
      <c r="AS28" s="12"/>
    </row>
    <row r="29" spans="1:45" ht="180" customHeight="1">
      <c r="A29" s="156"/>
      <c r="B29" s="154"/>
      <c r="C29" s="154"/>
      <c r="D29" s="161"/>
      <c r="E29" s="13" t="s">
        <v>116</v>
      </c>
      <c r="F29" s="49" t="s">
        <v>124</v>
      </c>
      <c r="G29" s="50" t="s">
        <v>86</v>
      </c>
      <c r="H29" s="50" t="s">
        <v>84</v>
      </c>
      <c r="I29" s="6" t="s">
        <v>147</v>
      </c>
      <c r="J29" s="6">
        <v>0</v>
      </c>
      <c r="K29" s="50">
        <v>0</v>
      </c>
      <c r="L29" s="50">
        <v>1</v>
      </c>
      <c r="M29" s="50">
        <v>1</v>
      </c>
      <c r="N29" s="50">
        <v>1</v>
      </c>
      <c r="O29" s="50">
        <v>1</v>
      </c>
      <c r="P29" s="50">
        <v>1</v>
      </c>
      <c r="Q29" s="50">
        <v>1</v>
      </c>
      <c r="R29" s="50">
        <v>1</v>
      </c>
      <c r="S29" s="50">
        <v>1</v>
      </c>
      <c r="T29" s="18">
        <v>1</v>
      </c>
      <c r="U29" s="18">
        <v>1</v>
      </c>
      <c r="V29" s="18">
        <f>(U29/T29)*100</f>
        <v>100</v>
      </c>
      <c r="W29" s="25">
        <v>11200000</v>
      </c>
      <c r="X29" s="25">
        <v>11200000</v>
      </c>
      <c r="Y29" s="20">
        <f t="shared" si="1"/>
        <v>100</v>
      </c>
      <c r="Z29" s="50" t="s">
        <v>239</v>
      </c>
      <c r="AA29" s="18">
        <v>0</v>
      </c>
      <c r="AB29" s="18">
        <v>0</v>
      </c>
      <c r="AC29" s="20" t="e">
        <f t="shared" si="8"/>
        <v>#DIV/0!</v>
      </c>
      <c r="AD29" s="26">
        <v>480000</v>
      </c>
      <c r="AE29" s="26">
        <v>480000</v>
      </c>
      <c r="AF29" s="20">
        <f t="shared" si="3"/>
        <v>100</v>
      </c>
      <c r="AG29" s="12" t="s">
        <v>268</v>
      </c>
      <c r="AH29" s="68">
        <v>1</v>
      </c>
      <c r="AI29" s="69">
        <v>0</v>
      </c>
      <c r="AJ29" s="73">
        <f t="shared" si="4"/>
        <v>0</v>
      </c>
      <c r="AK29" s="41">
        <v>0</v>
      </c>
      <c r="AL29" s="41">
        <v>0</v>
      </c>
      <c r="AM29" s="67" t="e">
        <f t="shared" si="6"/>
        <v>#DIV/0!</v>
      </c>
      <c r="AN29" s="12" t="s">
        <v>302</v>
      </c>
      <c r="AO29" s="6">
        <v>1</v>
      </c>
      <c r="AP29" s="6">
        <v>0</v>
      </c>
      <c r="AQ29" s="73">
        <f t="shared" si="5"/>
        <v>0</v>
      </c>
      <c r="AR29" s="12" t="s">
        <v>302</v>
      </c>
      <c r="AS29" s="12"/>
    </row>
    <row r="30" spans="1:45" ht="129.94999999999999" customHeight="1">
      <c r="A30" s="156"/>
      <c r="B30" s="154"/>
      <c r="C30" s="154"/>
      <c r="D30" s="161"/>
      <c r="E30" s="13" t="s">
        <v>171</v>
      </c>
      <c r="F30" s="49" t="s">
        <v>88</v>
      </c>
      <c r="G30" s="50" t="s">
        <v>86</v>
      </c>
      <c r="H30" s="50" t="s">
        <v>84</v>
      </c>
      <c r="I30" s="6" t="s">
        <v>112</v>
      </c>
      <c r="J30" s="6">
        <v>0</v>
      </c>
      <c r="K30" s="50">
        <v>0</v>
      </c>
      <c r="L30" s="50">
        <v>0</v>
      </c>
      <c r="M30" s="50">
        <v>0</v>
      </c>
      <c r="N30" s="50">
        <v>1</v>
      </c>
      <c r="O30" s="50">
        <v>1</v>
      </c>
      <c r="P30" s="50">
        <v>1</v>
      </c>
      <c r="Q30" s="50">
        <v>1</v>
      </c>
      <c r="R30" s="50">
        <v>1</v>
      </c>
      <c r="S30" s="50">
        <v>1</v>
      </c>
      <c r="T30" s="50">
        <v>1</v>
      </c>
      <c r="U30" s="50">
        <v>0</v>
      </c>
      <c r="V30" s="20">
        <f t="shared" si="0"/>
        <v>0</v>
      </c>
      <c r="W30" s="35">
        <v>0</v>
      </c>
      <c r="X30" s="35">
        <v>0</v>
      </c>
      <c r="Y30" s="20" t="e">
        <f t="shared" si="1"/>
        <v>#DIV/0!</v>
      </c>
      <c r="Z30" s="32" t="s">
        <v>207</v>
      </c>
      <c r="AA30" s="19">
        <v>0</v>
      </c>
      <c r="AB30" s="19">
        <v>0</v>
      </c>
      <c r="AC30" s="72" t="e">
        <f t="shared" si="8"/>
        <v>#DIV/0!</v>
      </c>
      <c r="AD30" s="23">
        <v>0</v>
      </c>
      <c r="AE30" s="23">
        <v>0</v>
      </c>
      <c r="AF30" s="20" t="e">
        <f t="shared" si="3"/>
        <v>#DIV/0!</v>
      </c>
      <c r="AG30" s="12" t="s">
        <v>267</v>
      </c>
      <c r="AH30" s="68">
        <v>0</v>
      </c>
      <c r="AI30" s="69">
        <v>0</v>
      </c>
      <c r="AJ30" s="104" t="s">
        <v>364</v>
      </c>
      <c r="AK30" s="41">
        <v>0</v>
      </c>
      <c r="AL30" s="41">
        <v>0</v>
      </c>
      <c r="AM30" s="67" t="e">
        <f t="shared" si="6"/>
        <v>#DIV/0!</v>
      </c>
      <c r="AN30" s="12" t="s">
        <v>302</v>
      </c>
      <c r="AO30" s="6">
        <v>1</v>
      </c>
      <c r="AP30" s="6">
        <v>0</v>
      </c>
      <c r="AQ30" s="102" t="s">
        <v>348</v>
      </c>
      <c r="AR30" s="12" t="s">
        <v>302</v>
      </c>
      <c r="AS30" s="12"/>
    </row>
    <row r="31" spans="1:45" ht="175.5" customHeight="1">
      <c r="A31" s="156"/>
      <c r="B31" s="154" t="s">
        <v>14</v>
      </c>
      <c r="C31" s="154" t="s">
        <v>30</v>
      </c>
      <c r="D31" s="154" t="s">
        <v>60</v>
      </c>
      <c r="E31" s="13" t="s">
        <v>89</v>
      </c>
      <c r="F31" s="13" t="s">
        <v>90</v>
      </c>
      <c r="G31" s="50" t="s">
        <v>86</v>
      </c>
      <c r="H31" s="50">
        <v>1</v>
      </c>
      <c r="I31" s="50" t="s">
        <v>172</v>
      </c>
      <c r="J31" s="50">
        <v>0</v>
      </c>
      <c r="K31" s="50">
        <v>1</v>
      </c>
      <c r="L31" s="50">
        <v>1</v>
      </c>
      <c r="M31" s="50">
        <v>1</v>
      </c>
      <c r="N31" s="50">
        <v>1</v>
      </c>
      <c r="O31" s="50">
        <v>1</v>
      </c>
      <c r="P31" s="50">
        <v>1</v>
      </c>
      <c r="Q31" s="50">
        <v>1</v>
      </c>
      <c r="R31" s="50">
        <v>1</v>
      </c>
      <c r="S31" s="50">
        <v>1</v>
      </c>
      <c r="T31" s="50">
        <v>1</v>
      </c>
      <c r="U31" s="50">
        <v>1</v>
      </c>
      <c r="V31" s="20">
        <f t="shared" si="0"/>
        <v>100</v>
      </c>
      <c r="W31" s="35">
        <v>22246667</v>
      </c>
      <c r="X31" s="35">
        <v>22246667</v>
      </c>
      <c r="Y31" s="20">
        <f t="shared" si="1"/>
        <v>100</v>
      </c>
      <c r="Z31" s="50" t="s">
        <v>240</v>
      </c>
      <c r="AA31" s="19">
        <v>1</v>
      </c>
      <c r="AB31" s="19">
        <v>1</v>
      </c>
      <c r="AC31" s="72">
        <f t="shared" si="8"/>
        <v>100</v>
      </c>
      <c r="AD31" s="26">
        <f>54990000/2</f>
        <v>27495000</v>
      </c>
      <c r="AE31" s="26">
        <f>54990000/2</f>
        <v>27495000</v>
      </c>
      <c r="AF31" s="20">
        <f t="shared" si="3"/>
        <v>100</v>
      </c>
      <c r="AG31" s="12" t="s">
        <v>266</v>
      </c>
      <c r="AH31" s="68">
        <v>1</v>
      </c>
      <c r="AI31" s="69">
        <v>0</v>
      </c>
      <c r="AJ31" s="73">
        <f t="shared" si="4"/>
        <v>0</v>
      </c>
      <c r="AK31" s="41"/>
      <c r="AL31" s="41"/>
      <c r="AM31" s="67" t="e">
        <f t="shared" si="6"/>
        <v>#DIV/0!</v>
      </c>
      <c r="AN31" s="12" t="s">
        <v>328</v>
      </c>
      <c r="AO31" s="6">
        <v>1</v>
      </c>
      <c r="AP31" s="6">
        <v>0</v>
      </c>
      <c r="AQ31" s="73">
        <f t="shared" si="5"/>
        <v>0</v>
      </c>
      <c r="AR31" s="12" t="s">
        <v>302</v>
      </c>
      <c r="AS31" s="31"/>
    </row>
    <row r="32" spans="1:45" ht="208.5" customHeight="1">
      <c r="A32" s="156"/>
      <c r="B32" s="154"/>
      <c r="C32" s="154"/>
      <c r="D32" s="154"/>
      <c r="E32" s="13" t="s">
        <v>100</v>
      </c>
      <c r="F32" s="13" t="s">
        <v>91</v>
      </c>
      <c r="G32" s="50" t="s">
        <v>86</v>
      </c>
      <c r="H32" s="50">
        <v>2</v>
      </c>
      <c r="I32" s="50" t="s">
        <v>113</v>
      </c>
      <c r="J32" s="50">
        <v>0</v>
      </c>
      <c r="K32" s="50">
        <v>2</v>
      </c>
      <c r="L32" s="50">
        <v>2</v>
      </c>
      <c r="M32" s="50">
        <v>2</v>
      </c>
      <c r="N32" s="50">
        <v>2</v>
      </c>
      <c r="O32" s="50">
        <v>2</v>
      </c>
      <c r="P32" s="50">
        <v>2</v>
      </c>
      <c r="Q32" s="50">
        <v>2</v>
      </c>
      <c r="R32" s="50">
        <v>2</v>
      </c>
      <c r="S32" s="50">
        <v>2</v>
      </c>
      <c r="T32" s="50">
        <v>2</v>
      </c>
      <c r="U32" s="50">
        <v>2</v>
      </c>
      <c r="V32" s="20">
        <f t="shared" si="0"/>
        <v>100</v>
      </c>
      <c r="W32" s="35">
        <v>0</v>
      </c>
      <c r="X32" s="35">
        <v>0</v>
      </c>
      <c r="Y32" s="20" t="e">
        <f t="shared" si="1"/>
        <v>#DIV/0!</v>
      </c>
      <c r="Z32" s="50" t="s">
        <v>241</v>
      </c>
      <c r="AA32" s="19">
        <v>2</v>
      </c>
      <c r="AB32" s="19">
        <v>2</v>
      </c>
      <c r="AC32" s="72">
        <f t="shared" si="8"/>
        <v>100</v>
      </c>
      <c r="AD32" s="26">
        <f>54990000/2</f>
        <v>27495000</v>
      </c>
      <c r="AE32" s="26">
        <f>54990000/2</f>
        <v>27495000</v>
      </c>
      <c r="AF32" s="20">
        <f t="shared" si="3"/>
        <v>100</v>
      </c>
      <c r="AG32" s="12" t="s">
        <v>265</v>
      </c>
      <c r="AH32" s="68">
        <v>2</v>
      </c>
      <c r="AI32" s="69">
        <v>2</v>
      </c>
      <c r="AJ32" s="73">
        <f t="shared" si="4"/>
        <v>100</v>
      </c>
      <c r="AK32" s="41">
        <v>0</v>
      </c>
      <c r="AL32" s="41">
        <v>0</v>
      </c>
      <c r="AM32" s="67" t="e">
        <f t="shared" si="6"/>
        <v>#DIV/0!</v>
      </c>
      <c r="AN32" s="12" t="s">
        <v>350</v>
      </c>
      <c r="AO32" s="6">
        <v>2</v>
      </c>
      <c r="AP32" s="6">
        <v>2</v>
      </c>
      <c r="AQ32" s="73">
        <f t="shared" si="5"/>
        <v>100</v>
      </c>
      <c r="AR32" s="12" t="s">
        <v>350</v>
      </c>
      <c r="AS32" s="31"/>
    </row>
    <row r="33" spans="1:45" ht="240.95" customHeight="1">
      <c r="A33" s="156"/>
      <c r="B33" s="154"/>
      <c r="C33" s="154" t="s">
        <v>31</v>
      </c>
      <c r="D33" s="154" t="s">
        <v>68</v>
      </c>
      <c r="E33" s="49" t="s">
        <v>58</v>
      </c>
      <c r="F33" s="49" t="s">
        <v>59</v>
      </c>
      <c r="G33" s="50" t="s">
        <v>86</v>
      </c>
      <c r="H33" s="5">
        <v>1</v>
      </c>
      <c r="I33" s="50" t="s">
        <v>148</v>
      </c>
      <c r="J33" s="50">
        <v>0</v>
      </c>
      <c r="K33" s="50">
        <v>1</v>
      </c>
      <c r="L33" s="50">
        <v>1</v>
      </c>
      <c r="M33" s="50">
        <v>1</v>
      </c>
      <c r="N33" s="50">
        <v>1</v>
      </c>
      <c r="O33" s="50">
        <v>1</v>
      </c>
      <c r="P33" s="50">
        <v>1</v>
      </c>
      <c r="Q33" s="50">
        <v>1</v>
      </c>
      <c r="R33" s="50">
        <v>1</v>
      </c>
      <c r="S33" s="50">
        <v>1</v>
      </c>
      <c r="T33" s="50">
        <v>1</v>
      </c>
      <c r="U33" s="50">
        <v>1</v>
      </c>
      <c r="V33" s="20">
        <f t="shared" si="0"/>
        <v>100</v>
      </c>
      <c r="W33" s="35">
        <v>17798304</v>
      </c>
      <c r="X33" s="35">
        <v>17798304</v>
      </c>
      <c r="Y33" s="20">
        <f t="shared" si="1"/>
        <v>100</v>
      </c>
      <c r="Z33" s="32" t="s">
        <v>242</v>
      </c>
      <c r="AA33" s="19">
        <v>1</v>
      </c>
      <c r="AB33" s="19">
        <v>1</v>
      </c>
      <c r="AC33" s="72">
        <f t="shared" si="8"/>
        <v>100</v>
      </c>
      <c r="AD33" s="26">
        <v>5770000</v>
      </c>
      <c r="AE33" s="26">
        <v>2885000</v>
      </c>
      <c r="AF33" s="20">
        <f t="shared" si="3"/>
        <v>50</v>
      </c>
      <c r="AG33" s="12" t="s">
        <v>264</v>
      </c>
      <c r="AH33" s="68">
        <v>1</v>
      </c>
      <c r="AI33" s="69">
        <v>1</v>
      </c>
      <c r="AJ33" s="73">
        <f t="shared" si="4"/>
        <v>100</v>
      </c>
      <c r="AK33" s="41">
        <v>0</v>
      </c>
      <c r="AL33" s="41">
        <v>0</v>
      </c>
      <c r="AM33" s="67" t="e">
        <f t="shared" si="6"/>
        <v>#DIV/0!</v>
      </c>
      <c r="AN33" s="12" t="s">
        <v>349</v>
      </c>
      <c r="AO33" s="6">
        <v>1</v>
      </c>
      <c r="AP33" s="6">
        <v>1</v>
      </c>
      <c r="AQ33" s="73">
        <f t="shared" si="5"/>
        <v>100</v>
      </c>
      <c r="AR33" s="12" t="s">
        <v>349</v>
      </c>
      <c r="AS33" s="31"/>
    </row>
    <row r="34" spans="1:45" ht="193.5" customHeight="1">
      <c r="A34" s="156"/>
      <c r="B34" s="154"/>
      <c r="C34" s="154"/>
      <c r="D34" s="154"/>
      <c r="E34" s="49" t="s">
        <v>80</v>
      </c>
      <c r="F34" s="13" t="s">
        <v>117</v>
      </c>
      <c r="G34" s="50" t="s">
        <v>86</v>
      </c>
      <c r="H34" s="5">
        <v>1</v>
      </c>
      <c r="I34" s="50" t="s">
        <v>149</v>
      </c>
      <c r="J34" s="50">
        <v>0</v>
      </c>
      <c r="K34" s="50">
        <v>0</v>
      </c>
      <c r="L34" s="50">
        <v>1</v>
      </c>
      <c r="M34" s="50">
        <v>1</v>
      </c>
      <c r="N34" s="50">
        <v>1</v>
      </c>
      <c r="O34" s="50">
        <v>1</v>
      </c>
      <c r="P34" s="50">
        <v>1</v>
      </c>
      <c r="Q34" s="50">
        <v>1</v>
      </c>
      <c r="R34" s="50">
        <v>1</v>
      </c>
      <c r="S34" s="50">
        <v>1</v>
      </c>
      <c r="T34" s="18">
        <v>1</v>
      </c>
      <c r="U34" s="18">
        <v>1</v>
      </c>
      <c r="V34" s="18">
        <f>(U34/T34)*100</f>
        <v>100</v>
      </c>
      <c r="W34" s="25">
        <v>44520000</v>
      </c>
      <c r="X34" s="25">
        <v>44520000</v>
      </c>
      <c r="Y34" s="20">
        <f t="shared" si="1"/>
        <v>100</v>
      </c>
      <c r="Z34" s="32" t="s">
        <v>208</v>
      </c>
      <c r="AA34" s="19">
        <v>1</v>
      </c>
      <c r="AB34" s="19">
        <v>0</v>
      </c>
      <c r="AC34" s="72">
        <f t="shared" si="8"/>
        <v>0</v>
      </c>
      <c r="AD34" s="26">
        <v>11540000</v>
      </c>
      <c r="AE34" s="26">
        <v>11540000</v>
      </c>
      <c r="AF34" s="20">
        <f t="shared" si="3"/>
        <v>100</v>
      </c>
      <c r="AG34" s="12" t="s">
        <v>263</v>
      </c>
      <c r="AH34" s="68">
        <v>1</v>
      </c>
      <c r="AI34" s="69">
        <v>0</v>
      </c>
      <c r="AJ34" s="73">
        <f t="shared" si="4"/>
        <v>0</v>
      </c>
      <c r="AK34" s="41">
        <v>0</v>
      </c>
      <c r="AL34" s="41">
        <v>0</v>
      </c>
      <c r="AM34" s="67" t="e">
        <f t="shared" si="6"/>
        <v>#DIV/0!</v>
      </c>
      <c r="AN34" s="12" t="s">
        <v>288</v>
      </c>
      <c r="AO34" s="6">
        <v>1</v>
      </c>
      <c r="AP34" s="6">
        <v>0</v>
      </c>
      <c r="AQ34" s="73">
        <f t="shared" si="5"/>
        <v>0</v>
      </c>
      <c r="AR34" s="12" t="s">
        <v>288</v>
      </c>
      <c r="AS34" s="31"/>
    </row>
    <row r="35" spans="1:45" ht="246.95" customHeight="1">
      <c r="A35" s="156"/>
      <c r="B35" s="154"/>
      <c r="C35" s="154"/>
      <c r="D35" s="154"/>
      <c r="E35" s="49" t="s">
        <v>173</v>
      </c>
      <c r="F35" s="13" t="s">
        <v>92</v>
      </c>
      <c r="G35" s="50" t="s">
        <v>86</v>
      </c>
      <c r="H35" s="50">
        <v>1</v>
      </c>
      <c r="I35" s="6" t="s">
        <v>174</v>
      </c>
      <c r="J35" s="6">
        <v>0</v>
      </c>
      <c r="K35" s="6">
        <v>1</v>
      </c>
      <c r="L35" s="6">
        <v>1</v>
      </c>
      <c r="M35" s="6">
        <v>1</v>
      </c>
      <c r="N35" s="6">
        <v>1</v>
      </c>
      <c r="O35" s="6">
        <v>1</v>
      </c>
      <c r="P35" s="6">
        <v>1</v>
      </c>
      <c r="Q35" s="6">
        <v>1</v>
      </c>
      <c r="R35" s="6">
        <v>1</v>
      </c>
      <c r="S35" s="6">
        <v>1</v>
      </c>
      <c r="T35" s="6">
        <v>1</v>
      </c>
      <c r="U35" s="6">
        <v>1</v>
      </c>
      <c r="V35" s="20">
        <f t="shared" si="0"/>
        <v>100</v>
      </c>
      <c r="W35" s="77">
        <v>2200000</v>
      </c>
      <c r="X35" s="77">
        <v>2200000</v>
      </c>
      <c r="Y35" s="20">
        <f t="shared" si="1"/>
        <v>100</v>
      </c>
      <c r="Z35" s="40" t="s">
        <v>243</v>
      </c>
      <c r="AA35" s="19">
        <v>1</v>
      </c>
      <c r="AB35" s="19">
        <v>1</v>
      </c>
      <c r="AC35" s="72">
        <f t="shared" si="8"/>
        <v>100</v>
      </c>
      <c r="AD35" s="24">
        <v>0</v>
      </c>
      <c r="AE35" s="24">
        <v>0</v>
      </c>
      <c r="AF35" s="20" t="e">
        <f t="shared" si="3"/>
        <v>#DIV/0!</v>
      </c>
      <c r="AG35" s="12" t="s">
        <v>262</v>
      </c>
      <c r="AH35" s="68">
        <v>1</v>
      </c>
      <c r="AI35" s="69">
        <v>1</v>
      </c>
      <c r="AJ35" s="73">
        <f t="shared" si="4"/>
        <v>100</v>
      </c>
      <c r="AK35" s="41">
        <v>45883950021</v>
      </c>
      <c r="AL35" s="41">
        <v>45883950021</v>
      </c>
      <c r="AM35" s="73">
        <f t="shared" si="6"/>
        <v>100</v>
      </c>
      <c r="AN35" s="31" t="s">
        <v>290</v>
      </c>
      <c r="AO35" s="6">
        <v>1</v>
      </c>
      <c r="AP35" s="6">
        <v>1</v>
      </c>
      <c r="AQ35" s="73">
        <f t="shared" si="5"/>
        <v>100</v>
      </c>
      <c r="AR35" s="12" t="s">
        <v>335</v>
      </c>
      <c r="AS35" s="31"/>
    </row>
    <row r="36" spans="1:45" ht="177.75" customHeight="1">
      <c r="A36" s="156"/>
      <c r="B36" s="154"/>
      <c r="C36" s="154"/>
      <c r="D36" s="154"/>
      <c r="E36" s="49" t="s">
        <v>181</v>
      </c>
      <c r="F36" s="49" t="s">
        <v>93</v>
      </c>
      <c r="G36" s="50" t="s">
        <v>86</v>
      </c>
      <c r="H36" s="5">
        <v>1</v>
      </c>
      <c r="I36" s="50" t="s">
        <v>150</v>
      </c>
      <c r="J36" s="50">
        <v>0</v>
      </c>
      <c r="K36" s="50">
        <v>1</v>
      </c>
      <c r="L36" s="50">
        <v>1</v>
      </c>
      <c r="M36" s="50">
        <v>1</v>
      </c>
      <c r="N36" s="50">
        <v>1</v>
      </c>
      <c r="O36" s="50">
        <v>1</v>
      </c>
      <c r="P36" s="50">
        <v>1</v>
      </c>
      <c r="Q36" s="50">
        <v>1</v>
      </c>
      <c r="R36" s="50">
        <v>1</v>
      </c>
      <c r="S36" s="50">
        <v>1</v>
      </c>
      <c r="T36" s="50">
        <v>3</v>
      </c>
      <c r="U36" s="50">
        <v>2</v>
      </c>
      <c r="V36" s="71">
        <f t="shared" si="0"/>
        <v>66.666666666666657</v>
      </c>
      <c r="W36" s="35">
        <v>10833333</v>
      </c>
      <c r="X36" s="35">
        <v>10833333</v>
      </c>
      <c r="Y36" s="20">
        <f t="shared" si="1"/>
        <v>100</v>
      </c>
      <c r="Z36" s="32" t="s">
        <v>244</v>
      </c>
      <c r="AA36" s="19">
        <v>1</v>
      </c>
      <c r="AB36" s="19">
        <v>1</v>
      </c>
      <c r="AC36" s="72">
        <f t="shared" si="8"/>
        <v>100</v>
      </c>
      <c r="AD36" s="27">
        <f>48373000+103275000</f>
        <v>151648000</v>
      </c>
      <c r="AE36" s="27">
        <f>76500*600+48373000</f>
        <v>94273000</v>
      </c>
      <c r="AF36" s="20">
        <f t="shared" si="3"/>
        <v>62.165673137792787</v>
      </c>
      <c r="AG36" s="12" t="s">
        <v>261</v>
      </c>
      <c r="AH36" s="68">
        <v>1</v>
      </c>
      <c r="AI36" s="69">
        <v>1</v>
      </c>
      <c r="AJ36" s="73">
        <f t="shared" si="4"/>
        <v>100</v>
      </c>
      <c r="AK36" s="54">
        <v>25000000</v>
      </c>
      <c r="AL36" s="54">
        <v>25000000</v>
      </c>
      <c r="AM36" s="75">
        <f t="shared" si="6"/>
        <v>100</v>
      </c>
      <c r="AN36" s="12" t="s">
        <v>197</v>
      </c>
      <c r="AO36" s="6">
        <v>1</v>
      </c>
      <c r="AP36" s="6">
        <v>1</v>
      </c>
      <c r="AQ36" s="73">
        <f t="shared" si="5"/>
        <v>100</v>
      </c>
      <c r="AR36" s="12" t="s">
        <v>336</v>
      </c>
      <c r="AS36" s="31"/>
    </row>
    <row r="37" spans="1:45" ht="150" customHeight="1">
      <c r="A37" s="156"/>
      <c r="B37" s="154"/>
      <c r="C37" s="154" t="s">
        <v>32</v>
      </c>
      <c r="D37" s="162" t="s">
        <v>78</v>
      </c>
      <c r="E37" s="49" t="s">
        <v>94</v>
      </c>
      <c r="F37" s="49" t="s">
        <v>61</v>
      </c>
      <c r="G37" s="50" t="s">
        <v>86</v>
      </c>
      <c r="H37" s="50" t="s">
        <v>84</v>
      </c>
      <c r="I37" s="50" t="s">
        <v>185</v>
      </c>
      <c r="J37" s="50">
        <v>0</v>
      </c>
      <c r="K37" s="50">
        <v>1</v>
      </c>
      <c r="L37" s="50">
        <v>1</v>
      </c>
      <c r="M37" s="50">
        <v>1</v>
      </c>
      <c r="N37" s="50">
        <v>1</v>
      </c>
      <c r="O37" s="50">
        <v>1</v>
      </c>
      <c r="P37" s="50">
        <v>1</v>
      </c>
      <c r="Q37" s="50">
        <v>1</v>
      </c>
      <c r="R37" s="50">
        <v>1</v>
      </c>
      <c r="S37" s="50">
        <v>1</v>
      </c>
      <c r="T37" s="50">
        <v>1</v>
      </c>
      <c r="U37" s="50">
        <v>1</v>
      </c>
      <c r="V37" s="20">
        <f t="shared" si="0"/>
        <v>100</v>
      </c>
      <c r="W37" s="25">
        <f>2800000*4</f>
        <v>11200000</v>
      </c>
      <c r="X37" s="25">
        <f>2800000*4</f>
        <v>11200000</v>
      </c>
      <c r="Y37" s="20">
        <f t="shared" si="1"/>
        <v>100</v>
      </c>
      <c r="Z37" s="32" t="s">
        <v>209</v>
      </c>
      <c r="AA37" s="19">
        <v>1</v>
      </c>
      <c r="AB37" s="19">
        <v>1</v>
      </c>
      <c r="AC37" s="72">
        <f t="shared" si="8"/>
        <v>100</v>
      </c>
      <c r="AD37" s="26">
        <f>2885000*4</f>
        <v>11540000</v>
      </c>
      <c r="AE37" s="26">
        <f>AD37/2</f>
        <v>5770000</v>
      </c>
      <c r="AF37" s="20">
        <f t="shared" si="3"/>
        <v>50</v>
      </c>
      <c r="AG37" s="12" t="s">
        <v>260</v>
      </c>
      <c r="AH37" s="68">
        <v>1</v>
      </c>
      <c r="AI37" s="69">
        <v>1</v>
      </c>
      <c r="AJ37" s="73">
        <f t="shared" si="4"/>
        <v>100</v>
      </c>
      <c r="AK37" s="41">
        <v>12813864</v>
      </c>
      <c r="AL37" s="41">
        <v>12813864</v>
      </c>
      <c r="AM37" s="75">
        <f t="shared" si="6"/>
        <v>100</v>
      </c>
      <c r="AN37" s="12" t="s">
        <v>291</v>
      </c>
      <c r="AO37" s="6">
        <v>1</v>
      </c>
      <c r="AP37" s="6">
        <v>1</v>
      </c>
      <c r="AQ37" s="73">
        <f t="shared" si="5"/>
        <v>100</v>
      </c>
      <c r="AR37" s="12" t="s">
        <v>337</v>
      </c>
      <c r="AS37" s="31"/>
    </row>
    <row r="38" spans="1:45" ht="409.6" customHeight="1">
      <c r="A38" s="156"/>
      <c r="B38" s="154"/>
      <c r="C38" s="154"/>
      <c r="D38" s="162"/>
      <c r="E38" s="13" t="s">
        <v>151</v>
      </c>
      <c r="F38" s="49" t="s">
        <v>118</v>
      </c>
      <c r="G38" s="50" t="s">
        <v>86</v>
      </c>
      <c r="H38" s="50" t="s">
        <v>84</v>
      </c>
      <c r="I38" s="50" t="s">
        <v>152</v>
      </c>
      <c r="J38" s="50">
        <v>0</v>
      </c>
      <c r="K38" s="50">
        <v>1</v>
      </c>
      <c r="L38" s="50">
        <v>1</v>
      </c>
      <c r="M38" s="50">
        <v>1</v>
      </c>
      <c r="N38" s="50">
        <v>1</v>
      </c>
      <c r="O38" s="50">
        <v>1</v>
      </c>
      <c r="P38" s="50">
        <v>1</v>
      </c>
      <c r="Q38" s="50">
        <v>1</v>
      </c>
      <c r="R38" s="50">
        <v>1</v>
      </c>
      <c r="S38" s="50">
        <v>1</v>
      </c>
      <c r="T38" s="50">
        <v>1</v>
      </c>
      <c r="U38" s="50">
        <v>1</v>
      </c>
      <c r="V38" s="20">
        <f t="shared" si="0"/>
        <v>100</v>
      </c>
      <c r="W38" s="35">
        <v>127403334</v>
      </c>
      <c r="X38" s="35">
        <v>110470000</v>
      </c>
      <c r="Y38" s="20">
        <f t="shared" si="1"/>
        <v>86.708876865027733</v>
      </c>
      <c r="Z38" s="32" t="s">
        <v>245</v>
      </c>
      <c r="AA38" s="19">
        <v>1</v>
      </c>
      <c r="AB38" s="19">
        <v>1</v>
      </c>
      <c r="AC38" s="72">
        <f t="shared" si="8"/>
        <v>100</v>
      </c>
      <c r="AD38" s="26">
        <v>11540000</v>
      </c>
      <c r="AE38" s="26">
        <v>11540000</v>
      </c>
      <c r="AF38" s="20">
        <f t="shared" si="3"/>
        <v>100</v>
      </c>
      <c r="AG38" s="12" t="s">
        <v>259</v>
      </c>
      <c r="AH38" s="68">
        <v>1</v>
      </c>
      <c r="AI38" s="69">
        <v>1</v>
      </c>
      <c r="AJ38" s="73">
        <f t="shared" si="4"/>
        <v>100</v>
      </c>
      <c r="AK38" s="41">
        <v>17310000</v>
      </c>
      <c r="AL38" s="41">
        <v>17310000</v>
      </c>
      <c r="AM38" s="73">
        <f t="shared" si="6"/>
        <v>100</v>
      </c>
      <c r="AN38" s="12" t="s">
        <v>294</v>
      </c>
      <c r="AO38" s="6">
        <v>1</v>
      </c>
      <c r="AP38" s="6">
        <v>1</v>
      </c>
      <c r="AQ38" s="73">
        <f t="shared" si="5"/>
        <v>100</v>
      </c>
      <c r="AR38" s="12" t="s">
        <v>338</v>
      </c>
      <c r="AS38" s="31"/>
    </row>
    <row r="39" spans="1:45" ht="129.94999999999999" customHeight="1">
      <c r="A39" s="156"/>
      <c r="B39" s="154"/>
      <c r="C39" s="154"/>
      <c r="D39" s="162"/>
      <c r="E39" s="13" t="s">
        <v>81</v>
      </c>
      <c r="F39" s="49" t="s">
        <v>82</v>
      </c>
      <c r="G39" s="50" t="s">
        <v>86</v>
      </c>
      <c r="H39" s="50" t="s">
        <v>84</v>
      </c>
      <c r="I39" s="50" t="s">
        <v>65</v>
      </c>
      <c r="J39" s="50">
        <v>0</v>
      </c>
      <c r="K39" s="50">
        <v>0</v>
      </c>
      <c r="L39" s="50">
        <v>0</v>
      </c>
      <c r="M39" s="50">
        <v>1</v>
      </c>
      <c r="N39" s="50">
        <v>1</v>
      </c>
      <c r="O39" s="50">
        <v>1</v>
      </c>
      <c r="P39" s="50">
        <v>1</v>
      </c>
      <c r="Q39" s="50">
        <v>1</v>
      </c>
      <c r="R39" s="50">
        <v>1</v>
      </c>
      <c r="S39" s="50">
        <v>1</v>
      </c>
      <c r="T39" s="18">
        <v>1</v>
      </c>
      <c r="U39" s="18">
        <v>1</v>
      </c>
      <c r="V39" s="18">
        <f>(U39/T39)*100</f>
        <v>100</v>
      </c>
      <c r="W39" s="25">
        <v>9333333</v>
      </c>
      <c r="X39" s="25">
        <v>9333333</v>
      </c>
      <c r="Y39" s="20">
        <f t="shared" si="1"/>
        <v>100</v>
      </c>
      <c r="Z39" s="32" t="s">
        <v>210</v>
      </c>
      <c r="AA39" s="18">
        <v>1</v>
      </c>
      <c r="AB39" s="18">
        <v>0</v>
      </c>
      <c r="AC39" s="20">
        <f>(AB39/AA39)*100</f>
        <v>0</v>
      </c>
      <c r="AD39" s="23">
        <v>0</v>
      </c>
      <c r="AE39" s="23">
        <v>0</v>
      </c>
      <c r="AF39" s="20" t="e">
        <f t="shared" si="3"/>
        <v>#DIV/0!</v>
      </c>
      <c r="AG39" s="38" t="s">
        <v>258</v>
      </c>
      <c r="AH39" s="68">
        <v>0</v>
      </c>
      <c r="AI39" s="69">
        <v>0</v>
      </c>
      <c r="AJ39" s="104" t="s">
        <v>364</v>
      </c>
      <c r="AK39" s="41">
        <v>0</v>
      </c>
      <c r="AL39" s="41">
        <v>0</v>
      </c>
      <c r="AM39" s="67" t="e">
        <f t="shared" si="6"/>
        <v>#DIV/0!</v>
      </c>
      <c r="AN39" s="12" t="s">
        <v>299</v>
      </c>
      <c r="AO39" s="6">
        <v>1</v>
      </c>
      <c r="AP39" s="6">
        <v>0</v>
      </c>
      <c r="AQ39" s="102" t="s">
        <v>348</v>
      </c>
      <c r="AR39" s="12" t="s">
        <v>299</v>
      </c>
      <c r="AS39" s="31"/>
    </row>
    <row r="40" spans="1:45" ht="234.75" customHeight="1">
      <c r="A40" s="156"/>
      <c r="B40" s="154" t="s">
        <v>69</v>
      </c>
      <c r="C40" s="154" t="s">
        <v>22</v>
      </c>
      <c r="D40" s="154" t="s">
        <v>63</v>
      </c>
      <c r="E40" s="13" t="s">
        <v>122</v>
      </c>
      <c r="F40" s="49" t="s">
        <v>123</v>
      </c>
      <c r="G40" s="50" t="s">
        <v>86</v>
      </c>
      <c r="H40" s="50" t="s">
        <v>84</v>
      </c>
      <c r="I40" s="50" t="s">
        <v>153</v>
      </c>
      <c r="J40" s="50">
        <v>0</v>
      </c>
      <c r="K40" s="50">
        <v>1</v>
      </c>
      <c r="L40" s="50">
        <v>1</v>
      </c>
      <c r="M40" s="50">
        <v>1</v>
      </c>
      <c r="N40" s="50">
        <v>1</v>
      </c>
      <c r="O40" s="50">
        <v>1</v>
      </c>
      <c r="P40" s="50">
        <v>1</v>
      </c>
      <c r="Q40" s="50">
        <v>1</v>
      </c>
      <c r="R40" s="50">
        <v>1</v>
      </c>
      <c r="S40" s="50">
        <v>1</v>
      </c>
      <c r="T40" s="50">
        <v>1</v>
      </c>
      <c r="U40" s="50">
        <v>0.4</v>
      </c>
      <c r="V40" s="20">
        <v>40</v>
      </c>
      <c r="W40" s="35">
        <v>3000000</v>
      </c>
      <c r="X40" s="35">
        <v>3000000</v>
      </c>
      <c r="Y40" s="20">
        <f t="shared" si="1"/>
        <v>100</v>
      </c>
      <c r="Z40" s="32" t="s">
        <v>211</v>
      </c>
      <c r="AA40" s="19">
        <v>1</v>
      </c>
      <c r="AB40" s="19">
        <v>0.8</v>
      </c>
      <c r="AC40" s="72">
        <f>(AB40/AA40)*100</f>
        <v>80</v>
      </c>
      <c r="AD40" s="26">
        <f>2885000/4</f>
        <v>721250</v>
      </c>
      <c r="AE40" s="26">
        <f>2885000/4</f>
        <v>721250</v>
      </c>
      <c r="AF40" s="20">
        <f t="shared" si="3"/>
        <v>100</v>
      </c>
      <c r="AG40" s="12" t="s">
        <v>257</v>
      </c>
      <c r="AH40" s="68">
        <v>1</v>
      </c>
      <c r="AI40" s="69">
        <v>0</v>
      </c>
      <c r="AJ40" s="73">
        <f t="shared" si="4"/>
        <v>0</v>
      </c>
      <c r="AK40" s="41">
        <v>2500000</v>
      </c>
      <c r="AL40" s="41">
        <v>2500000</v>
      </c>
      <c r="AM40" s="67">
        <f t="shared" si="6"/>
        <v>100</v>
      </c>
      <c r="AN40" s="12" t="s">
        <v>302</v>
      </c>
      <c r="AO40" s="6">
        <v>1</v>
      </c>
      <c r="AP40" s="6">
        <v>0</v>
      </c>
      <c r="AQ40" s="73">
        <f t="shared" si="5"/>
        <v>0</v>
      </c>
      <c r="AR40" s="12" t="s">
        <v>302</v>
      </c>
      <c r="AS40" s="31"/>
    </row>
    <row r="41" spans="1:45" ht="219.75" customHeight="1">
      <c r="A41" s="156"/>
      <c r="B41" s="154"/>
      <c r="C41" s="154"/>
      <c r="D41" s="154"/>
      <c r="E41" s="13" t="s">
        <v>182</v>
      </c>
      <c r="F41" s="4" t="s">
        <v>154</v>
      </c>
      <c r="G41" s="50" t="s">
        <v>85</v>
      </c>
      <c r="H41" s="50" t="s">
        <v>84</v>
      </c>
      <c r="I41" s="7" t="s">
        <v>175</v>
      </c>
      <c r="J41" s="7">
        <v>0</v>
      </c>
      <c r="K41" s="50">
        <v>0</v>
      </c>
      <c r="L41" s="50">
        <v>1</v>
      </c>
      <c r="M41" s="50">
        <v>1</v>
      </c>
      <c r="N41" s="50">
        <v>1</v>
      </c>
      <c r="O41" s="50">
        <v>1</v>
      </c>
      <c r="P41" s="50">
        <v>1</v>
      </c>
      <c r="Q41" s="50">
        <v>1</v>
      </c>
      <c r="R41" s="50">
        <v>1</v>
      </c>
      <c r="S41" s="50">
        <v>1</v>
      </c>
      <c r="T41" s="50">
        <v>1</v>
      </c>
      <c r="U41" s="50">
        <v>0.3</v>
      </c>
      <c r="V41" s="20">
        <f t="shared" si="0"/>
        <v>30</v>
      </c>
      <c r="W41" s="35">
        <v>0</v>
      </c>
      <c r="X41" s="35">
        <v>0</v>
      </c>
      <c r="Y41" s="20" t="e">
        <f t="shared" si="1"/>
        <v>#DIV/0!</v>
      </c>
      <c r="Z41" s="32" t="s">
        <v>246</v>
      </c>
      <c r="AA41" s="19">
        <v>1</v>
      </c>
      <c r="AB41" s="19">
        <v>0</v>
      </c>
      <c r="AC41" s="72">
        <f>(AB41/AA41)*100</f>
        <v>0</v>
      </c>
      <c r="AD41" s="25">
        <v>4050000</v>
      </c>
      <c r="AE41" s="25">
        <v>4050000</v>
      </c>
      <c r="AF41" s="20">
        <f t="shared" si="3"/>
        <v>100</v>
      </c>
      <c r="AG41" s="12" t="s">
        <v>256</v>
      </c>
      <c r="AH41" s="68">
        <v>1</v>
      </c>
      <c r="AI41" s="69">
        <v>1</v>
      </c>
      <c r="AJ41" s="73">
        <f t="shared" si="4"/>
        <v>100</v>
      </c>
      <c r="AK41" s="41">
        <v>2885000</v>
      </c>
      <c r="AL41" s="41">
        <v>2885000</v>
      </c>
      <c r="AM41" s="67">
        <f t="shared" si="6"/>
        <v>100</v>
      </c>
      <c r="AN41" s="31" t="s">
        <v>361</v>
      </c>
      <c r="AO41" s="6">
        <v>10</v>
      </c>
      <c r="AP41" s="6">
        <f>(AI41+AB41+U41)</f>
        <v>1.3</v>
      </c>
      <c r="AQ41" s="73">
        <f t="shared" si="5"/>
        <v>13</v>
      </c>
      <c r="AR41" s="12" t="s">
        <v>362</v>
      </c>
      <c r="AS41" s="31"/>
    </row>
    <row r="42" spans="1:45" ht="129.94999999999999" customHeight="1">
      <c r="A42" s="156"/>
      <c r="B42" s="154"/>
      <c r="C42" s="154"/>
      <c r="D42" s="154"/>
      <c r="E42" s="13" t="s">
        <v>101</v>
      </c>
      <c r="F42" s="49" t="s">
        <v>119</v>
      </c>
      <c r="G42" s="50" t="s">
        <v>86</v>
      </c>
      <c r="H42" s="50" t="s">
        <v>84</v>
      </c>
      <c r="I42" s="50" t="s">
        <v>155</v>
      </c>
      <c r="J42" s="50">
        <v>0</v>
      </c>
      <c r="K42" s="50">
        <v>0</v>
      </c>
      <c r="L42" s="50">
        <v>0</v>
      </c>
      <c r="M42" s="50">
        <v>1</v>
      </c>
      <c r="N42" s="50">
        <v>1</v>
      </c>
      <c r="O42" s="50">
        <v>1</v>
      </c>
      <c r="P42" s="50">
        <v>1</v>
      </c>
      <c r="Q42" s="50">
        <v>1</v>
      </c>
      <c r="R42" s="50">
        <v>1</v>
      </c>
      <c r="S42" s="50">
        <v>1</v>
      </c>
      <c r="T42" s="50">
        <v>1</v>
      </c>
      <c r="U42" s="50">
        <v>0</v>
      </c>
      <c r="V42" s="20">
        <f t="shared" si="0"/>
        <v>0</v>
      </c>
      <c r="W42" s="35">
        <v>0</v>
      </c>
      <c r="X42" s="35">
        <v>0</v>
      </c>
      <c r="Y42" s="20" t="e">
        <f t="shared" si="1"/>
        <v>#DIV/0!</v>
      </c>
      <c r="Z42" s="32" t="s">
        <v>212</v>
      </c>
      <c r="AA42" s="18">
        <v>1</v>
      </c>
      <c r="AB42" s="18">
        <v>0</v>
      </c>
      <c r="AC42" s="20">
        <f t="shared" ref="AC42:AC47" si="9">(AB42/AA42)*100</f>
        <v>0</v>
      </c>
      <c r="AD42" s="23">
        <v>0</v>
      </c>
      <c r="AE42" s="23">
        <v>0</v>
      </c>
      <c r="AF42" s="20" t="e">
        <f t="shared" si="3"/>
        <v>#DIV/0!</v>
      </c>
      <c r="AG42" s="12" t="s">
        <v>247</v>
      </c>
      <c r="AH42" s="68">
        <v>0</v>
      </c>
      <c r="AI42" s="69">
        <v>0</v>
      </c>
      <c r="AJ42" s="104" t="s">
        <v>364</v>
      </c>
      <c r="AK42" s="41">
        <v>0</v>
      </c>
      <c r="AL42" s="41">
        <v>0</v>
      </c>
      <c r="AM42" s="67" t="e">
        <f t="shared" si="6"/>
        <v>#DIV/0!</v>
      </c>
      <c r="AN42" s="12" t="s">
        <v>347</v>
      </c>
      <c r="AO42" s="6">
        <v>1</v>
      </c>
      <c r="AP42" s="6">
        <v>0</v>
      </c>
      <c r="AQ42" s="102" t="s">
        <v>348</v>
      </c>
      <c r="AR42" s="12" t="s">
        <v>347</v>
      </c>
      <c r="AS42" s="31"/>
    </row>
    <row r="43" spans="1:45" ht="170.1" customHeight="1">
      <c r="A43" s="153" t="s">
        <v>21</v>
      </c>
      <c r="B43" s="154" t="s">
        <v>16</v>
      </c>
      <c r="C43" s="49" t="s">
        <v>75</v>
      </c>
      <c r="D43" s="49" t="s">
        <v>66</v>
      </c>
      <c r="E43" s="13" t="s">
        <v>102</v>
      </c>
      <c r="F43" s="49" t="s">
        <v>120</v>
      </c>
      <c r="G43" s="50" t="s">
        <v>86</v>
      </c>
      <c r="H43" s="50" t="s">
        <v>84</v>
      </c>
      <c r="I43" s="50" t="s">
        <v>176</v>
      </c>
      <c r="J43" s="50">
        <v>0</v>
      </c>
      <c r="K43" s="50">
        <v>1</v>
      </c>
      <c r="L43" s="50">
        <v>1</v>
      </c>
      <c r="M43" s="50">
        <v>1</v>
      </c>
      <c r="N43" s="50">
        <v>1</v>
      </c>
      <c r="O43" s="50">
        <v>1</v>
      </c>
      <c r="P43" s="50">
        <v>1</v>
      </c>
      <c r="Q43" s="50">
        <v>1</v>
      </c>
      <c r="R43" s="50">
        <v>1</v>
      </c>
      <c r="S43" s="50">
        <v>1</v>
      </c>
      <c r="T43" s="50">
        <v>1</v>
      </c>
      <c r="U43" s="50">
        <v>0</v>
      </c>
      <c r="V43" s="20">
        <f t="shared" si="0"/>
        <v>0</v>
      </c>
      <c r="W43" s="35">
        <v>0</v>
      </c>
      <c r="X43" s="35">
        <v>0</v>
      </c>
      <c r="Y43" s="20" t="e">
        <f t="shared" si="1"/>
        <v>#DIV/0!</v>
      </c>
      <c r="Z43" s="32" t="s">
        <v>213</v>
      </c>
      <c r="AA43" s="18">
        <v>1</v>
      </c>
      <c r="AB43" s="18">
        <v>0.7</v>
      </c>
      <c r="AC43" s="20">
        <f t="shared" si="9"/>
        <v>70</v>
      </c>
      <c r="AD43" s="26">
        <f>2885000+2185000</f>
        <v>5070000</v>
      </c>
      <c r="AE43" s="26">
        <f>2885000+2185000</f>
        <v>5070000</v>
      </c>
      <c r="AF43" s="20">
        <f t="shared" si="3"/>
        <v>100</v>
      </c>
      <c r="AG43" s="12" t="s">
        <v>248</v>
      </c>
      <c r="AH43" s="68">
        <v>1</v>
      </c>
      <c r="AI43" s="69">
        <v>0</v>
      </c>
      <c r="AJ43" s="73">
        <f t="shared" si="4"/>
        <v>0</v>
      </c>
      <c r="AK43" s="41">
        <v>1373000</v>
      </c>
      <c r="AL43" s="41">
        <v>1373000</v>
      </c>
      <c r="AM43" s="75">
        <f t="shared" si="6"/>
        <v>100</v>
      </c>
      <c r="AN43" s="12" t="s">
        <v>329</v>
      </c>
      <c r="AO43" s="6">
        <v>1</v>
      </c>
      <c r="AP43" s="6">
        <v>0</v>
      </c>
      <c r="AQ43" s="73">
        <f t="shared" si="5"/>
        <v>0</v>
      </c>
      <c r="AR43" s="12" t="s">
        <v>305</v>
      </c>
      <c r="AS43" s="31"/>
    </row>
    <row r="44" spans="1:45" ht="165.75" customHeight="1">
      <c r="A44" s="153"/>
      <c r="B44" s="154"/>
      <c r="C44" s="154" t="s">
        <v>33</v>
      </c>
      <c r="D44" s="161" t="s">
        <v>177</v>
      </c>
      <c r="E44" s="13" t="s">
        <v>156</v>
      </c>
      <c r="F44" s="4" t="s">
        <v>159</v>
      </c>
      <c r="G44" s="50" t="s">
        <v>86</v>
      </c>
      <c r="H44" s="50" t="s">
        <v>84</v>
      </c>
      <c r="I44" s="50" t="s">
        <v>157</v>
      </c>
      <c r="J44" s="50">
        <v>2</v>
      </c>
      <c r="K44" s="50">
        <v>2</v>
      </c>
      <c r="L44" s="50">
        <v>2</v>
      </c>
      <c r="M44" s="50">
        <v>2</v>
      </c>
      <c r="N44" s="50">
        <v>2</v>
      </c>
      <c r="O44" s="50">
        <v>2</v>
      </c>
      <c r="P44" s="50">
        <v>2</v>
      </c>
      <c r="Q44" s="50">
        <v>2</v>
      </c>
      <c r="R44" s="50">
        <v>2</v>
      </c>
      <c r="S44" s="50">
        <v>2</v>
      </c>
      <c r="T44" s="50">
        <v>1</v>
      </c>
      <c r="U44" s="50">
        <v>1</v>
      </c>
      <c r="V44" s="20">
        <f t="shared" si="0"/>
        <v>100</v>
      </c>
      <c r="W44" s="35">
        <v>0</v>
      </c>
      <c r="X44" s="35">
        <v>0</v>
      </c>
      <c r="Y44" s="20" t="e">
        <f t="shared" si="1"/>
        <v>#DIV/0!</v>
      </c>
      <c r="Z44" s="32" t="s">
        <v>214</v>
      </c>
      <c r="AA44" s="18">
        <v>2</v>
      </c>
      <c r="AB44" s="18">
        <v>2</v>
      </c>
      <c r="AC44" s="20">
        <f t="shared" si="9"/>
        <v>100</v>
      </c>
      <c r="AD44" s="26">
        <v>0</v>
      </c>
      <c r="AE44" s="26">
        <v>0</v>
      </c>
      <c r="AF44" s="20" t="e">
        <f t="shared" si="3"/>
        <v>#DIV/0!</v>
      </c>
      <c r="AG44" s="12" t="s">
        <v>249</v>
      </c>
      <c r="AH44" s="68">
        <v>2</v>
      </c>
      <c r="AI44" s="69">
        <v>2</v>
      </c>
      <c r="AJ44" s="73">
        <f t="shared" si="4"/>
        <v>100</v>
      </c>
      <c r="AK44" s="41">
        <v>1E-3</v>
      </c>
      <c r="AL44" s="41">
        <v>1E-3</v>
      </c>
      <c r="AM44" s="67">
        <f t="shared" si="6"/>
        <v>100</v>
      </c>
      <c r="AN44" s="31" t="s">
        <v>292</v>
      </c>
      <c r="AO44" s="6">
        <v>2</v>
      </c>
      <c r="AP44" s="6">
        <f>(AI44+AB44+U44)/3</f>
        <v>1.6666666666666667</v>
      </c>
      <c r="AQ44" s="73">
        <f t="shared" si="5"/>
        <v>83.333333333333343</v>
      </c>
      <c r="AR44" s="12" t="s">
        <v>301</v>
      </c>
      <c r="AS44" s="31"/>
    </row>
    <row r="45" spans="1:45" ht="185.1" customHeight="1">
      <c r="A45" s="153"/>
      <c r="B45" s="154"/>
      <c r="C45" s="154"/>
      <c r="D45" s="161"/>
      <c r="E45" s="49" t="s">
        <v>158</v>
      </c>
      <c r="F45" s="49" t="s">
        <v>183</v>
      </c>
      <c r="G45" s="50" t="s">
        <v>86</v>
      </c>
      <c r="H45" s="50" t="s">
        <v>84</v>
      </c>
      <c r="I45" s="50" t="s">
        <v>160</v>
      </c>
      <c r="J45" s="50">
        <v>0</v>
      </c>
      <c r="K45" s="50">
        <v>0</v>
      </c>
      <c r="L45" s="50">
        <v>0</v>
      </c>
      <c r="M45" s="50">
        <v>0</v>
      </c>
      <c r="N45" s="50">
        <v>1</v>
      </c>
      <c r="O45" s="50">
        <v>1</v>
      </c>
      <c r="P45" s="50">
        <v>1</v>
      </c>
      <c r="Q45" s="50">
        <v>1</v>
      </c>
      <c r="R45" s="50">
        <v>1</v>
      </c>
      <c r="S45" s="50">
        <v>1</v>
      </c>
      <c r="T45" s="50">
        <v>1</v>
      </c>
      <c r="U45" s="50">
        <v>0</v>
      </c>
      <c r="V45" s="20">
        <f t="shared" si="0"/>
        <v>0</v>
      </c>
      <c r="W45" s="35">
        <v>0</v>
      </c>
      <c r="X45" s="35">
        <v>0</v>
      </c>
      <c r="Y45" s="20" t="e">
        <f t="shared" si="1"/>
        <v>#DIV/0!</v>
      </c>
      <c r="Z45" s="32" t="s">
        <v>213</v>
      </c>
      <c r="AA45" s="18">
        <v>0</v>
      </c>
      <c r="AB45" s="18">
        <v>0</v>
      </c>
      <c r="AC45" s="20" t="e">
        <f t="shared" si="9"/>
        <v>#DIV/0!</v>
      </c>
      <c r="AD45" s="26">
        <v>0</v>
      </c>
      <c r="AE45" s="26">
        <v>0</v>
      </c>
      <c r="AF45" s="20" t="e">
        <f t="shared" si="3"/>
        <v>#DIV/0!</v>
      </c>
      <c r="AG45" s="12" t="s">
        <v>250</v>
      </c>
      <c r="AH45" s="68">
        <v>0</v>
      </c>
      <c r="AI45" s="69">
        <v>0</v>
      </c>
      <c r="AJ45" s="104" t="s">
        <v>364</v>
      </c>
      <c r="AK45" s="103">
        <v>168000000</v>
      </c>
      <c r="AL45" s="103">
        <v>168000000</v>
      </c>
      <c r="AM45" s="67">
        <f t="shared" si="6"/>
        <v>100</v>
      </c>
      <c r="AN45" s="12" t="s">
        <v>322</v>
      </c>
      <c r="AO45" s="6">
        <v>1</v>
      </c>
      <c r="AP45" s="6">
        <v>0</v>
      </c>
      <c r="AQ45" s="102" t="s">
        <v>348</v>
      </c>
      <c r="AR45" s="12" t="s">
        <v>299</v>
      </c>
      <c r="AS45" s="31"/>
    </row>
    <row r="46" spans="1:45" ht="294" customHeight="1">
      <c r="A46" s="153"/>
      <c r="B46" s="154" t="s">
        <v>18</v>
      </c>
      <c r="C46" s="154" t="s">
        <v>17</v>
      </c>
      <c r="D46" s="161" t="s">
        <v>79</v>
      </c>
      <c r="E46" s="49" t="s">
        <v>103</v>
      </c>
      <c r="F46" s="49" t="s">
        <v>96</v>
      </c>
      <c r="G46" s="50" t="s">
        <v>86</v>
      </c>
      <c r="H46" s="50" t="s">
        <v>84</v>
      </c>
      <c r="I46" s="50" t="s">
        <v>161</v>
      </c>
      <c r="J46" s="50">
        <v>0</v>
      </c>
      <c r="K46" s="50">
        <v>0</v>
      </c>
      <c r="L46" s="50">
        <v>0</v>
      </c>
      <c r="M46" s="50">
        <v>0</v>
      </c>
      <c r="N46" s="50">
        <v>1</v>
      </c>
      <c r="O46" s="50">
        <v>1</v>
      </c>
      <c r="P46" s="50">
        <v>1</v>
      </c>
      <c r="Q46" s="50">
        <v>1</v>
      </c>
      <c r="R46" s="50">
        <v>1</v>
      </c>
      <c r="S46" s="50">
        <v>1</v>
      </c>
      <c r="T46" s="18">
        <v>1</v>
      </c>
      <c r="U46" s="18">
        <v>0.7</v>
      </c>
      <c r="V46" s="18">
        <f t="shared" si="0"/>
        <v>70</v>
      </c>
      <c r="W46" s="25">
        <v>6000000</v>
      </c>
      <c r="X46" s="25">
        <v>6000000</v>
      </c>
      <c r="Y46" s="20">
        <f t="shared" si="1"/>
        <v>100</v>
      </c>
      <c r="Z46" s="32" t="s">
        <v>215</v>
      </c>
      <c r="AA46" s="18">
        <v>0</v>
      </c>
      <c r="AB46" s="18">
        <v>0</v>
      </c>
      <c r="AC46" s="20" t="e">
        <f t="shared" si="9"/>
        <v>#DIV/0!</v>
      </c>
      <c r="AD46" s="26">
        <v>0</v>
      </c>
      <c r="AE46" s="26">
        <v>0</v>
      </c>
      <c r="AF46" s="20" t="e">
        <f t="shared" si="3"/>
        <v>#DIV/0!</v>
      </c>
      <c r="AG46" s="12" t="s">
        <v>251</v>
      </c>
      <c r="AH46" s="68">
        <v>0</v>
      </c>
      <c r="AI46" s="69">
        <v>0</v>
      </c>
      <c r="AJ46" s="104" t="s">
        <v>364</v>
      </c>
      <c r="AK46" s="41">
        <v>0</v>
      </c>
      <c r="AL46" s="41">
        <v>0</v>
      </c>
      <c r="AM46" s="67" t="e">
        <f t="shared" si="6"/>
        <v>#DIV/0!</v>
      </c>
      <c r="AN46" s="12" t="s">
        <v>363</v>
      </c>
      <c r="AO46" s="6">
        <v>1</v>
      </c>
      <c r="AP46" s="6">
        <v>0</v>
      </c>
      <c r="AQ46" s="102" t="s">
        <v>348</v>
      </c>
      <c r="AR46" s="12" t="s">
        <v>330</v>
      </c>
      <c r="AS46" s="31"/>
    </row>
    <row r="47" spans="1:45" ht="147" customHeight="1">
      <c r="A47" s="153"/>
      <c r="B47" s="154"/>
      <c r="C47" s="154"/>
      <c r="D47" s="161"/>
      <c r="E47" s="49" t="s">
        <v>104</v>
      </c>
      <c r="F47" s="49" t="s">
        <v>121</v>
      </c>
      <c r="G47" s="50" t="s">
        <v>86</v>
      </c>
      <c r="H47" s="50" t="s">
        <v>84</v>
      </c>
      <c r="I47" s="50" t="s">
        <v>162</v>
      </c>
      <c r="J47" s="50">
        <v>4</v>
      </c>
      <c r="K47" s="50">
        <v>4</v>
      </c>
      <c r="L47" s="50">
        <v>4</v>
      </c>
      <c r="M47" s="50">
        <v>4</v>
      </c>
      <c r="N47" s="50">
        <v>4</v>
      </c>
      <c r="O47" s="50">
        <v>4</v>
      </c>
      <c r="P47" s="50">
        <v>4</v>
      </c>
      <c r="Q47" s="50">
        <v>4</v>
      </c>
      <c r="R47" s="50">
        <v>4</v>
      </c>
      <c r="S47" s="50">
        <v>4</v>
      </c>
      <c r="T47" s="18">
        <v>2</v>
      </c>
      <c r="U47" s="18">
        <v>1</v>
      </c>
      <c r="V47" s="18">
        <f t="shared" si="0"/>
        <v>50</v>
      </c>
      <c r="W47" s="25">
        <v>3000000</v>
      </c>
      <c r="X47" s="25">
        <v>3000000</v>
      </c>
      <c r="Y47" s="20">
        <f t="shared" si="1"/>
        <v>100</v>
      </c>
      <c r="Z47" s="32" t="s">
        <v>216</v>
      </c>
      <c r="AA47" s="18">
        <v>4</v>
      </c>
      <c r="AB47" s="18">
        <v>4</v>
      </c>
      <c r="AC47" s="20">
        <f t="shared" si="9"/>
        <v>100</v>
      </c>
      <c r="AD47" s="26">
        <v>0</v>
      </c>
      <c r="AE47" s="26">
        <v>0</v>
      </c>
      <c r="AF47" s="20" t="e">
        <f t="shared" si="3"/>
        <v>#DIV/0!</v>
      </c>
      <c r="AG47" s="12" t="s">
        <v>252</v>
      </c>
      <c r="AH47" s="68">
        <v>4</v>
      </c>
      <c r="AI47" s="69">
        <v>4</v>
      </c>
      <c r="AJ47" s="73">
        <f t="shared" si="4"/>
        <v>100</v>
      </c>
      <c r="AK47" s="41">
        <v>3462000</v>
      </c>
      <c r="AL47" s="41">
        <v>3462000</v>
      </c>
      <c r="AM47" s="73">
        <f t="shared" si="6"/>
        <v>100</v>
      </c>
      <c r="AN47" s="31" t="s">
        <v>293</v>
      </c>
      <c r="AO47" s="6">
        <v>4</v>
      </c>
      <c r="AP47" s="6">
        <f>(U47+AB47+AI47)/4</f>
        <v>2.25</v>
      </c>
      <c r="AQ47" s="73">
        <f t="shared" si="5"/>
        <v>56.25</v>
      </c>
      <c r="AR47" s="12" t="s">
        <v>300</v>
      </c>
      <c r="AS47" s="12"/>
    </row>
    <row r="48" spans="1:45" ht="184.5" customHeight="1">
      <c r="A48" s="153"/>
      <c r="B48" s="154" t="s">
        <v>20</v>
      </c>
      <c r="C48" s="49" t="s">
        <v>76</v>
      </c>
      <c r="D48" s="154" t="s">
        <v>64</v>
      </c>
      <c r="E48" s="49" t="s">
        <v>163</v>
      </c>
      <c r="F48" s="49" t="s">
        <v>178</v>
      </c>
      <c r="G48" s="50" t="s">
        <v>85</v>
      </c>
      <c r="H48" s="7" t="s">
        <v>84</v>
      </c>
      <c r="I48" s="50" t="s">
        <v>164</v>
      </c>
      <c r="J48" s="50">
        <v>0</v>
      </c>
      <c r="K48" s="50">
        <v>0</v>
      </c>
      <c r="L48" s="50">
        <v>0</v>
      </c>
      <c r="M48" s="50">
        <v>0</v>
      </c>
      <c r="N48" s="50">
        <v>6</v>
      </c>
      <c r="O48" s="50">
        <v>6</v>
      </c>
      <c r="P48" s="50">
        <v>0</v>
      </c>
      <c r="Q48" s="50">
        <v>0</v>
      </c>
      <c r="R48" s="50">
        <v>0</v>
      </c>
      <c r="S48" s="50">
        <v>0</v>
      </c>
      <c r="T48" s="50">
        <v>0</v>
      </c>
      <c r="U48" s="50">
        <v>0</v>
      </c>
      <c r="V48" s="20" t="e">
        <f t="shared" si="0"/>
        <v>#DIV/0!</v>
      </c>
      <c r="W48" s="35">
        <v>0</v>
      </c>
      <c r="X48" s="35">
        <v>0</v>
      </c>
      <c r="Y48" s="20" t="e">
        <f t="shared" si="1"/>
        <v>#DIV/0!</v>
      </c>
      <c r="Z48" s="32" t="s">
        <v>217</v>
      </c>
      <c r="AA48" s="18">
        <v>0</v>
      </c>
      <c r="AB48" s="18">
        <v>0</v>
      </c>
      <c r="AC48" s="20">
        <v>0</v>
      </c>
      <c r="AD48" s="26">
        <v>0</v>
      </c>
      <c r="AE48" s="26">
        <v>0</v>
      </c>
      <c r="AF48" s="20" t="e">
        <f t="shared" si="3"/>
        <v>#DIV/0!</v>
      </c>
      <c r="AG48" s="12" t="s">
        <v>253</v>
      </c>
      <c r="AH48" s="68">
        <v>0</v>
      </c>
      <c r="AI48" s="69">
        <v>0</v>
      </c>
      <c r="AJ48" s="104" t="s">
        <v>364</v>
      </c>
      <c r="AK48" s="41">
        <v>0</v>
      </c>
      <c r="AL48" s="41">
        <v>0</v>
      </c>
      <c r="AM48" s="67" t="e">
        <f t="shared" si="6"/>
        <v>#DIV/0!</v>
      </c>
      <c r="AN48" s="12" t="s">
        <v>299</v>
      </c>
      <c r="AO48" s="6">
        <v>12</v>
      </c>
      <c r="AP48" s="6">
        <v>0</v>
      </c>
      <c r="AQ48" s="102" t="s">
        <v>348</v>
      </c>
      <c r="AR48" s="12" t="s">
        <v>299</v>
      </c>
      <c r="AS48" s="12"/>
    </row>
    <row r="49" spans="1:45" ht="177" customHeight="1">
      <c r="A49" s="153"/>
      <c r="B49" s="154"/>
      <c r="C49" s="49" t="s">
        <v>19</v>
      </c>
      <c r="D49" s="154"/>
      <c r="E49" s="4" t="s">
        <v>179</v>
      </c>
      <c r="F49" s="4" t="s">
        <v>184</v>
      </c>
      <c r="G49" s="7" t="s">
        <v>86</v>
      </c>
      <c r="H49" s="50" t="s">
        <v>84</v>
      </c>
      <c r="I49" s="50" t="s">
        <v>165</v>
      </c>
      <c r="J49" s="50">
        <v>0</v>
      </c>
      <c r="K49" s="50">
        <v>0</v>
      </c>
      <c r="L49" s="50">
        <v>0</v>
      </c>
      <c r="M49" s="50">
        <v>0</v>
      </c>
      <c r="N49" s="50">
        <v>5</v>
      </c>
      <c r="O49" s="50">
        <v>5</v>
      </c>
      <c r="P49" s="50">
        <v>5</v>
      </c>
      <c r="Q49" s="50">
        <v>5</v>
      </c>
      <c r="R49" s="50">
        <v>5</v>
      </c>
      <c r="S49" s="50">
        <v>5</v>
      </c>
      <c r="T49" s="50">
        <v>1</v>
      </c>
      <c r="U49" s="50">
        <v>0.1</v>
      </c>
      <c r="V49" s="20">
        <f t="shared" si="0"/>
        <v>10</v>
      </c>
      <c r="W49" s="25">
        <v>4400000</v>
      </c>
      <c r="X49" s="25">
        <v>4400000</v>
      </c>
      <c r="Y49" s="20">
        <f t="shared" si="1"/>
        <v>100</v>
      </c>
      <c r="Z49" s="32" t="s">
        <v>219</v>
      </c>
      <c r="AA49" s="18">
        <v>0</v>
      </c>
      <c r="AB49" s="18">
        <v>0</v>
      </c>
      <c r="AC49" s="20">
        <v>0</v>
      </c>
      <c r="AD49" s="26">
        <v>0</v>
      </c>
      <c r="AE49" s="26">
        <v>0</v>
      </c>
      <c r="AF49" s="20" t="e">
        <f t="shared" si="3"/>
        <v>#DIV/0!</v>
      </c>
      <c r="AG49" s="12" t="s">
        <v>254</v>
      </c>
      <c r="AH49" s="68">
        <v>0</v>
      </c>
      <c r="AI49" s="69">
        <v>0</v>
      </c>
      <c r="AJ49" s="104" t="s">
        <v>364</v>
      </c>
      <c r="AK49" s="41">
        <v>0</v>
      </c>
      <c r="AL49" s="41">
        <v>0</v>
      </c>
      <c r="AM49" s="67" t="e">
        <f t="shared" si="6"/>
        <v>#DIV/0!</v>
      </c>
      <c r="AN49" s="12" t="s">
        <v>299</v>
      </c>
      <c r="AO49" s="6">
        <v>5</v>
      </c>
      <c r="AP49" s="6">
        <v>0</v>
      </c>
      <c r="AQ49" s="102" t="s">
        <v>348</v>
      </c>
      <c r="AR49" s="12" t="s">
        <v>299</v>
      </c>
      <c r="AS49" s="12"/>
    </row>
    <row r="50" spans="1:45" ht="193.5" customHeight="1">
      <c r="A50" s="153"/>
      <c r="B50" s="154"/>
      <c r="C50" s="49" t="s">
        <v>105</v>
      </c>
      <c r="D50" s="49" t="s">
        <v>106</v>
      </c>
      <c r="E50" s="49" t="s">
        <v>107</v>
      </c>
      <c r="F50" s="49" t="s">
        <v>95</v>
      </c>
      <c r="G50" s="50" t="s">
        <v>86</v>
      </c>
      <c r="H50" s="50" t="s">
        <v>84</v>
      </c>
      <c r="I50" s="50" t="s">
        <v>166</v>
      </c>
      <c r="J50" s="50">
        <v>0</v>
      </c>
      <c r="K50" s="50">
        <v>1</v>
      </c>
      <c r="L50" s="50">
        <v>1</v>
      </c>
      <c r="M50" s="50">
        <v>1</v>
      </c>
      <c r="N50" s="50">
        <v>1</v>
      </c>
      <c r="O50" s="50">
        <v>1</v>
      </c>
      <c r="P50" s="50">
        <v>1</v>
      </c>
      <c r="Q50" s="50">
        <v>1</v>
      </c>
      <c r="R50" s="50">
        <v>1</v>
      </c>
      <c r="S50" s="50">
        <v>1</v>
      </c>
      <c r="T50" s="18">
        <v>24</v>
      </c>
      <c r="U50" s="18">
        <v>19</v>
      </c>
      <c r="V50" s="37">
        <f>(U50/T50*100)</f>
        <v>79.166666666666657</v>
      </c>
      <c r="W50" s="25">
        <v>6000000</v>
      </c>
      <c r="X50" s="25">
        <v>6000000</v>
      </c>
      <c r="Y50" s="20">
        <f t="shared" si="1"/>
        <v>100</v>
      </c>
      <c r="Z50" s="32" t="s">
        <v>218</v>
      </c>
      <c r="AA50" s="19">
        <v>1</v>
      </c>
      <c r="AB50" s="19">
        <v>1</v>
      </c>
      <c r="AC50" s="21">
        <f>(AB50/AA50*100)</f>
        <v>100</v>
      </c>
      <c r="AD50" s="25">
        <v>3600000</v>
      </c>
      <c r="AE50" s="25">
        <v>3600000</v>
      </c>
      <c r="AF50" s="20">
        <f t="shared" si="3"/>
        <v>100</v>
      </c>
      <c r="AG50" s="12" t="s">
        <v>255</v>
      </c>
      <c r="AH50" s="68">
        <v>1</v>
      </c>
      <c r="AI50" s="69">
        <v>1</v>
      </c>
      <c r="AJ50" s="73">
        <f t="shared" si="4"/>
        <v>100</v>
      </c>
      <c r="AK50" s="41">
        <v>3462000</v>
      </c>
      <c r="AL50" s="41">
        <v>3462000</v>
      </c>
      <c r="AM50" s="73">
        <f t="shared" si="6"/>
        <v>100</v>
      </c>
      <c r="AN50" s="31" t="s">
        <v>198</v>
      </c>
      <c r="AO50" s="6">
        <v>1</v>
      </c>
      <c r="AP50" s="6">
        <v>1</v>
      </c>
      <c r="AQ50" s="73">
        <f>AP50/AO50*100</f>
        <v>100</v>
      </c>
      <c r="AR50" s="12" t="s">
        <v>339</v>
      </c>
      <c r="AS50" s="12"/>
    </row>
    <row r="51" spans="1:45" ht="129.94999999999999" customHeight="1">
      <c r="AR51" s="1"/>
    </row>
    <row r="52" spans="1:45" ht="129.94999999999999" customHeight="1">
      <c r="AR52" s="1"/>
    </row>
    <row r="53" spans="1:45" ht="129.94999999999999" customHeight="1">
      <c r="AR53" s="1"/>
    </row>
    <row r="54" spans="1:45" ht="129.94999999999999" customHeight="1">
      <c r="AR54" s="1"/>
    </row>
    <row r="55" spans="1:45" ht="129.94999999999999" customHeight="1">
      <c r="AR55" s="1"/>
    </row>
    <row r="56" spans="1:45" ht="129.94999999999999" customHeight="1">
      <c r="AR56" s="1"/>
    </row>
    <row r="57" spans="1:45" ht="129.94999999999999" customHeight="1">
      <c r="AR57" s="1"/>
    </row>
    <row r="58" spans="1:45" ht="129.94999999999999" customHeight="1">
      <c r="AR58" s="1"/>
    </row>
    <row r="59" spans="1:45" ht="129.94999999999999" customHeight="1">
      <c r="AR59" s="1"/>
    </row>
    <row r="60" spans="1:45" ht="129.94999999999999" customHeight="1">
      <c r="AR60" s="1"/>
    </row>
    <row r="61" spans="1:45" ht="129.94999999999999" customHeight="1">
      <c r="AR61" s="1"/>
    </row>
    <row r="62" spans="1:45" ht="129.94999999999999" customHeight="1">
      <c r="AR62" s="1"/>
    </row>
    <row r="63" spans="1:45" ht="129.94999999999999" customHeight="1">
      <c r="AR63" s="1"/>
    </row>
    <row r="64" spans="1:45" ht="129.94999999999999" customHeight="1">
      <c r="AR64" s="1"/>
    </row>
    <row r="65" spans="44:44" ht="129.94999999999999" customHeight="1">
      <c r="AR65" s="1"/>
    </row>
    <row r="66" spans="44:44" ht="129.94999999999999" customHeight="1">
      <c r="AR66" s="1"/>
    </row>
    <row r="67" spans="44:44" ht="129.94999999999999" customHeight="1">
      <c r="AR67" s="1"/>
    </row>
    <row r="68" spans="44:44" ht="129.94999999999999" customHeight="1">
      <c r="AR68" s="1"/>
    </row>
    <row r="69" spans="44:44" ht="129.94999999999999" customHeight="1">
      <c r="AR69" s="1"/>
    </row>
    <row r="70" spans="44:44" ht="129.94999999999999" customHeight="1">
      <c r="AR70" s="1"/>
    </row>
    <row r="71" spans="44:44" ht="129.94999999999999" customHeight="1">
      <c r="AR71" s="1"/>
    </row>
    <row r="72" spans="44:44" ht="129.94999999999999" customHeight="1">
      <c r="AR72" s="1"/>
    </row>
    <row r="73" spans="44:44" ht="129.94999999999999" customHeight="1">
      <c r="AR73" s="1"/>
    </row>
    <row r="74" spans="44:44" ht="129.94999999999999" customHeight="1">
      <c r="AR74" s="1"/>
    </row>
    <row r="75" spans="44:44" ht="129.94999999999999" customHeight="1">
      <c r="AR75" s="1"/>
    </row>
    <row r="76" spans="44:44" ht="129.94999999999999" customHeight="1">
      <c r="AR76" s="1"/>
    </row>
    <row r="77" spans="44:44" ht="129.94999999999999" customHeight="1">
      <c r="AR77" s="1"/>
    </row>
    <row r="78" spans="44:44" ht="129.94999999999999" customHeight="1">
      <c r="AR78" s="1"/>
    </row>
    <row r="79" spans="44:44" ht="129.94999999999999" customHeight="1">
      <c r="AR79" s="1"/>
    </row>
    <row r="80" spans="44:44" ht="129.94999999999999" customHeight="1">
      <c r="AR80" s="1"/>
    </row>
    <row r="81" spans="44:44" ht="129.94999999999999" customHeight="1">
      <c r="AR81" s="1"/>
    </row>
    <row r="82" spans="44:44" ht="129.94999999999999" customHeight="1">
      <c r="AR82" s="1"/>
    </row>
    <row r="83" spans="44:44" ht="129.94999999999999" customHeight="1">
      <c r="AR83" s="1"/>
    </row>
    <row r="84" spans="44:44" ht="129.94999999999999" customHeight="1">
      <c r="AR84" s="1"/>
    </row>
    <row r="85" spans="44:44" ht="129.94999999999999" customHeight="1">
      <c r="AR85" s="1"/>
    </row>
    <row r="86" spans="44:44" ht="129.94999999999999" customHeight="1">
      <c r="AR86" s="1"/>
    </row>
    <row r="87" spans="44:44" ht="129.94999999999999" customHeight="1">
      <c r="AR87" s="1"/>
    </row>
    <row r="88" spans="44:44" ht="129.94999999999999" customHeight="1">
      <c r="AR88" s="1"/>
    </row>
    <row r="89" spans="44:44" ht="129.94999999999999" customHeight="1">
      <c r="AR89" s="1"/>
    </row>
    <row r="90" spans="44:44" ht="129.94999999999999" customHeight="1">
      <c r="AR90" s="1"/>
    </row>
    <row r="91" spans="44:44" ht="129.94999999999999" customHeight="1">
      <c r="AR91" s="1"/>
    </row>
    <row r="92" spans="44:44" ht="129.94999999999999" customHeight="1">
      <c r="AR92" s="1"/>
    </row>
    <row r="93" spans="44:44" ht="129.94999999999999" customHeight="1">
      <c r="AR93" s="1"/>
    </row>
    <row r="94" spans="44:44" ht="129.94999999999999" customHeight="1">
      <c r="AR94" s="1"/>
    </row>
    <row r="95" spans="44:44" ht="129.94999999999999" customHeight="1">
      <c r="AR95" s="1"/>
    </row>
    <row r="96" spans="44:44" ht="129.94999999999999" customHeight="1">
      <c r="AR96" s="1"/>
    </row>
    <row r="97" spans="44:44" ht="129.94999999999999" customHeight="1">
      <c r="AR97" s="1"/>
    </row>
    <row r="98" spans="44:44" ht="129.94999999999999" customHeight="1">
      <c r="AR98" s="1"/>
    </row>
    <row r="99" spans="44:44" ht="129.94999999999999" customHeight="1">
      <c r="AR99" s="1"/>
    </row>
    <row r="100" spans="44:44" ht="129.94999999999999" customHeight="1">
      <c r="AR100" s="1"/>
    </row>
    <row r="101" spans="44:44" ht="129.94999999999999" customHeight="1">
      <c r="AR101" s="1"/>
    </row>
    <row r="102" spans="44:44" ht="129.94999999999999" customHeight="1">
      <c r="AR102" s="1"/>
    </row>
    <row r="103" spans="44:44" ht="129.94999999999999" customHeight="1">
      <c r="AR103" s="1"/>
    </row>
    <row r="104" spans="44:44" ht="129.94999999999999" customHeight="1">
      <c r="AR104" s="1"/>
    </row>
    <row r="105" spans="44:44" ht="129.94999999999999" customHeight="1">
      <c r="AR105" s="1"/>
    </row>
    <row r="106" spans="44:44" ht="129.94999999999999" customHeight="1">
      <c r="AR106" s="1"/>
    </row>
    <row r="107" spans="44:44" ht="129.94999999999999" customHeight="1">
      <c r="AR107" s="1"/>
    </row>
    <row r="108" spans="44:44" ht="129.94999999999999" customHeight="1">
      <c r="AR108" s="1"/>
    </row>
    <row r="109" spans="44:44" ht="129.94999999999999" customHeight="1">
      <c r="AR109" s="1"/>
    </row>
    <row r="110" spans="44:44" ht="129.94999999999999" customHeight="1">
      <c r="AR110" s="1"/>
    </row>
    <row r="111" spans="44:44" ht="129.94999999999999" customHeight="1">
      <c r="AR111" s="1"/>
    </row>
    <row r="112" spans="44:44" ht="129.94999999999999" customHeight="1">
      <c r="AR112" s="1"/>
    </row>
    <row r="113" spans="44:44" ht="129.94999999999999" customHeight="1">
      <c r="AR113" s="1"/>
    </row>
    <row r="114" spans="44:44" ht="129.94999999999999" customHeight="1">
      <c r="AR114" s="1"/>
    </row>
    <row r="115" spans="44:44" ht="129.94999999999999" customHeight="1">
      <c r="AR115" s="1"/>
    </row>
    <row r="116" spans="44:44" ht="129.94999999999999" customHeight="1">
      <c r="AR116" s="1"/>
    </row>
    <row r="117" spans="44:44" ht="129.94999999999999" customHeight="1">
      <c r="AR117" s="1"/>
    </row>
    <row r="118" spans="44:44" ht="129.94999999999999" customHeight="1">
      <c r="AR118" s="1"/>
    </row>
    <row r="119" spans="44:44" ht="129.94999999999999" customHeight="1">
      <c r="AR119" s="1"/>
    </row>
    <row r="120" spans="44:44" ht="129.94999999999999" customHeight="1">
      <c r="AR120" s="1"/>
    </row>
    <row r="121" spans="44:44" ht="129.94999999999999" customHeight="1">
      <c r="AR121" s="1"/>
    </row>
    <row r="122" spans="44:44" ht="129.94999999999999" customHeight="1">
      <c r="AR122" s="1"/>
    </row>
    <row r="123" spans="44:44" ht="129.94999999999999" customHeight="1">
      <c r="AR123" s="1"/>
    </row>
    <row r="124" spans="44:44" ht="129.94999999999999" customHeight="1">
      <c r="AR124" s="1"/>
    </row>
    <row r="125" spans="44:44" ht="129.94999999999999" customHeight="1">
      <c r="AR125" s="1"/>
    </row>
    <row r="126" spans="44:44" ht="129.94999999999999" customHeight="1">
      <c r="AR126" s="1"/>
    </row>
    <row r="127" spans="44:44" ht="129.94999999999999" customHeight="1">
      <c r="AR127" s="1"/>
    </row>
    <row r="128" spans="44:44" ht="129.94999999999999" customHeight="1">
      <c r="AR128" s="1"/>
    </row>
    <row r="129" spans="44:44" ht="129.94999999999999" customHeight="1">
      <c r="AR129" s="1"/>
    </row>
    <row r="130" spans="44:44" ht="129.94999999999999" customHeight="1">
      <c r="AR130" s="1"/>
    </row>
    <row r="131" spans="44:44" ht="129.94999999999999" customHeight="1">
      <c r="AR131" s="1"/>
    </row>
    <row r="132" spans="44:44" ht="129.94999999999999" customHeight="1">
      <c r="AR132" s="1"/>
    </row>
    <row r="133" spans="44:44" ht="129.94999999999999" customHeight="1">
      <c r="AR133" s="1"/>
    </row>
    <row r="134" spans="44:44" ht="129.94999999999999" customHeight="1">
      <c r="AR134" s="1"/>
    </row>
    <row r="135" spans="44:44" ht="129.94999999999999" customHeight="1">
      <c r="AR135" s="1"/>
    </row>
    <row r="136" spans="44:44" ht="129.94999999999999" customHeight="1">
      <c r="AR136" s="1"/>
    </row>
    <row r="137" spans="44:44" ht="129.94999999999999" customHeight="1">
      <c r="AR137" s="1"/>
    </row>
    <row r="138" spans="44:44" ht="129.94999999999999" customHeight="1">
      <c r="AR138" s="1"/>
    </row>
    <row r="139" spans="44:44" ht="129.94999999999999" customHeight="1">
      <c r="AR139" s="1"/>
    </row>
    <row r="140" spans="44:44" ht="129.94999999999999" customHeight="1">
      <c r="AR140" s="1"/>
    </row>
    <row r="141" spans="44:44" ht="129.94999999999999" customHeight="1">
      <c r="AR141" s="1"/>
    </row>
    <row r="142" spans="44:44" ht="129.94999999999999" customHeight="1">
      <c r="AR142" s="1"/>
    </row>
    <row r="143" spans="44:44" ht="129.94999999999999" customHeight="1">
      <c r="AR143" s="1"/>
    </row>
    <row r="144" spans="44:44" ht="129.94999999999999" customHeight="1">
      <c r="AR144" s="1"/>
    </row>
    <row r="145" spans="44:44" ht="129.94999999999999" customHeight="1">
      <c r="AR145" s="1"/>
    </row>
    <row r="146" spans="44:44" ht="129.94999999999999" customHeight="1">
      <c r="AR146" s="1"/>
    </row>
    <row r="147" spans="44:44" ht="129.94999999999999" customHeight="1">
      <c r="AR147" s="1"/>
    </row>
    <row r="148" spans="44:44" ht="129.94999999999999" customHeight="1">
      <c r="AR148" s="1"/>
    </row>
    <row r="149" spans="44:44" ht="129.94999999999999" customHeight="1">
      <c r="AR149" s="1"/>
    </row>
    <row r="150" spans="44:44" ht="129.94999999999999" customHeight="1">
      <c r="AR150" s="1"/>
    </row>
    <row r="151" spans="44:44" ht="129.94999999999999" customHeight="1">
      <c r="AR151" s="1"/>
    </row>
    <row r="152" spans="44:44" ht="129.94999999999999" customHeight="1">
      <c r="AR152" s="1"/>
    </row>
    <row r="153" spans="44:44" ht="129.94999999999999" customHeight="1">
      <c r="AR153" s="1"/>
    </row>
    <row r="154" spans="44:44" ht="129.94999999999999" customHeight="1">
      <c r="AR154" s="1"/>
    </row>
    <row r="155" spans="44:44" ht="129.94999999999999" customHeight="1">
      <c r="AR155" s="1"/>
    </row>
    <row r="156" spans="44:44" ht="129.94999999999999" customHeight="1">
      <c r="AR156" s="1"/>
    </row>
    <row r="157" spans="44:44" ht="129.94999999999999" customHeight="1">
      <c r="AR157" s="1"/>
    </row>
    <row r="158" spans="44:44" ht="129.94999999999999" customHeight="1">
      <c r="AR158" s="1"/>
    </row>
    <row r="159" spans="44:44" ht="129.94999999999999" customHeight="1">
      <c r="AR159" s="1"/>
    </row>
    <row r="160" spans="44:44" ht="129.94999999999999" customHeight="1">
      <c r="AR160" s="1"/>
    </row>
    <row r="161" spans="44:44" ht="129.94999999999999" customHeight="1">
      <c r="AR161" s="1"/>
    </row>
    <row r="162" spans="44:44" ht="129.94999999999999" customHeight="1">
      <c r="AR162" s="1"/>
    </row>
    <row r="163" spans="44:44" ht="129.94999999999999" customHeight="1">
      <c r="AR163" s="1"/>
    </row>
    <row r="164" spans="44:44" ht="129.94999999999999" customHeight="1">
      <c r="AR164" s="1"/>
    </row>
    <row r="165" spans="44:44" ht="129.94999999999999" customHeight="1">
      <c r="AR165" s="1"/>
    </row>
    <row r="166" spans="44:44" ht="129.94999999999999" customHeight="1">
      <c r="AR166" s="1"/>
    </row>
    <row r="167" spans="44:44" ht="129.94999999999999" customHeight="1">
      <c r="AR167" s="1"/>
    </row>
    <row r="168" spans="44:44" ht="129.94999999999999" customHeight="1">
      <c r="AR168" s="1"/>
    </row>
    <row r="169" spans="44:44" ht="129.94999999999999" customHeight="1">
      <c r="AR169" s="1"/>
    </row>
    <row r="170" spans="44:44" ht="129.94999999999999" customHeight="1">
      <c r="AR170" s="1"/>
    </row>
    <row r="171" spans="44:44" ht="129.94999999999999" customHeight="1">
      <c r="AR171" s="1"/>
    </row>
    <row r="172" spans="44:44" ht="129.94999999999999" customHeight="1">
      <c r="AR172" s="1"/>
    </row>
    <row r="173" spans="44:44" ht="129.94999999999999" customHeight="1">
      <c r="AR173" s="1"/>
    </row>
    <row r="174" spans="44:44" ht="129.94999999999999" customHeight="1">
      <c r="AR174" s="1"/>
    </row>
    <row r="175" spans="44:44" ht="129.94999999999999" customHeight="1">
      <c r="AR175" s="1"/>
    </row>
    <row r="176" spans="44:44" ht="129.94999999999999" customHeight="1">
      <c r="AR176" s="1"/>
    </row>
    <row r="177" spans="44:44" ht="129.94999999999999" customHeight="1">
      <c r="AR177" s="1"/>
    </row>
    <row r="178" spans="44:44" ht="129.94999999999999" customHeight="1">
      <c r="AR178" s="1"/>
    </row>
    <row r="179" spans="44:44" ht="129.94999999999999" customHeight="1">
      <c r="AR179" s="1"/>
    </row>
    <row r="180" spans="44:44" ht="129.94999999999999" customHeight="1">
      <c r="AR180" s="1"/>
    </row>
    <row r="181" spans="44:44" ht="129.94999999999999" customHeight="1">
      <c r="AR181" s="1"/>
    </row>
    <row r="182" spans="44:44" ht="129.94999999999999" customHeight="1">
      <c r="AR182" s="1"/>
    </row>
    <row r="183" spans="44:44" ht="129.94999999999999" customHeight="1">
      <c r="AR183" s="1"/>
    </row>
    <row r="184" spans="44:44" ht="129.94999999999999" customHeight="1">
      <c r="AR184" s="1"/>
    </row>
    <row r="185" spans="44:44" ht="129.94999999999999" customHeight="1">
      <c r="AR185" s="1"/>
    </row>
    <row r="186" spans="44:44" ht="129.94999999999999" customHeight="1">
      <c r="AR186" s="1"/>
    </row>
    <row r="187" spans="44:44" ht="129.94999999999999" customHeight="1">
      <c r="AR187" s="1"/>
    </row>
    <row r="188" spans="44:44" ht="129.94999999999999" customHeight="1">
      <c r="AR188" s="1"/>
    </row>
    <row r="189" spans="44:44" ht="129.94999999999999" customHeight="1">
      <c r="AR189" s="1"/>
    </row>
    <row r="190" spans="44:44" ht="129.94999999999999" customHeight="1">
      <c r="AR190" s="1"/>
    </row>
    <row r="191" spans="44:44" ht="129.94999999999999" customHeight="1">
      <c r="AR191" s="1"/>
    </row>
    <row r="192" spans="44:44" ht="129.94999999999999" customHeight="1">
      <c r="AR192" s="1"/>
    </row>
    <row r="193" spans="44:44" ht="129.94999999999999" customHeight="1">
      <c r="AR193" s="1"/>
    </row>
    <row r="194" spans="44:44" ht="129.94999999999999" customHeight="1">
      <c r="AR194" s="1"/>
    </row>
    <row r="195" spans="44:44" ht="129.94999999999999" customHeight="1">
      <c r="AR195" s="1"/>
    </row>
    <row r="196" spans="44:44" ht="129.94999999999999" customHeight="1">
      <c r="AR196" s="1"/>
    </row>
    <row r="197" spans="44:44" ht="129.94999999999999" customHeight="1">
      <c r="AR197" s="1"/>
    </row>
    <row r="198" spans="44:44" ht="129.94999999999999" customHeight="1">
      <c r="AR198" s="1"/>
    </row>
    <row r="199" spans="44:44" ht="129.94999999999999" customHeight="1">
      <c r="AR199" s="1"/>
    </row>
    <row r="200" spans="44:44" ht="129.94999999999999" customHeight="1">
      <c r="AR200" s="1"/>
    </row>
    <row r="201" spans="44:44" ht="129.94999999999999" customHeight="1">
      <c r="AR201" s="1"/>
    </row>
    <row r="202" spans="44:44" ht="129.94999999999999" customHeight="1">
      <c r="AR202" s="1"/>
    </row>
    <row r="203" spans="44:44" ht="129.94999999999999" customHeight="1">
      <c r="AR203" s="1"/>
    </row>
    <row r="204" spans="44:44" ht="129.94999999999999" customHeight="1">
      <c r="AR204" s="1"/>
    </row>
    <row r="205" spans="44:44" ht="129.94999999999999" customHeight="1">
      <c r="AR205" s="1"/>
    </row>
    <row r="206" spans="44:44" ht="129.94999999999999" customHeight="1">
      <c r="AR206" s="1"/>
    </row>
    <row r="207" spans="44:44" ht="129.94999999999999" customHeight="1">
      <c r="AR207" s="1"/>
    </row>
    <row r="208" spans="44:44" ht="129.94999999999999" customHeight="1">
      <c r="AR208" s="1"/>
    </row>
    <row r="209" spans="44:44" ht="129.94999999999999" customHeight="1">
      <c r="AR209" s="1"/>
    </row>
    <row r="210" spans="44:44" ht="129.94999999999999" customHeight="1">
      <c r="AR210" s="1"/>
    </row>
    <row r="211" spans="44:44" ht="129.94999999999999" customHeight="1">
      <c r="AR211" s="1"/>
    </row>
    <row r="212" spans="44:44" ht="129.94999999999999" customHeight="1">
      <c r="AR212" s="1"/>
    </row>
    <row r="213" spans="44:44" ht="129.94999999999999" customHeight="1">
      <c r="AR213" s="1"/>
    </row>
    <row r="214" spans="44:44" ht="129.94999999999999" customHeight="1">
      <c r="AR214" s="1"/>
    </row>
    <row r="215" spans="44:44" ht="129.94999999999999" customHeight="1">
      <c r="AR215" s="1"/>
    </row>
    <row r="216" spans="44:44" ht="129.94999999999999" customHeight="1">
      <c r="AR216" s="1"/>
    </row>
    <row r="217" spans="44:44" ht="129.94999999999999" customHeight="1">
      <c r="AR217" s="1"/>
    </row>
    <row r="218" spans="44:44" ht="129.94999999999999" customHeight="1">
      <c r="AR218" s="1"/>
    </row>
    <row r="219" spans="44:44" ht="129.94999999999999" customHeight="1">
      <c r="AR219" s="1"/>
    </row>
    <row r="220" spans="44:44" ht="129.94999999999999" customHeight="1">
      <c r="AR220" s="1"/>
    </row>
    <row r="221" spans="44:44" ht="129.94999999999999" customHeight="1">
      <c r="AR221" s="1"/>
    </row>
    <row r="222" spans="44:44" ht="129.94999999999999" customHeight="1">
      <c r="AR222" s="1"/>
    </row>
    <row r="223" spans="44:44" ht="129.94999999999999" customHeight="1">
      <c r="AR223" s="1"/>
    </row>
    <row r="224" spans="44:44" ht="129.94999999999999" customHeight="1">
      <c r="AR224" s="1"/>
    </row>
    <row r="225" spans="44:44" ht="129.94999999999999" customHeight="1">
      <c r="AR225" s="1"/>
    </row>
    <row r="226" spans="44:44" ht="129.94999999999999" customHeight="1">
      <c r="AR226" s="1"/>
    </row>
    <row r="227" spans="44:44" ht="129.94999999999999" customHeight="1">
      <c r="AR227" s="1"/>
    </row>
    <row r="228" spans="44:44" ht="129.94999999999999" customHeight="1">
      <c r="AR228" s="1"/>
    </row>
    <row r="229" spans="44:44" ht="129.94999999999999" customHeight="1">
      <c r="AR229" s="1"/>
    </row>
    <row r="230" spans="44:44" ht="129.94999999999999" customHeight="1">
      <c r="AR230" s="1"/>
    </row>
  </sheetData>
  <autoFilter ref="A9:AS50"/>
  <mergeCells count="58">
    <mergeCell ref="C31:C32"/>
    <mergeCell ref="D37:D39"/>
    <mergeCell ref="C25:C27"/>
    <mergeCell ref="C19:C21"/>
    <mergeCell ref="C23:C24"/>
    <mergeCell ref="D31:D32"/>
    <mergeCell ref="C17:C18"/>
    <mergeCell ref="D48:D49"/>
    <mergeCell ref="D40:D42"/>
    <mergeCell ref="C10:C13"/>
    <mergeCell ref="C14:C16"/>
    <mergeCell ref="C46:C47"/>
    <mergeCell ref="D46:D47"/>
    <mergeCell ref="C28:C30"/>
    <mergeCell ref="D28:D30"/>
    <mergeCell ref="C37:C39"/>
    <mergeCell ref="C44:C45"/>
    <mergeCell ref="D44:D45"/>
    <mergeCell ref="C40:C42"/>
    <mergeCell ref="C33:C36"/>
    <mergeCell ref="D33:D36"/>
    <mergeCell ref="D17:D18"/>
    <mergeCell ref="D10:D13"/>
    <mergeCell ref="D14:D16"/>
    <mergeCell ref="D25:D27"/>
    <mergeCell ref="D19:D21"/>
    <mergeCell ref="D23:D24"/>
    <mergeCell ref="A2:I2"/>
    <mergeCell ref="B4:I4"/>
    <mergeCell ref="B5:I5"/>
    <mergeCell ref="B6:I6"/>
    <mergeCell ref="B7:I7"/>
    <mergeCell ref="A43:A50"/>
    <mergeCell ref="B48:B50"/>
    <mergeCell ref="A10:A27"/>
    <mergeCell ref="B10:B18"/>
    <mergeCell ref="A28:A42"/>
    <mergeCell ref="B19:B27"/>
    <mergeCell ref="B31:B39"/>
    <mergeCell ref="B43:B45"/>
    <mergeCell ref="B46:B47"/>
    <mergeCell ref="B28:B30"/>
    <mergeCell ref="B40:B42"/>
    <mergeCell ref="A8:A9"/>
    <mergeCell ref="J8:S8"/>
    <mergeCell ref="AH8:AN8"/>
    <mergeCell ref="E8:E9"/>
    <mergeCell ref="I8:I9"/>
    <mergeCell ref="H8:H9"/>
    <mergeCell ref="G8:G9"/>
    <mergeCell ref="AA8:AG8"/>
    <mergeCell ref="F8:F9"/>
    <mergeCell ref="D8:D9"/>
    <mergeCell ref="AS8:AS9"/>
    <mergeCell ref="C8:C9"/>
    <mergeCell ref="B8:B9"/>
    <mergeCell ref="T8:Z8"/>
    <mergeCell ref="AO8:AR8"/>
  </mergeCells>
  <conditionalFormatting sqref="AM10 AC10:AC11 AM13:AM50">
    <cfRule type="cellIs" dxfId="244" priority="276" operator="between">
      <formula>80</formula>
      <formula>100</formula>
    </cfRule>
    <cfRule type="cellIs" dxfId="243" priority="277" operator="between">
      <formula>70</formula>
      <formula>79</formula>
    </cfRule>
    <cfRule type="cellIs" dxfId="242" priority="278" operator="between">
      <formula>60</formula>
      <formula>69</formula>
    </cfRule>
    <cfRule type="cellIs" dxfId="241" priority="279" operator="between">
      <formula>40</formula>
      <formula>59</formula>
    </cfRule>
    <cfRule type="cellIs" dxfId="240" priority="280" operator="between">
      <formula>0</formula>
      <formula>39</formula>
    </cfRule>
  </conditionalFormatting>
  <conditionalFormatting sqref="AC12">
    <cfRule type="cellIs" dxfId="239" priority="271" operator="between">
      <formula>80</formula>
      <formula>100</formula>
    </cfRule>
    <cfRule type="cellIs" dxfId="238" priority="272" operator="between">
      <formula>70</formula>
      <formula>79</formula>
    </cfRule>
    <cfRule type="cellIs" dxfId="237" priority="273" operator="between">
      <formula>60</formula>
      <formula>69</formula>
    </cfRule>
    <cfRule type="cellIs" dxfId="236" priority="274" operator="between">
      <formula>40</formula>
      <formula>59</formula>
    </cfRule>
    <cfRule type="cellIs" dxfId="235" priority="275" operator="between">
      <formula>0</formula>
      <formula>39</formula>
    </cfRule>
  </conditionalFormatting>
  <conditionalFormatting sqref="AC13">
    <cfRule type="cellIs" dxfId="234" priority="266" operator="between">
      <formula>80</formula>
      <formula>100</formula>
    </cfRule>
    <cfRule type="cellIs" dxfId="233" priority="267" operator="between">
      <formula>70</formula>
      <formula>79</formula>
    </cfRule>
    <cfRule type="cellIs" dxfId="232" priority="268" operator="between">
      <formula>60</formula>
      <formula>69</formula>
    </cfRule>
    <cfRule type="cellIs" dxfId="231" priority="269" operator="between">
      <formula>40</formula>
      <formula>59</formula>
    </cfRule>
    <cfRule type="cellIs" dxfId="230" priority="270" operator="between">
      <formula>0</formula>
      <formula>39</formula>
    </cfRule>
  </conditionalFormatting>
  <conditionalFormatting sqref="AC14">
    <cfRule type="cellIs" dxfId="229" priority="261" operator="between">
      <formula>80</formula>
      <formula>100</formula>
    </cfRule>
    <cfRule type="cellIs" dxfId="228" priority="262" operator="between">
      <formula>70</formula>
      <formula>79</formula>
    </cfRule>
    <cfRule type="cellIs" dxfId="227" priority="263" operator="between">
      <formula>60</formula>
      <formula>69</formula>
    </cfRule>
    <cfRule type="cellIs" dxfId="226" priority="264" operator="between">
      <formula>40</formula>
      <formula>59</formula>
    </cfRule>
    <cfRule type="cellIs" dxfId="225" priority="265" operator="between">
      <formula>0</formula>
      <formula>39</formula>
    </cfRule>
  </conditionalFormatting>
  <conditionalFormatting sqref="AC15">
    <cfRule type="cellIs" dxfId="224" priority="256" operator="between">
      <formula>80</formula>
      <formula>100</formula>
    </cfRule>
    <cfRule type="cellIs" dxfId="223" priority="257" operator="between">
      <formula>70</formula>
      <formula>79</formula>
    </cfRule>
    <cfRule type="cellIs" dxfId="222" priority="258" operator="between">
      <formula>60</formula>
      <formula>69</formula>
    </cfRule>
    <cfRule type="cellIs" dxfId="221" priority="259" operator="between">
      <formula>40</formula>
      <formula>59</formula>
    </cfRule>
    <cfRule type="cellIs" dxfId="220" priority="260" operator="between">
      <formula>0</formula>
      <formula>39</formula>
    </cfRule>
  </conditionalFormatting>
  <conditionalFormatting sqref="AC16">
    <cfRule type="cellIs" dxfId="219" priority="251" operator="between">
      <formula>80</formula>
      <formula>100</formula>
    </cfRule>
    <cfRule type="cellIs" dxfId="218" priority="252" operator="between">
      <formula>70</formula>
      <formula>79</formula>
    </cfRule>
    <cfRule type="cellIs" dxfId="217" priority="253" operator="between">
      <formula>60</formula>
      <formula>69</formula>
    </cfRule>
    <cfRule type="cellIs" dxfId="216" priority="254" operator="between">
      <formula>40</formula>
      <formula>59</formula>
    </cfRule>
    <cfRule type="cellIs" dxfId="215" priority="255" operator="between">
      <formula>0</formula>
      <formula>39</formula>
    </cfRule>
  </conditionalFormatting>
  <conditionalFormatting sqref="AC17">
    <cfRule type="cellIs" dxfId="214" priority="246" operator="between">
      <formula>80</formula>
      <formula>100</formula>
    </cfRule>
    <cfRule type="cellIs" dxfId="213" priority="247" operator="between">
      <formula>70</formula>
      <formula>79</formula>
    </cfRule>
    <cfRule type="cellIs" dxfId="212" priority="248" operator="between">
      <formula>60</formula>
      <formula>69</formula>
    </cfRule>
    <cfRule type="cellIs" dxfId="211" priority="249" operator="between">
      <formula>40</formula>
      <formula>59</formula>
    </cfRule>
    <cfRule type="cellIs" dxfId="210" priority="250" operator="between">
      <formula>0</formula>
      <formula>39</formula>
    </cfRule>
  </conditionalFormatting>
  <conditionalFormatting sqref="AC18">
    <cfRule type="cellIs" dxfId="209" priority="241" operator="between">
      <formula>80</formula>
      <formula>100</formula>
    </cfRule>
    <cfRule type="cellIs" dxfId="208" priority="242" operator="between">
      <formula>70</formula>
      <formula>79</formula>
    </cfRule>
    <cfRule type="cellIs" dxfId="207" priority="243" operator="between">
      <formula>60</formula>
      <formula>69</formula>
    </cfRule>
    <cfRule type="cellIs" dxfId="206" priority="244" operator="between">
      <formula>40</formula>
      <formula>59</formula>
    </cfRule>
    <cfRule type="cellIs" dxfId="205" priority="245" operator="between">
      <formula>0</formula>
      <formula>39</formula>
    </cfRule>
  </conditionalFormatting>
  <conditionalFormatting sqref="AC19">
    <cfRule type="cellIs" dxfId="204" priority="236" operator="between">
      <formula>80</formula>
      <formula>100</formula>
    </cfRule>
    <cfRule type="cellIs" dxfId="203" priority="237" operator="between">
      <formula>70</formula>
      <formula>79</formula>
    </cfRule>
    <cfRule type="cellIs" dxfId="202" priority="238" operator="between">
      <formula>60</formula>
      <formula>69</formula>
    </cfRule>
    <cfRule type="cellIs" dxfId="201" priority="239" operator="between">
      <formula>40</formula>
      <formula>59</formula>
    </cfRule>
    <cfRule type="cellIs" dxfId="200" priority="240" operator="between">
      <formula>0</formula>
      <formula>39</formula>
    </cfRule>
  </conditionalFormatting>
  <conditionalFormatting sqref="AC20">
    <cfRule type="cellIs" dxfId="199" priority="231" operator="between">
      <formula>80</formula>
      <formula>100</formula>
    </cfRule>
    <cfRule type="cellIs" dxfId="198" priority="232" operator="between">
      <formula>70</formula>
      <formula>79</formula>
    </cfRule>
    <cfRule type="cellIs" dxfId="197" priority="233" operator="between">
      <formula>60</formula>
      <formula>69</formula>
    </cfRule>
    <cfRule type="cellIs" dxfId="196" priority="234" operator="between">
      <formula>40</formula>
      <formula>59</formula>
    </cfRule>
    <cfRule type="cellIs" dxfId="195" priority="235" operator="between">
      <formula>0</formula>
      <formula>39</formula>
    </cfRule>
  </conditionalFormatting>
  <conditionalFormatting sqref="AC21">
    <cfRule type="cellIs" dxfId="194" priority="226" operator="between">
      <formula>80</formula>
      <formula>100</formula>
    </cfRule>
    <cfRule type="cellIs" dxfId="193" priority="227" operator="between">
      <formula>70</formula>
      <formula>79</formula>
    </cfRule>
    <cfRule type="cellIs" dxfId="192" priority="228" operator="between">
      <formula>60</formula>
      <formula>69</formula>
    </cfRule>
    <cfRule type="cellIs" dxfId="191" priority="229" operator="between">
      <formula>40</formula>
      <formula>59</formula>
    </cfRule>
    <cfRule type="cellIs" dxfId="190" priority="230" operator="between">
      <formula>0</formula>
      <formula>39</formula>
    </cfRule>
  </conditionalFormatting>
  <conditionalFormatting sqref="AC22">
    <cfRule type="cellIs" dxfId="189" priority="221" operator="between">
      <formula>80</formula>
      <formula>100</formula>
    </cfRule>
    <cfRule type="cellIs" dxfId="188" priority="222" operator="between">
      <formula>70</formula>
      <formula>79</formula>
    </cfRule>
    <cfRule type="cellIs" dxfId="187" priority="223" operator="between">
      <formula>60</formula>
      <formula>69</formula>
    </cfRule>
    <cfRule type="cellIs" dxfId="186" priority="224" operator="between">
      <formula>40</formula>
      <formula>59</formula>
    </cfRule>
    <cfRule type="cellIs" dxfId="185" priority="225" operator="between">
      <formula>0</formula>
      <formula>39</formula>
    </cfRule>
  </conditionalFormatting>
  <conditionalFormatting sqref="AC23">
    <cfRule type="cellIs" dxfId="184" priority="216" operator="between">
      <formula>80</formula>
      <formula>100</formula>
    </cfRule>
    <cfRule type="cellIs" dxfId="183" priority="217" operator="between">
      <formula>70</formula>
      <formula>79</formula>
    </cfRule>
    <cfRule type="cellIs" dxfId="182" priority="218" operator="between">
      <formula>60</formula>
      <formula>69</formula>
    </cfRule>
    <cfRule type="cellIs" dxfId="181" priority="219" operator="between">
      <formula>40</formula>
      <formula>59</formula>
    </cfRule>
    <cfRule type="cellIs" dxfId="180" priority="220" operator="between">
      <formula>0</formula>
      <formula>39</formula>
    </cfRule>
  </conditionalFormatting>
  <conditionalFormatting sqref="AC24">
    <cfRule type="cellIs" dxfId="179" priority="211" operator="between">
      <formula>80</formula>
      <formula>100</formula>
    </cfRule>
    <cfRule type="cellIs" dxfId="178" priority="212" operator="between">
      <formula>70</formula>
      <formula>79</formula>
    </cfRule>
    <cfRule type="cellIs" dxfId="177" priority="213" operator="between">
      <formula>60</formula>
      <formula>69</formula>
    </cfRule>
    <cfRule type="cellIs" dxfId="176" priority="214" operator="between">
      <formula>40</formula>
      <formula>59</formula>
    </cfRule>
    <cfRule type="cellIs" dxfId="175" priority="215" operator="between">
      <formula>0</formula>
      <formula>39</formula>
    </cfRule>
  </conditionalFormatting>
  <conditionalFormatting sqref="AC25">
    <cfRule type="cellIs" dxfId="174" priority="206" operator="between">
      <formula>80</formula>
      <formula>100</formula>
    </cfRule>
    <cfRule type="cellIs" dxfId="173" priority="207" operator="between">
      <formula>70</formula>
      <formula>79</formula>
    </cfRule>
    <cfRule type="cellIs" dxfId="172" priority="208" operator="between">
      <formula>60</formula>
      <formula>69</formula>
    </cfRule>
    <cfRule type="cellIs" dxfId="171" priority="209" operator="between">
      <formula>40</formula>
      <formula>59</formula>
    </cfRule>
    <cfRule type="cellIs" dxfId="170" priority="210" operator="between">
      <formula>0</formula>
      <formula>39</formula>
    </cfRule>
  </conditionalFormatting>
  <conditionalFormatting sqref="AC26">
    <cfRule type="cellIs" dxfId="169" priority="201" operator="between">
      <formula>80</formula>
      <formula>100</formula>
    </cfRule>
    <cfRule type="cellIs" dxfId="168" priority="202" operator="between">
      <formula>70</formula>
      <formula>79</formula>
    </cfRule>
    <cfRule type="cellIs" dxfId="167" priority="203" operator="between">
      <formula>60</formula>
      <formula>69</formula>
    </cfRule>
    <cfRule type="cellIs" dxfId="166" priority="204" operator="between">
      <formula>40</formula>
      <formula>59</formula>
    </cfRule>
    <cfRule type="cellIs" dxfId="165" priority="205" operator="between">
      <formula>0</formula>
      <formula>39</formula>
    </cfRule>
  </conditionalFormatting>
  <conditionalFormatting sqref="AC27">
    <cfRule type="cellIs" dxfId="164" priority="196" operator="between">
      <formula>80</formula>
      <formula>100</formula>
    </cfRule>
    <cfRule type="cellIs" dxfId="163" priority="197" operator="between">
      <formula>70</formula>
      <formula>79</formula>
    </cfRule>
    <cfRule type="cellIs" dxfId="162" priority="198" operator="between">
      <formula>60</formula>
      <formula>69</formula>
    </cfRule>
    <cfRule type="cellIs" dxfId="161" priority="199" operator="between">
      <formula>40</formula>
      <formula>59</formula>
    </cfRule>
    <cfRule type="cellIs" dxfId="160" priority="200" operator="between">
      <formula>0</formula>
      <formula>39</formula>
    </cfRule>
  </conditionalFormatting>
  <conditionalFormatting sqref="AC28">
    <cfRule type="cellIs" dxfId="159" priority="191" operator="between">
      <formula>80</formula>
      <formula>100</formula>
    </cfRule>
    <cfRule type="cellIs" dxfId="158" priority="192" operator="between">
      <formula>70</formula>
      <formula>79</formula>
    </cfRule>
    <cfRule type="cellIs" dxfId="157" priority="193" operator="between">
      <formula>60</formula>
      <formula>69</formula>
    </cfRule>
    <cfRule type="cellIs" dxfId="156" priority="194" operator="between">
      <formula>40</formula>
      <formula>59</formula>
    </cfRule>
    <cfRule type="cellIs" dxfId="155" priority="195" operator="between">
      <formula>0</formula>
      <formula>39</formula>
    </cfRule>
  </conditionalFormatting>
  <conditionalFormatting sqref="AC29">
    <cfRule type="cellIs" dxfId="154" priority="186" operator="between">
      <formula>80</formula>
      <formula>100</formula>
    </cfRule>
    <cfRule type="cellIs" dxfId="153" priority="187" operator="between">
      <formula>70</formula>
      <formula>79</formula>
    </cfRule>
    <cfRule type="cellIs" dxfId="152" priority="188" operator="between">
      <formula>60</formula>
      <formula>69</formula>
    </cfRule>
    <cfRule type="cellIs" dxfId="151" priority="189" operator="between">
      <formula>40</formula>
      <formula>59</formula>
    </cfRule>
    <cfRule type="cellIs" dxfId="150" priority="190" operator="between">
      <formula>0</formula>
      <formula>39</formula>
    </cfRule>
  </conditionalFormatting>
  <conditionalFormatting sqref="AC30">
    <cfRule type="cellIs" dxfId="149" priority="181" operator="between">
      <formula>80</formula>
      <formula>100</formula>
    </cfRule>
    <cfRule type="cellIs" dxfId="148" priority="182" operator="between">
      <formula>70</formula>
      <formula>79</formula>
    </cfRule>
    <cfRule type="cellIs" dxfId="147" priority="183" operator="between">
      <formula>60</formula>
      <formula>69</formula>
    </cfRule>
    <cfRule type="cellIs" dxfId="146" priority="184" operator="between">
      <formula>40</formula>
      <formula>59</formula>
    </cfRule>
    <cfRule type="cellIs" dxfId="145" priority="185" operator="between">
      <formula>0</formula>
      <formula>39</formula>
    </cfRule>
  </conditionalFormatting>
  <conditionalFormatting sqref="AC31">
    <cfRule type="cellIs" dxfId="144" priority="176" operator="between">
      <formula>80</formula>
      <formula>100</formula>
    </cfRule>
    <cfRule type="cellIs" dxfId="143" priority="177" operator="between">
      <formula>70</formula>
      <formula>79</formula>
    </cfRule>
    <cfRule type="cellIs" dxfId="142" priority="178" operator="between">
      <formula>60</formula>
      <formula>69</formula>
    </cfRule>
    <cfRule type="cellIs" dxfId="141" priority="179" operator="between">
      <formula>40</formula>
      <formula>59</formula>
    </cfRule>
    <cfRule type="cellIs" dxfId="140" priority="180" operator="between">
      <formula>0</formula>
      <formula>39</formula>
    </cfRule>
  </conditionalFormatting>
  <conditionalFormatting sqref="AC32">
    <cfRule type="cellIs" dxfId="139" priority="171" operator="between">
      <formula>80</formula>
      <formula>100</formula>
    </cfRule>
    <cfRule type="cellIs" dxfId="138" priority="172" operator="between">
      <formula>70</formula>
      <formula>79</formula>
    </cfRule>
    <cfRule type="cellIs" dxfId="137" priority="173" operator="between">
      <formula>60</formula>
      <formula>69</formula>
    </cfRule>
    <cfRule type="cellIs" dxfId="136" priority="174" operator="between">
      <formula>40</formula>
      <formula>59</formula>
    </cfRule>
    <cfRule type="cellIs" dxfId="135" priority="175" operator="between">
      <formula>0</formula>
      <formula>39</formula>
    </cfRule>
  </conditionalFormatting>
  <conditionalFormatting sqref="AC33">
    <cfRule type="cellIs" dxfId="134" priority="166" operator="between">
      <formula>80</formula>
      <formula>100</formula>
    </cfRule>
    <cfRule type="cellIs" dxfId="133" priority="167" operator="between">
      <formula>70</formula>
      <formula>79</formula>
    </cfRule>
    <cfRule type="cellIs" dxfId="132" priority="168" operator="between">
      <formula>60</formula>
      <formula>69</formula>
    </cfRule>
    <cfRule type="cellIs" dxfId="131" priority="169" operator="between">
      <formula>40</formula>
      <formula>59</formula>
    </cfRule>
    <cfRule type="cellIs" dxfId="130" priority="170" operator="between">
      <formula>0</formula>
      <formula>39</formula>
    </cfRule>
  </conditionalFormatting>
  <conditionalFormatting sqref="AC34">
    <cfRule type="cellIs" dxfId="129" priority="161" operator="between">
      <formula>80</formula>
      <formula>100</formula>
    </cfRule>
    <cfRule type="cellIs" dxfId="128" priority="162" operator="between">
      <formula>70</formula>
      <formula>79</formula>
    </cfRule>
    <cfRule type="cellIs" dxfId="127" priority="163" operator="between">
      <formula>60</formula>
      <formula>69</formula>
    </cfRule>
    <cfRule type="cellIs" dxfId="126" priority="164" operator="between">
      <formula>40</formula>
      <formula>59</formula>
    </cfRule>
    <cfRule type="cellIs" dxfId="125" priority="165" operator="between">
      <formula>0</formula>
      <formula>39</formula>
    </cfRule>
  </conditionalFormatting>
  <conditionalFormatting sqref="AC35">
    <cfRule type="cellIs" dxfId="124" priority="156" operator="between">
      <formula>80</formula>
      <formula>100</formula>
    </cfRule>
    <cfRule type="cellIs" dxfId="123" priority="157" operator="between">
      <formula>70</formula>
      <formula>79</formula>
    </cfRule>
    <cfRule type="cellIs" dxfId="122" priority="158" operator="between">
      <formula>60</formula>
      <formula>69</formula>
    </cfRule>
    <cfRule type="cellIs" dxfId="121" priority="159" operator="between">
      <formula>40</formula>
      <formula>59</formula>
    </cfRule>
    <cfRule type="cellIs" dxfId="120" priority="160" operator="between">
      <formula>0</formula>
      <formula>39</formula>
    </cfRule>
  </conditionalFormatting>
  <conditionalFormatting sqref="AC36">
    <cfRule type="cellIs" dxfId="119" priority="151" operator="between">
      <formula>80</formula>
      <formula>100</formula>
    </cfRule>
    <cfRule type="cellIs" dxfId="118" priority="152" operator="between">
      <formula>70</formula>
      <formula>79</formula>
    </cfRule>
    <cfRule type="cellIs" dxfId="117" priority="153" operator="between">
      <formula>60</formula>
      <formula>69</formula>
    </cfRule>
    <cfRule type="cellIs" dxfId="116" priority="154" operator="between">
      <formula>40</formula>
      <formula>59</formula>
    </cfRule>
    <cfRule type="cellIs" dxfId="115" priority="155" operator="between">
      <formula>0</formula>
      <formula>39</formula>
    </cfRule>
  </conditionalFormatting>
  <conditionalFormatting sqref="AC37">
    <cfRule type="cellIs" dxfId="114" priority="146" operator="between">
      <formula>80</formula>
      <formula>100</formula>
    </cfRule>
    <cfRule type="cellIs" dxfId="113" priority="147" operator="between">
      <formula>70</formula>
      <formula>79</formula>
    </cfRule>
    <cfRule type="cellIs" dxfId="112" priority="148" operator="between">
      <formula>60</formula>
      <formula>69</formula>
    </cfRule>
    <cfRule type="cellIs" dxfId="111" priority="149" operator="between">
      <formula>40</formula>
      <formula>59</formula>
    </cfRule>
    <cfRule type="cellIs" dxfId="110" priority="150" operator="between">
      <formula>0</formula>
      <formula>39</formula>
    </cfRule>
  </conditionalFormatting>
  <conditionalFormatting sqref="AC38">
    <cfRule type="cellIs" dxfId="109" priority="141" operator="between">
      <formula>80</formula>
      <formula>100</formula>
    </cfRule>
    <cfRule type="cellIs" dxfId="108" priority="142" operator="between">
      <formula>70</formula>
      <formula>79</formula>
    </cfRule>
    <cfRule type="cellIs" dxfId="107" priority="143" operator="between">
      <formula>60</formula>
      <formula>69</formula>
    </cfRule>
    <cfRule type="cellIs" dxfId="106" priority="144" operator="between">
      <formula>40</formula>
      <formula>59</formula>
    </cfRule>
    <cfRule type="cellIs" dxfId="105" priority="145" operator="between">
      <formula>0</formula>
      <formula>39</formula>
    </cfRule>
  </conditionalFormatting>
  <conditionalFormatting sqref="AC39">
    <cfRule type="cellIs" dxfId="104" priority="136" operator="between">
      <formula>80</formula>
      <formula>100</formula>
    </cfRule>
    <cfRule type="cellIs" dxfId="103" priority="137" operator="between">
      <formula>70</formula>
      <formula>79</formula>
    </cfRule>
    <cfRule type="cellIs" dxfId="102" priority="138" operator="between">
      <formula>60</formula>
      <formula>69</formula>
    </cfRule>
    <cfRule type="cellIs" dxfId="101" priority="139" operator="between">
      <formula>40</formula>
      <formula>59</formula>
    </cfRule>
    <cfRule type="cellIs" dxfId="100" priority="140" operator="between">
      <formula>0</formula>
      <formula>39</formula>
    </cfRule>
  </conditionalFormatting>
  <conditionalFormatting sqref="AC40">
    <cfRule type="cellIs" dxfId="99" priority="131" operator="between">
      <formula>80</formula>
      <formula>100</formula>
    </cfRule>
    <cfRule type="cellIs" dxfId="98" priority="132" operator="between">
      <formula>70</formula>
      <formula>79</formula>
    </cfRule>
    <cfRule type="cellIs" dxfId="97" priority="133" operator="between">
      <formula>60</formula>
      <formula>69</formula>
    </cfRule>
    <cfRule type="cellIs" dxfId="96" priority="134" operator="between">
      <formula>40</formula>
      <formula>59</formula>
    </cfRule>
    <cfRule type="cellIs" dxfId="95" priority="135" operator="between">
      <formula>0</formula>
      <formula>39</formula>
    </cfRule>
  </conditionalFormatting>
  <conditionalFormatting sqref="AC41">
    <cfRule type="cellIs" dxfId="94" priority="126" operator="between">
      <formula>80</formula>
      <formula>100</formula>
    </cfRule>
    <cfRule type="cellIs" dxfId="93" priority="127" operator="between">
      <formula>70</formula>
      <formula>79</formula>
    </cfRule>
    <cfRule type="cellIs" dxfId="92" priority="128" operator="between">
      <formula>60</formula>
      <formula>69</formula>
    </cfRule>
    <cfRule type="cellIs" dxfId="91" priority="129" operator="between">
      <formula>40</formula>
      <formula>59</formula>
    </cfRule>
    <cfRule type="cellIs" dxfId="90" priority="130" operator="between">
      <formula>0</formula>
      <formula>39</formula>
    </cfRule>
  </conditionalFormatting>
  <conditionalFormatting sqref="AC42">
    <cfRule type="cellIs" dxfId="89" priority="121" operator="between">
      <formula>80</formula>
      <formula>100</formula>
    </cfRule>
    <cfRule type="cellIs" dxfId="88" priority="122" operator="between">
      <formula>70</formula>
      <formula>79</formula>
    </cfRule>
    <cfRule type="cellIs" dxfId="87" priority="123" operator="between">
      <formula>60</formula>
      <formula>69</formula>
    </cfRule>
    <cfRule type="cellIs" dxfId="86" priority="124" operator="between">
      <formula>40</formula>
      <formula>59</formula>
    </cfRule>
    <cfRule type="cellIs" dxfId="85" priority="125" operator="between">
      <formula>0</formula>
      <formula>39</formula>
    </cfRule>
  </conditionalFormatting>
  <conditionalFormatting sqref="AC43">
    <cfRule type="cellIs" dxfId="84" priority="116" operator="between">
      <formula>80</formula>
      <formula>100</formula>
    </cfRule>
    <cfRule type="cellIs" dxfId="83" priority="117" operator="between">
      <formula>70</formula>
      <formula>79</formula>
    </cfRule>
    <cfRule type="cellIs" dxfId="82" priority="118" operator="between">
      <formula>60</formula>
      <formula>69</formula>
    </cfRule>
    <cfRule type="cellIs" dxfId="81" priority="119" operator="between">
      <formula>40</formula>
      <formula>59</formula>
    </cfRule>
    <cfRule type="cellIs" dxfId="80" priority="120" operator="between">
      <formula>0</formula>
      <formula>39</formula>
    </cfRule>
  </conditionalFormatting>
  <conditionalFormatting sqref="AC44:AC49">
    <cfRule type="cellIs" dxfId="79" priority="111" operator="between">
      <formula>80</formula>
      <formula>100</formula>
    </cfRule>
    <cfRule type="cellIs" dxfId="78" priority="112" operator="between">
      <formula>70</formula>
      <formula>79</formula>
    </cfRule>
    <cfRule type="cellIs" dxfId="77" priority="113" operator="between">
      <formula>60</formula>
      <formula>69</formula>
    </cfRule>
    <cfRule type="cellIs" dxfId="76" priority="114" operator="between">
      <formula>40</formula>
      <formula>59</formula>
    </cfRule>
    <cfRule type="cellIs" dxfId="75" priority="115" operator="between">
      <formula>0</formula>
      <formula>39</formula>
    </cfRule>
  </conditionalFormatting>
  <conditionalFormatting sqref="AC50">
    <cfRule type="cellIs" dxfId="74" priority="106" operator="between">
      <formula>80</formula>
      <formula>100</formula>
    </cfRule>
    <cfRule type="cellIs" dxfId="73" priority="107" operator="between">
      <formula>70</formula>
      <formula>79</formula>
    </cfRule>
    <cfRule type="cellIs" dxfId="72" priority="108" operator="between">
      <formula>60</formula>
      <formula>69</formula>
    </cfRule>
    <cfRule type="cellIs" dxfId="71" priority="109" operator="between">
      <formula>40</formula>
      <formula>59</formula>
    </cfRule>
    <cfRule type="cellIs" dxfId="70" priority="110" operator="between">
      <formula>0</formula>
      <formula>39</formula>
    </cfRule>
  </conditionalFormatting>
  <conditionalFormatting sqref="AF10:AF50">
    <cfRule type="cellIs" dxfId="69" priority="101" operator="between">
      <formula>80</formula>
      <formula>100</formula>
    </cfRule>
    <cfRule type="cellIs" dxfId="68" priority="102" operator="between">
      <formula>70</formula>
      <formula>79</formula>
    </cfRule>
    <cfRule type="cellIs" dxfId="67" priority="103" operator="between">
      <formula>60</formula>
      <formula>69</formula>
    </cfRule>
    <cfRule type="cellIs" dxfId="66" priority="104" operator="between">
      <formula>40</formula>
      <formula>59</formula>
    </cfRule>
    <cfRule type="cellIs" dxfId="65" priority="105" operator="between">
      <formula>0</formula>
      <formula>39</formula>
    </cfRule>
  </conditionalFormatting>
  <conditionalFormatting sqref="V10 V12:V27 V30:V33 V35:V38 V40:V45 V48:V49">
    <cfRule type="cellIs" dxfId="64" priority="61" operator="between">
      <formula>80</formula>
      <formula>100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between">
      <formula>0</formula>
      <formula>39</formula>
    </cfRule>
  </conditionalFormatting>
  <conditionalFormatting sqref="Y10:Y50">
    <cfRule type="cellIs" dxfId="59" priority="56" operator="between">
      <formula>80</formula>
      <formula>100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between">
      <formula>0</formula>
      <formula>39</formula>
    </cfRule>
  </conditionalFormatting>
  <conditionalFormatting sqref="V11">
    <cfRule type="cellIs" dxfId="54" priority="51" operator="between">
      <formula>80</formula>
      <formula>100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between">
      <formula>0</formula>
      <formula>39</formula>
    </cfRule>
  </conditionalFormatting>
  <conditionalFormatting sqref="V28">
    <cfRule type="cellIs" dxfId="49" priority="46" operator="between">
      <formula>80</formula>
      <formula>100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between">
      <formula>0</formula>
      <formula>39</formula>
    </cfRule>
  </conditionalFormatting>
  <conditionalFormatting sqref="V29">
    <cfRule type="cellIs" dxfId="44" priority="41" operator="between">
      <formula>80</formula>
      <formula>100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between">
      <formula>0</formula>
      <formula>39</formula>
    </cfRule>
  </conditionalFormatting>
  <conditionalFormatting sqref="V34">
    <cfRule type="cellIs" dxfId="39" priority="36" operator="between">
      <formula>80</formula>
      <formula>100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between">
      <formula>0</formula>
      <formula>39</formula>
    </cfRule>
  </conditionalFormatting>
  <conditionalFormatting sqref="V39">
    <cfRule type="cellIs" dxfId="34" priority="31" operator="between">
      <formula>80</formula>
      <formula>100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between">
      <formula>0</formula>
      <formula>39</formula>
    </cfRule>
  </conditionalFormatting>
  <conditionalFormatting sqref="V46">
    <cfRule type="cellIs" dxfId="29" priority="26" operator="between">
      <formula>80</formula>
      <formula>100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between">
      <formula>0</formula>
      <formula>39</formula>
    </cfRule>
  </conditionalFormatting>
  <conditionalFormatting sqref="V47">
    <cfRule type="cellIs" dxfId="24" priority="21" operator="between">
      <formula>80</formula>
      <formula>100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between">
      <formula>0</formula>
      <formula>39</formula>
    </cfRule>
  </conditionalFormatting>
  <conditionalFormatting sqref="V50">
    <cfRule type="cellIs" dxfId="19" priority="16" operator="between">
      <formula>80</formula>
      <formula>100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between">
      <formula>0</formula>
      <formula>39</formula>
    </cfRule>
  </conditionalFormatting>
  <conditionalFormatting sqref="AJ10:AJ50">
    <cfRule type="cellIs" dxfId="14" priority="11" operator="between">
      <formula>80</formula>
      <formula>100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between">
      <formula>0</formula>
      <formula>39</formula>
    </cfRule>
  </conditionalFormatting>
  <conditionalFormatting sqref="AM11:AM12">
    <cfRule type="cellIs" dxfId="9" priority="6" operator="between">
      <formula>80</formula>
      <formula>100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between">
      <formula>0</formula>
      <formula>39</formula>
    </cfRule>
  </conditionalFormatting>
  <conditionalFormatting sqref="AQ10:AR27 AQ29:AR32 AQ28 AQ47:AR50 AQ46 AQ34:AR45 AQ33">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0866141732283472" right="0.70866141732283472" top="0.74803149606299213" bottom="0.74803149606299213" header="0.31496062992125984" footer="0.31496062992125984"/>
  <pageSetup paperSize="5" orientation="landscape"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zoomScale="80" zoomScaleNormal="80" workbookViewId="0">
      <selection activeCell="B2" sqref="B2:J9"/>
    </sheetView>
  </sheetViews>
  <sheetFormatPr baseColWidth="10" defaultColWidth="10.7109375" defaultRowHeight="15"/>
  <cols>
    <col min="2" max="2" width="13.28515625" style="82" customWidth="1"/>
    <col min="3" max="3" width="12.140625" style="82" customWidth="1"/>
    <col min="4" max="4" width="8.85546875" style="82" customWidth="1"/>
    <col min="5" max="9" width="9" customWidth="1"/>
    <col min="10" max="10" width="11.140625" style="83" customWidth="1"/>
  </cols>
  <sheetData>
    <row r="1" spans="2:10" ht="15.75" thickBot="1"/>
    <row r="2" spans="2:10" ht="55.9" customHeight="1" thickBot="1">
      <c r="B2" s="163" t="s">
        <v>306</v>
      </c>
      <c r="C2" s="164"/>
      <c r="D2" s="164"/>
      <c r="E2" s="164"/>
      <c r="F2" s="164"/>
      <c r="G2" s="164"/>
      <c r="H2" s="164"/>
      <c r="I2" s="164"/>
      <c r="J2" s="165"/>
    </row>
    <row r="3" spans="2:10" s="84" customFormat="1" ht="13.5" customHeight="1" thickBot="1">
      <c r="B3" s="166" t="s">
        <v>307</v>
      </c>
      <c r="C3" s="166" t="s">
        <v>308</v>
      </c>
      <c r="D3" s="170" t="s">
        <v>319</v>
      </c>
      <c r="E3" s="171"/>
      <c r="F3" s="171"/>
      <c r="G3" s="171"/>
      <c r="H3" s="171"/>
      <c r="I3" s="171"/>
      <c r="J3" s="172"/>
    </row>
    <row r="4" spans="2:10" s="84" customFormat="1" ht="17.25" thickBot="1">
      <c r="B4" s="167"/>
      <c r="C4" s="167"/>
      <c r="D4" s="85" t="s">
        <v>365</v>
      </c>
      <c r="E4" s="85" t="s">
        <v>309</v>
      </c>
      <c r="F4" s="85" t="s">
        <v>310</v>
      </c>
      <c r="G4" s="85" t="s">
        <v>311</v>
      </c>
      <c r="H4" s="85" t="s">
        <v>312</v>
      </c>
      <c r="I4" s="85" t="s">
        <v>313</v>
      </c>
      <c r="J4" s="86" t="s">
        <v>314</v>
      </c>
    </row>
    <row r="5" spans="2:10" ht="78.599999999999994" customHeight="1">
      <c r="B5" s="106" t="s">
        <v>315</v>
      </c>
      <c r="C5" s="107">
        <v>18</v>
      </c>
      <c r="D5" s="108">
        <v>2</v>
      </c>
      <c r="E5" s="109">
        <v>9</v>
      </c>
      <c r="F5" s="110">
        <v>0</v>
      </c>
      <c r="G5" s="111">
        <v>0</v>
      </c>
      <c r="H5" s="112">
        <v>0</v>
      </c>
      <c r="I5" s="113">
        <v>7</v>
      </c>
      <c r="J5" s="114">
        <f>SUM(D5:I5)</f>
        <v>18</v>
      </c>
    </row>
    <row r="6" spans="2:10" ht="78" customHeight="1">
      <c r="B6" s="87" t="s">
        <v>316</v>
      </c>
      <c r="C6" s="88">
        <v>15</v>
      </c>
      <c r="D6" s="105">
        <v>4</v>
      </c>
      <c r="E6" s="89">
        <v>5</v>
      </c>
      <c r="F6" s="90">
        <v>0</v>
      </c>
      <c r="G6" s="91">
        <v>0</v>
      </c>
      <c r="H6" s="92">
        <v>0</v>
      </c>
      <c r="I6" s="93">
        <v>6</v>
      </c>
      <c r="J6" s="94">
        <f>SUM(D6:I6)</f>
        <v>15</v>
      </c>
    </row>
    <row r="7" spans="2:10" ht="78" customHeight="1" thickBot="1">
      <c r="B7" s="115" t="s">
        <v>317</v>
      </c>
      <c r="C7" s="116">
        <v>8</v>
      </c>
      <c r="D7" s="117">
        <v>4</v>
      </c>
      <c r="E7" s="118">
        <v>1</v>
      </c>
      <c r="F7" s="119">
        <v>1</v>
      </c>
      <c r="G7" s="120">
        <v>0</v>
      </c>
      <c r="H7" s="121">
        <v>0</v>
      </c>
      <c r="I7" s="122">
        <v>2</v>
      </c>
      <c r="J7" s="123">
        <f>SUM(D7:I7)</f>
        <v>8</v>
      </c>
    </row>
    <row r="8" spans="2:10">
      <c r="B8" s="168" t="s">
        <v>318</v>
      </c>
      <c r="C8" s="169"/>
      <c r="D8" s="124">
        <f>SUM(D5:D7)</f>
        <v>10</v>
      </c>
      <c r="E8" s="125">
        <f t="shared" ref="E8:J8" si="0">SUM(E5:E7)</f>
        <v>15</v>
      </c>
      <c r="F8" s="126">
        <f t="shared" si="0"/>
        <v>1</v>
      </c>
      <c r="G8" s="127">
        <f t="shared" si="0"/>
        <v>0</v>
      </c>
      <c r="H8" s="128">
        <f t="shared" si="0"/>
        <v>0</v>
      </c>
      <c r="I8" s="129">
        <f t="shared" si="0"/>
        <v>15</v>
      </c>
      <c r="J8" s="130">
        <f t="shared" si="0"/>
        <v>41</v>
      </c>
    </row>
    <row r="9" spans="2:10" ht="15.75" thickBot="1">
      <c r="B9" s="173" t="s">
        <v>366</v>
      </c>
      <c r="C9" s="174"/>
      <c r="D9" s="131">
        <f>D8/$J$8*100</f>
        <v>24.390243902439025</v>
      </c>
      <c r="E9" s="132">
        <f t="shared" ref="E9:J9" si="1">E8/$J$8*100</f>
        <v>36.585365853658537</v>
      </c>
      <c r="F9" s="133">
        <f t="shared" si="1"/>
        <v>2.4390243902439024</v>
      </c>
      <c r="G9" s="134">
        <f t="shared" si="1"/>
        <v>0</v>
      </c>
      <c r="H9" s="135">
        <f t="shared" si="1"/>
        <v>0</v>
      </c>
      <c r="I9" s="136">
        <f t="shared" si="1"/>
        <v>36.585365853658537</v>
      </c>
      <c r="J9" s="137">
        <f t="shared" si="1"/>
        <v>100</v>
      </c>
    </row>
    <row r="10" spans="2:10" ht="15.75" customHeight="1">
      <c r="B10" s="95"/>
      <c r="C10" s="95"/>
      <c r="D10" s="95"/>
      <c r="E10" s="95"/>
      <c r="F10" s="95"/>
      <c r="G10" s="95"/>
      <c r="H10" s="95"/>
      <c r="I10" s="95"/>
      <c r="J10" s="95"/>
    </row>
    <row r="11" spans="2:10" ht="15.75" customHeight="1">
      <c r="B11" s="95"/>
      <c r="C11" s="95"/>
      <c r="D11" s="95"/>
      <c r="E11" s="95"/>
      <c r="F11" s="95"/>
      <c r="G11" s="95"/>
      <c r="H11" s="95"/>
      <c r="I11" s="95"/>
      <c r="J11" s="95"/>
    </row>
    <row r="12" spans="2:10" ht="15" customHeight="1">
      <c r="B12" s="95"/>
      <c r="C12" s="95"/>
      <c r="D12" s="95"/>
      <c r="E12" s="95"/>
      <c r="F12" s="95"/>
      <c r="G12" s="95"/>
      <c r="H12" s="95"/>
      <c r="I12" s="95"/>
      <c r="J12" s="95"/>
    </row>
    <row r="13" spans="2:10" ht="15.75" customHeight="1">
      <c r="B13" s="95"/>
      <c r="C13" s="95"/>
      <c r="D13" s="95"/>
      <c r="E13" s="95"/>
      <c r="F13" s="95"/>
      <c r="G13" s="95"/>
      <c r="H13" s="95"/>
      <c r="I13" s="95"/>
      <c r="J13" s="95"/>
    </row>
    <row r="14" spans="2:10" ht="15.75" customHeight="1">
      <c r="B14" s="95"/>
      <c r="C14" s="95"/>
      <c r="D14" s="95"/>
      <c r="E14" s="95"/>
      <c r="F14" s="95"/>
      <c r="G14" s="95"/>
      <c r="H14" s="95"/>
      <c r="I14" s="95"/>
      <c r="J14" s="95"/>
    </row>
  </sheetData>
  <mergeCells count="6">
    <mergeCell ref="B9:C9"/>
    <mergeCell ref="B2:J2"/>
    <mergeCell ref="B3:B4"/>
    <mergeCell ref="C3:C4"/>
    <mergeCell ref="B8:C8"/>
    <mergeCell ref="D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Matriz_estratégica</vt:lpstr>
      <vt:lpstr>ANALISIS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2023-03-13T20:49:38Z</dcterms:modified>
</cp:coreProperties>
</file>