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3. SGT FAMILIA\III TRIMESTRE\Definitivo\"/>
    </mc:Choice>
  </mc:AlternateContent>
  <xr:revisionPtr revIDLastSave="0" documentId="13_ncr:1_{C0BE6B66-F404-4479-8718-C2938D73C86C}" xr6:coauthVersionLast="47" xr6:coauthVersionMax="47" xr10:uidLastSave="{00000000-0000-0000-0000-000000000000}"/>
  <bookViews>
    <workbookView xWindow="20370" yWindow="-120" windowWidth="20730" windowHeight="11160" xr2:uid="{00000000-000D-0000-FFFF-FFFF00000000}"/>
  </bookViews>
  <sheets>
    <sheet name="Matriz_justificación Decenio" sheetId="1" r:id="rId1"/>
    <sheet name="ANALISIS" sheetId="2" r:id="rId2"/>
  </sheets>
  <definedNames>
    <definedName name="_xlnm._FilterDatabase" localSheetId="0" hidden="1">'Matriz_justificación Decenio'!$A$7:$CM$144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32" i="1" l="1"/>
  <c r="CB33" i="1"/>
  <c r="CB17" i="1"/>
  <c r="CB13" i="1"/>
  <c r="CB14" i="1"/>
  <c r="CB15" i="1"/>
  <c r="CB16" i="1"/>
  <c r="CB22" i="1"/>
  <c r="CB31" i="1"/>
  <c r="CB34" i="1"/>
  <c r="CB35" i="1"/>
  <c r="CB36" i="1"/>
  <c r="CB37" i="1"/>
  <c r="CB38" i="1"/>
  <c r="CB39" i="1"/>
  <c r="CB40" i="1"/>
  <c r="CB41" i="1"/>
  <c r="CB42" i="1"/>
  <c r="CB43" i="1"/>
  <c r="CB44" i="1"/>
  <c r="CB45" i="1"/>
  <c r="CB46" i="1"/>
  <c r="CB47" i="1"/>
  <c r="CB48" i="1"/>
  <c r="CB49" i="1"/>
  <c r="CB52" i="1"/>
  <c r="CB53" i="1"/>
  <c r="CB54" i="1"/>
  <c r="CB56" i="1"/>
  <c r="CB57" i="1"/>
  <c r="CB58" i="1"/>
  <c r="CB59" i="1"/>
  <c r="CB60" i="1"/>
  <c r="CB61" i="1"/>
  <c r="CB62" i="1"/>
  <c r="CB63" i="1"/>
  <c r="CB64" i="1"/>
  <c r="CB65" i="1"/>
  <c r="CB66" i="1"/>
  <c r="CB67" i="1"/>
  <c r="CB68" i="1"/>
  <c r="CB69" i="1"/>
  <c r="CB70" i="1"/>
  <c r="CB71" i="1"/>
  <c r="CB72" i="1"/>
  <c r="CB73" i="1"/>
  <c r="CB74" i="1"/>
  <c r="CB75" i="1"/>
  <c r="CB76" i="1"/>
  <c r="CB77" i="1"/>
  <c r="CB79" i="1"/>
  <c r="CB84" i="1"/>
  <c r="CB85" i="1"/>
  <c r="CB86" i="1"/>
  <c r="CB87" i="1"/>
  <c r="CB88" i="1"/>
  <c r="CB89" i="1"/>
  <c r="CB90" i="1"/>
  <c r="CB91" i="1"/>
  <c r="CB92" i="1"/>
  <c r="CB93" i="1"/>
  <c r="CB94" i="1"/>
  <c r="CB95" i="1"/>
  <c r="CB96" i="1"/>
  <c r="CB97" i="1"/>
  <c r="CB98" i="1"/>
  <c r="CB99" i="1"/>
  <c r="CB100" i="1"/>
  <c r="CB101" i="1"/>
  <c r="CB103" i="1"/>
  <c r="CB104" i="1"/>
  <c r="CB107" i="1"/>
  <c r="CB108" i="1"/>
  <c r="CB109" i="1"/>
  <c r="CB111" i="1"/>
  <c r="CB112" i="1"/>
  <c r="CB113" i="1"/>
  <c r="CB114" i="1"/>
  <c r="CB115" i="1"/>
  <c r="CB116" i="1"/>
  <c r="CB117" i="1"/>
  <c r="CB118" i="1"/>
  <c r="CB119" i="1"/>
  <c r="CB120" i="1"/>
  <c r="CB122" i="1"/>
  <c r="CB123" i="1"/>
  <c r="CB124" i="1"/>
  <c r="CB125" i="1"/>
  <c r="CB126" i="1"/>
  <c r="CB127" i="1"/>
  <c r="CB128" i="1"/>
  <c r="CB129" i="1"/>
  <c r="CB130" i="1"/>
  <c r="CB131" i="1"/>
  <c r="CB132" i="1"/>
  <c r="CB133" i="1"/>
  <c r="CB134" i="1"/>
  <c r="CB135" i="1"/>
  <c r="CB136" i="1"/>
  <c r="CB137" i="1"/>
  <c r="CB138" i="1"/>
  <c r="CB139" i="1"/>
  <c r="CB140" i="1"/>
  <c r="CB141" i="1"/>
  <c r="CB142" i="1"/>
  <c r="BY8" i="1"/>
  <c r="CK144" i="1"/>
  <c r="CF144" i="1"/>
  <c r="CK143" i="1"/>
  <c r="CL143" i="1" s="1"/>
  <c r="CF143" i="1"/>
  <c r="CK140" i="1"/>
  <c r="CL140" i="1" s="1"/>
  <c r="CF140" i="1"/>
  <c r="CK131" i="1"/>
  <c r="CL131" i="1" s="1"/>
  <c r="CF131" i="1"/>
  <c r="CK130" i="1"/>
  <c r="CL130" i="1" s="1"/>
  <c r="CF130" i="1"/>
  <c r="CK129" i="1"/>
  <c r="CF129" i="1"/>
  <c r="CK128" i="1"/>
  <c r="CF128" i="1"/>
  <c r="CK127" i="1"/>
  <c r="CL127" i="1" s="1"/>
  <c r="CF127" i="1"/>
  <c r="CK126" i="1"/>
  <c r="CF126" i="1"/>
  <c r="CK125" i="1"/>
  <c r="CL125" i="1" s="1"/>
  <c r="CF125" i="1"/>
  <c r="CK124" i="1"/>
  <c r="CL124" i="1" s="1"/>
  <c r="CF124" i="1"/>
  <c r="CK123" i="1"/>
  <c r="CF123" i="1"/>
  <c r="CK122" i="1"/>
  <c r="CF122" i="1"/>
  <c r="CK121" i="1"/>
  <c r="CL121" i="1" s="1"/>
  <c r="CF121" i="1"/>
  <c r="CK120" i="1"/>
  <c r="CL120" i="1" s="1"/>
  <c r="CF120" i="1"/>
  <c r="CK119" i="1"/>
  <c r="CF119" i="1"/>
  <c r="CK114" i="1"/>
  <c r="CF114" i="1"/>
  <c r="CK113" i="1"/>
  <c r="CF113" i="1"/>
  <c r="CK112" i="1"/>
  <c r="CF112" i="1"/>
  <c r="CK111" i="1"/>
  <c r="CF111" i="1"/>
  <c r="CK110" i="1"/>
  <c r="CF110" i="1"/>
  <c r="CK109" i="1"/>
  <c r="CL109" i="1" s="1"/>
  <c r="CF109" i="1"/>
  <c r="CK106" i="1"/>
  <c r="CF106" i="1"/>
  <c r="CK105" i="1"/>
  <c r="CF105" i="1"/>
  <c r="CK104" i="1"/>
  <c r="CL104" i="1" s="1"/>
  <c r="CF104" i="1"/>
  <c r="CK103" i="1"/>
  <c r="CF103" i="1"/>
  <c r="CK100" i="1"/>
  <c r="CL100" i="1" s="1"/>
  <c r="CF100" i="1"/>
  <c r="CK99" i="1"/>
  <c r="CF99" i="1"/>
  <c r="CK98" i="1"/>
  <c r="CF98" i="1"/>
  <c r="CK97" i="1"/>
  <c r="CF97" i="1"/>
  <c r="CK96" i="1"/>
  <c r="CF96" i="1"/>
  <c r="CK95" i="1"/>
  <c r="CF95" i="1"/>
  <c r="CK94" i="1"/>
  <c r="CF94" i="1"/>
  <c r="CK93" i="1"/>
  <c r="CF93" i="1"/>
  <c r="CK92" i="1"/>
  <c r="CL92" i="1" s="1"/>
  <c r="CF92" i="1"/>
  <c r="CK91" i="1"/>
  <c r="CF91" i="1"/>
  <c r="CK86" i="1"/>
  <c r="CF86" i="1"/>
  <c r="CK85" i="1"/>
  <c r="CF85" i="1"/>
  <c r="CK84" i="1"/>
  <c r="CF84" i="1"/>
  <c r="CK83" i="1"/>
  <c r="CF83" i="1"/>
  <c r="CK82" i="1"/>
  <c r="CF82" i="1"/>
  <c r="CK81" i="1"/>
  <c r="CF81" i="1"/>
  <c r="CK80" i="1"/>
  <c r="CF80" i="1"/>
  <c r="CK79" i="1"/>
  <c r="CF79" i="1"/>
  <c r="CK78" i="1"/>
  <c r="CF78" i="1"/>
  <c r="CK77" i="1"/>
  <c r="CF77" i="1"/>
  <c r="CK76" i="1"/>
  <c r="CF76" i="1"/>
  <c r="CK75" i="1"/>
  <c r="CF75" i="1"/>
  <c r="CK74" i="1"/>
  <c r="CL74" i="1" s="1"/>
  <c r="CF74" i="1"/>
  <c r="CK73" i="1"/>
  <c r="CF73" i="1"/>
  <c r="CK72" i="1"/>
  <c r="CL72" i="1" s="1"/>
  <c r="CF72" i="1"/>
  <c r="CK71" i="1"/>
  <c r="CL71" i="1" s="1"/>
  <c r="CF71" i="1"/>
  <c r="CK70" i="1"/>
  <c r="CF70" i="1"/>
  <c r="CK69" i="1"/>
  <c r="CF69" i="1"/>
  <c r="CK68" i="1"/>
  <c r="CF68" i="1"/>
  <c r="CK67" i="1"/>
  <c r="CF67" i="1"/>
  <c r="CK66" i="1"/>
  <c r="CF66" i="1"/>
  <c r="CK65" i="1"/>
  <c r="CF65" i="1"/>
  <c r="CK64" i="1"/>
  <c r="CL64" i="1" s="1"/>
  <c r="CF64" i="1"/>
  <c r="CK63" i="1"/>
  <c r="CF63" i="1"/>
  <c r="CK62" i="1"/>
  <c r="CF62" i="1"/>
  <c r="CK61" i="1"/>
  <c r="CF61" i="1"/>
  <c r="CK60" i="1"/>
  <c r="CF60" i="1"/>
  <c r="CK59" i="1"/>
  <c r="CF59" i="1"/>
  <c r="CK57" i="1"/>
  <c r="CF57" i="1"/>
  <c r="CK56" i="1"/>
  <c r="CF56" i="1"/>
  <c r="CK55" i="1"/>
  <c r="CF55" i="1"/>
  <c r="CK54" i="1"/>
  <c r="CF54" i="1"/>
  <c r="CK53" i="1"/>
  <c r="CF53" i="1"/>
  <c r="CK52" i="1"/>
  <c r="CF52" i="1"/>
  <c r="CK51" i="1"/>
  <c r="CF51" i="1"/>
  <c r="CL50" i="1"/>
  <c r="CF50" i="1"/>
  <c r="CK49" i="1"/>
  <c r="CL49" i="1" s="1"/>
  <c r="CF49" i="1"/>
  <c r="CK48" i="1"/>
  <c r="CL48" i="1" s="1"/>
  <c r="CF48" i="1"/>
  <c r="CK47" i="1"/>
  <c r="CF47" i="1"/>
  <c r="CK46" i="1"/>
  <c r="CL46" i="1" s="1"/>
  <c r="CF46" i="1"/>
  <c r="CK45" i="1"/>
  <c r="CF45" i="1"/>
  <c r="CK44" i="1"/>
  <c r="CF44" i="1"/>
  <c r="CK43" i="1"/>
  <c r="CL43" i="1" s="1"/>
  <c r="CF43" i="1"/>
  <c r="CK42" i="1"/>
  <c r="CF42" i="1"/>
  <c r="CK30" i="1"/>
  <c r="CL30" i="1" s="1"/>
  <c r="CF30" i="1"/>
  <c r="CK29" i="1"/>
  <c r="CL29" i="1" s="1"/>
  <c r="CF29" i="1"/>
  <c r="CK28" i="1"/>
  <c r="CL28" i="1" s="1"/>
  <c r="CF28" i="1"/>
  <c r="CK25" i="1"/>
  <c r="CL25" i="1" s="1"/>
  <c r="CF25" i="1"/>
  <c r="CK24" i="1"/>
  <c r="CL24" i="1" s="1"/>
  <c r="CF24" i="1"/>
  <c r="CK21" i="1"/>
  <c r="CF21" i="1"/>
  <c r="CK20" i="1"/>
  <c r="CF20" i="1"/>
  <c r="CK19" i="1"/>
  <c r="CF19" i="1"/>
  <c r="CK16" i="1"/>
  <c r="CF16" i="1"/>
  <c r="CK15" i="1"/>
  <c r="CF15" i="1"/>
  <c r="CK14" i="1"/>
  <c r="CF14" i="1"/>
  <c r="CK13" i="1"/>
  <c r="CL13" i="1" s="1"/>
  <c r="CF13" i="1"/>
  <c r="CK12" i="1"/>
  <c r="CF12" i="1"/>
  <c r="CK11" i="1"/>
  <c r="CL11" i="1" s="1"/>
  <c r="CF11" i="1"/>
  <c r="CK10" i="1"/>
  <c r="CL10" i="1" s="1"/>
  <c r="CF10" i="1"/>
  <c r="CK9" i="1"/>
  <c r="CL9" i="1" s="1"/>
  <c r="CF9" i="1"/>
  <c r="CK8" i="1"/>
  <c r="CL8" i="1" s="1"/>
  <c r="CF8" i="1"/>
  <c r="J6" i="2" l="1"/>
  <c r="CK141" i="1"/>
  <c r="CK138" i="1"/>
  <c r="CK136" i="1"/>
  <c r="CK134" i="1"/>
  <c r="CK132" i="1"/>
  <c r="CK115" i="1"/>
  <c r="CK107" i="1"/>
  <c r="CK101" i="1"/>
  <c r="CK89" i="1"/>
  <c r="CK87" i="1"/>
  <c r="CK58" i="1"/>
  <c r="CK40" i="1"/>
  <c r="CK37" i="1"/>
  <c r="CK34" i="1"/>
  <c r="CK31" i="1"/>
  <c r="CK26" i="1"/>
  <c r="CK22" i="1"/>
  <c r="CK17" i="1"/>
  <c r="CK117" i="1"/>
  <c r="BY77" i="1"/>
  <c r="BY59" i="1"/>
  <c r="BY81" i="1"/>
  <c r="BY79" i="1"/>
  <c r="BY80" i="1"/>
  <c r="BY76" i="1"/>
  <c r="BY75" i="1"/>
  <c r="BY74" i="1"/>
  <c r="BY70" i="1"/>
  <c r="BY69" i="1"/>
  <c r="BY68" i="1"/>
  <c r="BY66" i="1"/>
  <c r="BY49" i="1"/>
  <c r="BY43" i="1"/>
  <c r="BY46" i="1"/>
  <c r="BY28" i="1"/>
  <c r="BY9" i="1"/>
  <c r="BY24" i="1"/>
  <c r="BY25" i="1"/>
  <c r="BY71" i="1"/>
  <c r="BY72" i="1"/>
  <c r="BY20" i="1"/>
  <c r="BY12" i="1" l="1"/>
  <c r="BY17" i="1" l="1"/>
  <c r="CL17" i="1"/>
  <c r="BY13" i="1" l="1"/>
  <c r="BY31" i="1" l="1"/>
  <c r="CK38" i="1" l="1"/>
  <c r="CK39" i="1"/>
  <c r="CL26" i="1"/>
  <c r="CL136" i="1" l="1"/>
  <c r="BY144" i="1"/>
  <c r="BY143" i="1"/>
  <c r="BY141" i="1"/>
  <c r="BY140" i="1"/>
  <c r="BY138" i="1"/>
  <c r="BY134" i="1"/>
  <c r="BY132" i="1"/>
  <c r="BY131" i="1"/>
  <c r="BY130" i="1"/>
  <c r="BY129" i="1"/>
  <c r="BY128" i="1"/>
  <c r="BY127" i="1"/>
  <c r="BY126" i="1"/>
  <c r="BY125" i="1"/>
  <c r="BY123" i="1"/>
  <c r="BY122" i="1"/>
  <c r="BY121" i="1"/>
  <c r="BY120" i="1"/>
  <c r="BY119" i="1"/>
  <c r="BY115" i="1"/>
  <c r="BY114" i="1"/>
  <c r="BY112" i="1"/>
  <c r="BY111" i="1"/>
  <c r="BY110" i="1"/>
  <c r="BY109" i="1"/>
  <c r="BY107" i="1"/>
  <c r="BY106" i="1"/>
  <c r="BY105" i="1"/>
  <c r="BY104" i="1"/>
  <c r="BY103" i="1"/>
  <c r="BY100" i="1"/>
  <c r="BY99" i="1"/>
  <c r="BY98" i="1"/>
  <c r="BY97" i="1"/>
  <c r="BY96" i="1"/>
  <c r="BY95" i="1"/>
  <c r="BY94" i="1"/>
  <c r="BY93" i="1"/>
  <c r="BY91" i="1"/>
  <c r="BY86" i="1"/>
  <c r="BY73" i="1"/>
  <c r="BY64" i="1"/>
  <c r="BY60" i="1"/>
  <c r="BY58" i="1"/>
  <c r="BY57" i="1"/>
  <c r="BY56" i="1"/>
  <c r="BY55" i="1"/>
  <c r="BY54" i="1"/>
  <c r="BY53" i="1"/>
  <c r="BY52" i="1"/>
  <c r="BY51" i="1"/>
  <c r="BY50" i="1"/>
  <c r="BY48" i="1"/>
  <c r="BY47" i="1"/>
  <c r="BY44" i="1"/>
  <c r="BY42" i="1"/>
  <c r="BY37" i="1"/>
  <c r="BY34" i="1"/>
  <c r="BY30" i="1"/>
  <c r="BY29" i="1"/>
  <c r="BY26" i="1"/>
  <c r="BY22" i="1"/>
  <c r="BY16" i="1"/>
  <c r="BY15" i="1"/>
  <c r="BY14" i="1"/>
  <c r="BY11" i="1"/>
  <c r="BY10" i="1"/>
  <c r="BY92" i="1" l="1"/>
  <c r="BR43" i="1"/>
  <c r="BR13" i="1"/>
  <c r="BU120" i="1"/>
  <c r="BR44" i="1" l="1"/>
  <c r="BR124" i="1" l="1"/>
  <c r="BU82" i="1" l="1"/>
  <c r="BR66" i="1"/>
  <c r="CL22" i="1" l="1"/>
  <c r="BR47" i="1" l="1"/>
  <c r="BR46" i="1"/>
  <c r="BR37" i="1"/>
  <c r="BU40" i="1"/>
  <c r="BU33" i="1" l="1"/>
  <c r="BU116" i="1"/>
  <c r="CL138" i="1" l="1"/>
  <c r="CL117" i="1"/>
  <c r="BU45" i="1" l="1"/>
  <c r="BU42" i="1"/>
  <c r="BU19" i="1"/>
  <c r="BU16" i="1"/>
  <c r="BU15" i="1"/>
  <c r="BU14" i="1"/>
  <c r="BU123" i="1"/>
  <c r="BR8" i="1" l="1"/>
  <c r="BU71" i="1" l="1"/>
  <c r="BU68" i="1" l="1"/>
  <c r="BL136" i="1" l="1"/>
  <c r="BL83" i="1"/>
  <c r="BL47" i="1"/>
  <c r="BL46" i="1"/>
  <c r="BL44" i="1"/>
  <c r="BL43" i="1"/>
  <c r="BF76" i="1" l="1"/>
  <c r="BF67" i="1"/>
  <c r="BF60" i="1"/>
  <c r="BF50" i="1"/>
  <c r="BF49" i="1"/>
  <c r="BF46" i="1"/>
  <c r="BF45" i="1"/>
  <c r="BF44" i="1"/>
  <c r="BF43" i="1"/>
  <c r="BU113" i="1" l="1"/>
  <c r="BU134" i="1"/>
  <c r="BU133" i="1"/>
  <c r="BU132" i="1"/>
  <c r="BU122" i="1"/>
  <c r="BU114" i="1"/>
  <c r="BU108" i="1"/>
  <c r="BU107" i="1"/>
  <c r="BU104" i="1"/>
  <c r="BU102" i="1"/>
  <c r="BU101" i="1"/>
  <c r="BU98" i="1"/>
  <c r="BU94" i="1"/>
  <c r="BU92" i="1"/>
  <c r="BU90" i="1"/>
  <c r="BU88" i="1"/>
  <c r="BU86" i="1"/>
  <c r="BU84" i="1"/>
  <c r="BU83" i="1"/>
  <c r="BU81" i="1"/>
  <c r="BU80" i="1"/>
  <c r="BU78" i="1"/>
  <c r="BU77" i="1"/>
  <c r="BU67" i="1"/>
  <c r="BU66" i="1"/>
  <c r="BU57" i="1"/>
  <c r="BU55" i="1"/>
  <c r="BU20" i="1"/>
  <c r="BU13" i="1"/>
  <c r="BU8" i="1"/>
  <c r="BL11" i="1"/>
  <c r="I9" i="2" l="1"/>
  <c r="H9" i="2"/>
  <c r="G9" i="2"/>
  <c r="F9" i="2"/>
  <c r="E9" i="2"/>
  <c r="J8" i="2"/>
  <c r="J7" i="2"/>
  <c r="J5" i="2"/>
  <c r="BR144" i="1"/>
  <c r="BF144" i="1"/>
  <c r="AZ144" i="1"/>
  <c r="AT144" i="1"/>
  <c r="AN144" i="1"/>
  <c r="AH144" i="1"/>
  <c r="AB144" i="1"/>
  <c r="V144" i="1"/>
  <c r="BR143" i="1"/>
  <c r="BF143" i="1"/>
  <c r="AZ143" i="1"/>
  <c r="AT143" i="1"/>
  <c r="AN143" i="1"/>
  <c r="AH143" i="1"/>
  <c r="AB143" i="1"/>
  <c r="V143" i="1"/>
  <c r="AH142" i="1"/>
  <c r="CF141" i="1"/>
  <c r="BR141" i="1"/>
  <c r="BL141" i="1"/>
  <c r="BF141" i="1"/>
  <c r="AZ141" i="1"/>
  <c r="AT141" i="1"/>
  <c r="AN141" i="1"/>
  <c r="AH141" i="1"/>
  <c r="AB141" i="1"/>
  <c r="BR140" i="1"/>
  <c r="BL140" i="1"/>
  <c r="BF140" i="1"/>
  <c r="AZ140" i="1"/>
  <c r="AT140" i="1"/>
  <c r="AN140" i="1"/>
  <c r="AH140" i="1"/>
  <c r="AB140" i="1"/>
  <c r="V140" i="1"/>
  <c r="CF138" i="1"/>
  <c r="BR138" i="1"/>
  <c r="BL138" i="1"/>
  <c r="BF138" i="1"/>
  <c r="AZ138" i="1"/>
  <c r="AT138" i="1"/>
  <c r="AN138" i="1"/>
  <c r="AH138" i="1"/>
  <c r="AB138" i="1"/>
  <c r="V138" i="1"/>
  <c r="CF136" i="1"/>
  <c r="BF136" i="1"/>
  <c r="AZ136" i="1"/>
  <c r="AT136" i="1"/>
  <c r="AN136" i="1"/>
  <c r="AH136" i="1"/>
  <c r="AB136" i="1"/>
  <c r="V136" i="1"/>
  <c r="CF134" i="1"/>
  <c r="BR134" i="1"/>
  <c r="BL134" i="1"/>
  <c r="BH134" i="1"/>
  <c r="BG134" i="1"/>
  <c r="BF134" i="1"/>
  <c r="AZ134" i="1"/>
  <c r="AT134" i="1"/>
  <c r="AN134" i="1"/>
  <c r="AH134" i="1"/>
  <c r="AB134" i="1"/>
  <c r="V134" i="1"/>
  <c r="CF132" i="1"/>
  <c r="BR132" i="1"/>
  <c r="BL132" i="1"/>
  <c r="BF132" i="1"/>
  <c r="AZ132" i="1"/>
  <c r="AT132" i="1"/>
  <c r="AN132" i="1"/>
  <c r="AH132" i="1"/>
  <c r="AB132" i="1"/>
  <c r="V132" i="1"/>
  <c r="BR131" i="1"/>
  <c r="BL131" i="1"/>
  <c r="BF131" i="1"/>
  <c r="AZ131" i="1"/>
  <c r="AT131" i="1"/>
  <c r="AN131" i="1"/>
  <c r="AH131" i="1"/>
  <c r="AB131" i="1"/>
  <c r="V131" i="1"/>
  <c r="BR130" i="1"/>
  <c r="BL130" i="1"/>
  <c r="BF130" i="1"/>
  <c r="AZ130" i="1"/>
  <c r="AT130" i="1"/>
  <c r="AN130" i="1"/>
  <c r="AH130" i="1"/>
  <c r="AB130" i="1"/>
  <c r="V130" i="1"/>
  <c r="BR129" i="1"/>
  <c r="BN129" i="1"/>
  <c r="BM129" i="1"/>
  <c r="BL129" i="1"/>
  <c r="BF129" i="1"/>
  <c r="AZ129" i="1"/>
  <c r="AT129" i="1"/>
  <c r="AN129" i="1"/>
  <c r="AH129" i="1"/>
  <c r="AB129" i="1"/>
  <c r="V129" i="1"/>
  <c r="BR128" i="1"/>
  <c r="BN128" i="1"/>
  <c r="BM128" i="1"/>
  <c r="BL128" i="1"/>
  <c r="BF128" i="1"/>
  <c r="AZ128" i="1"/>
  <c r="AT128" i="1"/>
  <c r="AN128" i="1"/>
  <c r="AH128" i="1"/>
  <c r="AB128" i="1"/>
  <c r="V128" i="1"/>
  <c r="BR127" i="1"/>
  <c r="BL127" i="1"/>
  <c r="BF127" i="1"/>
  <c r="AZ127" i="1"/>
  <c r="AT127" i="1"/>
  <c r="AN127" i="1"/>
  <c r="AH127" i="1"/>
  <c r="AB127" i="1"/>
  <c r="V127" i="1"/>
  <c r="BN126" i="1"/>
  <c r="BM126" i="1"/>
  <c r="BL126" i="1"/>
  <c r="BF126" i="1"/>
  <c r="AZ126" i="1"/>
  <c r="AT126" i="1"/>
  <c r="AN126" i="1"/>
  <c r="AH126" i="1"/>
  <c r="AB126" i="1"/>
  <c r="V126" i="1"/>
  <c r="BR125" i="1"/>
  <c r="BL125" i="1"/>
  <c r="BF125" i="1"/>
  <c r="AZ125" i="1"/>
  <c r="AT125" i="1"/>
  <c r="AN125" i="1"/>
  <c r="AH125" i="1"/>
  <c r="AB125" i="1"/>
  <c r="V125" i="1"/>
  <c r="BN124" i="1"/>
  <c r="BM124" i="1"/>
  <c r="BL124" i="1"/>
  <c r="BF124" i="1"/>
  <c r="AZ124" i="1"/>
  <c r="AT124" i="1"/>
  <c r="AN124" i="1"/>
  <c r="AH124" i="1"/>
  <c r="AB124" i="1"/>
  <c r="V124" i="1"/>
  <c r="BR123" i="1"/>
  <c r="BN123" i="1"/>
  <c r="BM123" i="1"/>
  <c r="BL123" i="1"/>
  <c r="AZ123" i="1"/>
  <c r="AT123" i="1"/>
  <c r="AN123" i="1"/>
  <c r="AH123" i="1"/>
  <c r="AB123" i="1"/>
  <c r="V123" i="1"/>
  <c r="BR122" i="1"/>
  <c r="BL122" i="1"/>
  <c r="BF122" i="1"/>
  <c r="AZ122" i="1"/>
  <c r="AT122" i="1"/>
  <c r="AN122" i="1"/>
  <c r="AH122" i="1"/>
  <c r="AB122" i="1"/>
  <c r="V122" i="1"/>
  <c r="BL121" i="1"/>
  <c r="BF121" i="1"/>
  <c r="AZ121" i="1"/>
  <c r="AT121" i="1"/>
  <c r="AN121" i="1"/>
  <c r="AH121" i="1"/>
  <c r="AB121" i="1"/>
  <c r="V121" i="1"/>
  <c r="BL120" i="1"/>
  <c r="BF120" i="1"/>
  <c r="AZ120" i="1"/>
  <c r="AT120" i="1"/>
  <c r="AN120" i="1"/>
  <c r="AH120" i="1"/>
  <c r="AB120" i="1"/>
  <c r="V120" i="1"/>
  <c r="BR119" i="1"/>
  <c r="BL119" i="1"/>
  <c r="BF119" i="1"/>
  <c r="AZ119" i="1"/>
  <c r="AT119" i="1"/>
  <c r="AN119" i="1"/>
  <c r="AH119" i="1"/>
  <c r="AB119" i="1"/>
  <c r="V119" i="1"/>
  <c r="CF117" i="1"/>
  <c r="BR117" i="1"/>
  <c r="BL117" i="1"/>
  <c r="BF117" i="1"/>
  <c r="AZ117" i="1"/>
  <c r="AT117" i="1"/>
  <c r="AN117" i="1"/>
  <c r="AH117" i="1"/>
  <c r="AB117" i="1"/>
  <c r="V117" i="1"/>
  <c r="CF115" i="1"/>
  <c r="BR115" i="1"/>
  <c r="BL115" i="1"/>
  <c r="BF115" i="1"/>
  <c r="AZ115" i="1"/>
  <c r="AT115" i="1"/>
  <c r="AN115" i="1"/>
  <c r="AH115" i="1"/>
  <c r="AB115" i="1"/>
  <c r="V115" i="1"/>
  <c r="BR114" i="1"/>
  <c r="BL114" i="1"/>
  <c r="BF114" i="1"/>
  <c r="AZ114" i="1"/>
  <c r="AT114" i="1"/>
  <c r="AN114" i="1"/>
  <c r="AH114" i="1"/>
  <c r="AB114" i="1"/>
  <c r="V114" i="1"/>
  <c r="BL113" i="1"/>
  <c r="BF113" i="1"/>
  <c r="AZ113" i="1"/>
  <c r="AT113" i="1"/>
  <c r="AN113" i="1"/>
  <c r="AH113" i="1"/>
  <c r="AB113" i="1"/>
  <c r="V113" i="1"/>
  <c r="BR112" i="1"/>
  <c r="BL112" i="1"/>
  <c r="BF112" i="1"/>
  <c r="AZ112" i="1"/>
  <c r="AT112" i="1"/>
  <c r="AN112" i="1"/>
  <c r="AH112" i="1"/>
  <c r="AB112" i="1"/>
  <c r="V112" i="1"/>
  <c r="BR111" i="1"/>
  <c r="BL111" i="1"/>
  <c r="BF111" i="1"/>
  <c r="AZ111" i="1"/>
  <c r="AT111" i="1"/>
  <c r="AN111" i="1"/>
  <c r="AH111" i="1"/>
  <c r="AB111" i="1"/>
  <c r="V111" i="1"/>
  <c r="BR110" i="1"/>
  <c r="BL110" i="1"/>
  <c r="BF110" i="1"/>
  <c r="AZ110" i="1"/>
  <c r="AT110" i="1"/>
  <c r="AN110" i="1"/>
  <c r="AH110" i="1"/>
  <c r="AB110" i="1"/>
  <c r="V110" i="1"/>
  <c r="BR109" i="1"/>
  <c r="BF109" i="1"/>
  <c r="AZ109" i="1"/>
  <c r="AT109" i="1"/>
  <c r="AN109" i="1"/>
  <c r="AH109" i="1"/>
  <c r="AB109" i="1"/>
  <c r="V109" i="1"/>
  <c r="CF107" i="1"/>
  <c r="BR107" i="1"/>
  <c r="BL107" i="1"/>
  <c r="BF107" i="1"/>
  <c r="AZ107" i="1"/>
  <c r="AT107" i="1"/>
  <c r="AN107" i="1"/>
  <c r="AH107" i="1"/>
  <c r="AB107" i="1"/>
  <c r="V107" i="1"/>
  <c r="BR106" i="1"/>
  <c r="BL106" i="1"/>
  <c r="AZ106" i="1"/>
  <c r="AT106" i="1"/>
  <c r="AN106" i="1"/>
  <c r="AH106" i="1"/>
  <c r="AB106" i="1"/>
  <c r="V106" i="1"/>
  <c r="BR105" i="1"/>
  <c r="BL105" i="1"/>
  <c r="BF105" i="1"/>
  <c r="AZ105" i="1"/>
  <c r="AT105" i="1"/>
  <c r="AN105" i="1"/>
  <c r="AH105" i="1"/>
  <c r="AB105" i="1"/>
  <c r="V105" i="1"/>
  <c r="AZ104" i="1"/>
  <c r="AT104" i="1"/>
  <c r="AN104" i="1"/>
  <c r="AH104" i="1"/>
  <c r="AB104" i="1"/>
  <c r="V104" i="1"/>
  <c r="BR103" i="1"/>
  <c r="BL103" i="1"/>
  <c r="BF103" i="1"/>
  <c r="AZ103" i="1"/>
  <c r="AT103" i="1"/>
  <c r="AN103" i="1"/>
  <c r="AH103" i="1"/>
  <c r="AB103" i="1"/>
  <c r="V103" i="1"/>
  <c r="CF101" i="1"/>
  <c r="AZ101" i="1"/>
  <c r="AT101" i="1"/>
  <c r="AN101" i="1"/>
  <c r="AH101" i="1"/>
  <c r="AB101" i="1"/>
  <c r="V101" i="1"/>
  <c r="BR100" i="1"/>
  <c r="BL100" i="1"/>
  <c r="BF100" i="1"/>
  <c r="AZ100" i="1"/>
  <c r="AT100" i="1"/>
  <c r="AN100" i="1"/>
  <c r="AH100" i="1"/>
  <c r="AB100" i="1"/>
  <c r="V100" i="1"/>
  <c r="BR99" i="1"/>
  <c r="BN99" i="1"/>
  <c r="BM99" i="1"/>
  <c r="BL99" i="1"/>
  <c r="BF99" i="1"/>
  <c r="AZ99" i="1"/>
  <c r="AT99" i="1"/>
  <c r="AN99" i="1"/>
  <c r="AH99" i="1"/>
  <c r="AB99" i="1"/>
  <c r="V99" i="1"/>
  <c r="BR98" i="1"/>
  <c r="BL98" i="1"/>
  <c r="BF98" i="1"/>
  <c r="AZ98" i="1"/>
  <c r="AT98" i="1"/>
  <c r="AN98" i="1"/>
  <c r="AH98" i="1"/>
  <c r="AB98" i="1"/>
  <c r="V98" i="1"/>
  <c r="BR97" i="1"/>
  <c r="BN97" i="1"/>
  <c r="BM97" i="1"/>
  <c r="BL97" i="1"/>
  <c r="BF97" i="1"/>
  <c r="AZ97" i="1"/>
  <c r="AT97" i="1"/>
  <c r="AN97" i="1"/>
  <c r="AH97" i="1"/>
  <c r="AB97" i="1"/>
  <c r="V97" i="1"/>
  <c r="BR96" i="1"/>
  <c r="BN96" i="1"/>
  <c r="BM96" i="1"/>
  <c r="BL96" i="1"/>
  <c r="BF96" i="1"/>
  <c r="AZ96" i="1"/>
  <c r="AT96" i="1"/>
  <c r="AN96" i="1"/>
  <c r="AH96" i="1"/>
  <c r="AB96" i="1"/>
  <c r="V96" i="1"/>
  <c r="BR95" i="1"/>
  <c r="BL95" i="1"/>
  <c r="BF95" i="1"/>
  <c r="AZ95" i="1"/>
  <c r="AT95" i="1"/>
  <c r="AN95" i="1"/>
  <c r="AH95" i="1"/>
  <c r="AB95" i="1"/>
  <c r="V95" i="1"/>
  <c r="BR94" i="1"/>
  <c r="BL94" i="1"/>
  <c r="BF94" i="1"/>
  <c r="AZ94" i="1"/>
  <c r="AT94" i="1"/>
  <c r="AN94" i="1"/>
  <c r="AH94" i="1"/>
  <c r="AB94" i="1"/>
  <c r="V94" i="1"/>
  <c r="BR93" i="1"/>
  <c r="BL93" i="1"/>
  <c r="BF93" i="1"/>
  <c r="AZ93" i="1"/>
  <c r="AT93" i="1"/>
  <c r="AN93" i="1"/>
  <c r="AH93" i="1"/>
  <c r="AB93" i="1"/>
  <c r="V93" i="1"/>
  <c r="BR92" i="1"/>
  <c r="BF92" i="1"/>
  <c r="AZ92" i="1"/>
  <c r="AT92" i="1"/>
  <c r="AN92" i="1"/>
  <c r="AH92" i="1"/>
  <c r="AB92" i="1"/>
  <c r="BR91" i="1"/>
  <c r="BL91" i="1"/>
  <c r="BF91" i="1"/>
  <c r="AZ91" i="1"/>
  <c r="AT91" i="1"/>
  <c r="AN91" i="1"/>
  <c r="AH91" i="1"/>
  <c r="AB91" i="1"/>
  <c r="V91" i="1"/>
  <c r="CF89" i="1"/>
  <c r="AZ89" i="1"/>
  <c r="AT89" i="1"/>
  <c r="AN89" i="1"/>
  <c r="AH89" i="1"/>
  <c r="AB89" i="1"/>
  <c r="V89" i="1"/>
  <c r="CF87" i="1"/>
  <c r="AZ87" i="1"/>
  <c r="AT87" i="1"/>
  <c r="AN87" i="1"/>
  <c r="AH87" i="1"/>
  <c r="AB87" i="1"/>
  <c r="V87" i="1"/>
  <c r="BL86" i="1"/>
  <c r="BF86" i="1"/>
  <c r="AZ86" i="1"/>
  <c r="AT86" i="1"/>
  <c r="AN86" i="1"/>
  <c r="AH86" i="1"/>
  <c r="AB86" i="1"/>
  <c r="V86" i="1"/>
  <c r="BT85" i="1"/>
  <c r="BS85" i="1"/>
  <c r="AZ85" i="1"/>
  <c r="AT85" i="1"/>
  <c r="AN85" i="1"/>
  <c r="AH85" i="1"/>
  <c r="AB85" i="1"/>
  <c r="V85" i="1"/>
  <c r="AZ84" i="1"/>
  <c r="AT84" i="1"/>
  <c r="AN84" i="1"/>
  <c r="AH84" i="1"/>
  <c r="AB84" i="1"/>
  <c r="V84" i="1"/>
  <c r="BF83" i="1"/>
  <c r="AZ83" i="1"/>
  <c r="AT83" i="1"/>
  <c r="AN83" i="1"/>
  <c r="AH83" i="1"/>
  <c r="AB83" i="1"/>
  <c r="V83" i="1"/>
  <c r="BF82" i="1"/>
  <c r="AZ82" i="1"/>
  <c r="AT82" i="1"/>
  <c r="AN82" i="1"/>
  <c r="AH82" i="1"/>
  <c r="AB82" i="1"/>
  <c r="V82" i="1"/>
  <c r="BR81" i="1"/>
  <c r="BL81" i="1"/>
  <c r="BF81" i="1"/>
  <c r="AZ81" i="1"/>
  <c r="AT81" i="1"/>
  <c r="AN81" i="1"/>
  <c r="AH81" i="1"/>
  <c r="AB81" i="1"/>
  <c r="V81" i="1"/>
  <c r="BF80" i="1"/>
  <c r="AZ80" i="1"/>
  <c r="AT80" i="1"/>
  <c r="AN80" i="1"/>
  <c r="AH80" i="1"/>
  <c r="AB80" i="1"/>
  <c r="V80" i="1"/>
  <c r="BR79" i="1"/>
  <c r="AZ79" i="1"/>
  <c r="AT79" i="1"/>
  <c r="AH79" i="1"/>
  <c r="AB79" i="1"/>
  <c r="V79" i="1"/>
  <c r="BF78" i="1"/>
  <c r="AZ78" i="1"/>
  <c r="AT78" i="1"/>
  <c r="AN78" i="1"/>
  <c r="AH78" i="1"/>
  <c r="AB78" i="1"/>
  <c r="V78" i="1"/>
  <c r="BR77" i="1"/>
  <c r="BL77" i="1"/>
  <c r="BF77" i="1"/>
  <c r="AZ77" i="1"/>
  <c r="AT77" i="1"/>
  <c r="AN77" i="1"/>
  <c r="AH77" i="1"/>
  <c r="AB77" i="1"/>
  <c r="V77" i="1"/>
  <c r="BR76" i="1"/>
  <c r="BL76" i="1"/>
  <c r="AZ76" i="1"/>
  <c r="AT76" i="1"/>
  <c r="AN76" i="1"/>
  <c r="AH76" i="1"/>
  <c r="AB76" i="1"/>
  <c r="V76" i="1"/>
  <c r="BR75" i="1"/>
  <c r="BL75" i="1"/>
  <c r="BF75" i="1"/>
  <c r="AZ75" i="1"/>
  <c r="AT75" i="1"/>
  <c r="AN75" i="1"/>
  <c r="AH75" i="1"/>
  <c r="AB75" i="1"/>
  <c r="V75" i="1"/>
  <c r="BR74" i="1"/>
  <c r="BL74" i="1"/>
  <c r="BF74" i="1"/>
  <c r="AZ74" i="1"/>
  <c r="AT74" i="1"/>
  <c r="AN74" i="1"/>
  <c r="AH74" i="1"/>
  <c r="AB74" i="1"/>
  <c r="V74" i="1"/>
  <c r="BR73" i="1"/>
  <c r="BL73" i="1"/>
  <c r="BF73" i="1"/>
  <c r="AZ73" i="1"/>
  <c r="AT73" i="1"/>
  <c r="AN73" i="1"/>
  <c r="AH73" i="1"/>
  <c r="AB73" i="1"/>
  <c r="V73" i="1"/>
  <c r="BR72" i="1"/>
  <c r="BL72" i="1"/>
  <c r="BF72" i="1"/>
  <c r="AZ72" i="1"/>
  <c r="AT72" i="1"/>
  <c r="AN72" i="1"/>
  <c r="AH72" i="1"/>
  <c r="AB72" i="1"/>
  <c r="V72" i="1"/>
  <c r="BR71" i="1"/>
  <c r="BL71" i="1"/>
  <c r="BF71" i="1"/>
  <c r="AZ71" i="1"/>
  <c r="AT71" i="1"/>
  <c r="AN71" i="1"/>
  <c r="AH71" i="1"/>
  <c r="AB71" i="1"/>
  <c r="V71" i="1"/>
  <c r="BR70" i="1"/>
  <c r="BL70" i="1"/>
  <c r="BF70" i="1"/>
  <c r="AZ70" i="1"/>
  <c r="AT70" i="1"/>
  <c r="AN70" i="1"/>
  <c r="AH70" i="1"/>
  <c r="AB70" i="1"/>
  <c r="V70" i="1"/>
  <c r="BR69" i="1"/>
  <c r="BL69" i="1"/>
  <c r="BF69" i="1"/>
  <c r="AZ69" i="1"/>
  <c r="AT69" i="1"/>
  <c r="AN69" i="1"/>
  <c r="AH69" i="1"/>
  <c r="AB69" i="1"/>
  <c r="V69" i="1"/>
  <c r="BR68" i="1"/>
  <c r="BN68" i="1"/>
  <c r="BM68" i="1"/>
  <c r="BL68" i="1"/>
  <c r="BF68" i="1"/>
  <c r="AZ68" i="1"/>
  <c r="AT68" i="1"/>
  <c r="AN68" i="1"/>
  <c r="AH68" i="1"/>
  <c r="AB68" i="1"/>
  <c r="V68" i="1"/>
  <c r="AZ67" i="1"/>
  <c r="AT67" i="1"/>
  <c r="AN67" i="1"/>
  <c r="AH67" i="1"/>
  <c r="AB67" i="1"/>
  <c r="V67" i="1"/>
  <c r="BL66" i="1"/>
  <c r="BF66" i="1"/>
  <c r="AZ66" i="1"/>
  <c r="AT66" i="1"/>
  <c r="AN66" i="1"/>
  <c r="AH66" i="1"/>
  <c r="AB66" i="1"/>
  <c r="V66" i="1"/>
  <c r="BR65" i="1"/>
  <c r="BF65" i="1"/>
  <c r="AZ65" i="1"/>
  <c r="AT65" i="1"/>
  <c r="AN65" i="1"/>
  <c r="AH65" i="1"/>
  <c r="AB65" i="1"/>
  <c r="V65" i="1"/>
  <c r="BR64" i="1"/>
  <c r="AZ64" i="1"/>
  <c r="AT64" i="1"/>
  <c r="AN64" i="1"/>
  <c r="AH64" i="1"/>
  <c r="AB64" i="1"/>
  <c r="V64" i="1"/>
  <c r="BL63" i="1"/>
  <c r="BF63" i="1"/>
  <c r="AZ63" i="1"/>
  <c r="AT63" i="1"/>
  <c r="AN63" i="1"/>
  <c r="AH63" i="1"/>
  <c r="AB63" i="1"/>
  <c r="V63" i="1"/>
  <c r="BF62" i="1"/>
  <c r="AZ62" i="1"/>
  <c r="AT62" i="1"/>
  <c r="AN62" i="1"/>
  <c r="AH62" i="1"/>
  <c r="AB62" i="1"/>
  <c r="V62" i="1"/>
  <c r="BF61" i="1"/>
  <c r="AZ61" i="1"/>
  <c r="AT61" i="1"/>
  <c r="AN61" i="1"/>
  <c r="AH61" i="1"/>
  <c r="AB61" i="1"/>
  <c r="V61" i="1"/>
  <c r="AZ60" i="1"/>
  <c r="AT60" i="1"/>
  <c r="AN60" i="1"/>
  <c r="AH60" i="1"/>
  <c r="AB60" i="1"/>
  <c r="V60" i="1"/>
  <c r="BR59" i="1"/>
  <c r="BL59" i="1"/>
  <c r="BF59" i="1"/>
  <c r="AZ59" i="1"/>
  <c r="AT59" i="1"/>
  <c r="AN59" i="1"/>
  <c r="AH59" i="1"/>
  <c r="AB59" i="1"/>
  <c r="V59" i="1"/>
  <c r="CF58" i="1"/>
  <c r="BR58" i="1"/>
  <c r="BL58" i="1"/>
  <c r="BF58" i="1"/>
  <c r="AZ58" i="1"/>
  <c r="AT58" i="1"/>
  <c r="AN58" i="1"/>
  <c r="AH58" i="1"/>
  <c r="AB58" i="1"/>
  <c r="V58" i="1"/>
  <c r="BR57" i="1"/>
  <c r="BL57" i="1"/>
  <c r="BF57" i="1"/>
  <c r="AZ57" i="1"/>
  <c r="AT57" i="1"/>
  <c r="AN57" i="1"/>
  <c r="AH57" i="1"/>
  <c r="AB57" i="1"/>
  <c r="V57" i="1"/>
  <c r="BR56" i="1"/>
  <c r="BL56" i="1"/>
  <c r="BF56" i="1"/>
  <c r="AZ56" i="1"/>
  <c r="AT56" i="1"/>
  <c r="AN56" i="1"/>
  <c r="AH56" i="1"/>
  <c r="AB56" i="1"/>
  <c r="V56" i="1"/>
  <c r="BR55" i="1"/>
  <c r="BL55" i="1"/>
  <c r="BF55" i="1"/>
  <c r="AZ55" i="1"/>
  <c r="AT55" i="1"/>
  <c r="AN55" i="1"/>
  <c r="AH55" i="1"/>
  <c r="AB55" i="1"/>
  <c r="V55" i="1"/>
  <c r="BU54" i="1"/>
  <c r="BR54" i="1"/>
  <c r="BL54" i="1"/>
  <c r="BF54" i="1"/>
  <c r="AZ54" i="1"/>
  <c r="AT54" i="1"/>
  <c r="AN54" i="1"/>
  <c r="AH54" i="1"/>
  <c r="AB54" i="1"/>
  <c r="V54" i="1"/>
  <c r="BR53" i="1"/>
  <c r="AZ53" i="1"/>
  <c r="AT53" i="1"/>
  <c r="AN53" i="1"/>
  <c r="AH53" i="1"/>
  <c r="AB53" i="1"/>
  <c r="V53" i="1"/>
  <c r="BR52" i="1"/>
  <c r="BL52" i="1"/>
  <c r="BF52" i="1"/>
  <c r="AZ52" i="1"/>
  <c r="AT52" i="1"/>
  <c r="AN52" i="1"/>
  <c r="AH52" i="1"/>
  <c r="AB52" i="1"/>
  <c r="V52" i="1"/>
  <c r="BR51" i="1"/>
  <c r="BL51" i="1"/>
  <c r="BF51" i="1"/>
  <c r="AZ51" i="1"/>
  <c r="AT51" i="1"/>
  <c r="AN51" i="1"/>
  <c r="AH51" i="1"/>
  <c r="AB51" i="1"/>
  <c r="V51" i="1"/>
  <c r="BR50" i="1"/>
  <c r="AZ50" i="1"/>
  <c r="AT50" i="1"/>
  <c r="AN50" i="1"/>
  <c r="AH50" i="1"/>
  <c r="AB50" i="1"/>
  <c r="V50" i="1"/>
  <c r="BR49" i="1"/>
  <c r="AZ49" i="1"/>
  <c r="AT49" i="1"/>
  <c r="AN49" i="1"/>
  <c r="AH49" i="1"/>
  <c r="AB49" i="1"/>
  <c r="V49" i="1"/>
  <c r="BF48" i="1"/>
  <c r="AZ48" i="1"/>
  <c r="AT48" i="1"/>
  <c r="AN48" i="1"/>
  <c r="AH48" i="1"/>
  <c r="AB48" i="1"/>
  <c r="V48" i="1"/>
  <c r="AZ47" i="1"/>
  <c r="AT47" i="1"/>
  <c r="AN47" i="1"/>
  <c r="AH47" i="1"/>
  <c r="AB47" i="1"/>
  <c r="V47" i="1"/>
  <c r="AZ46" i="1"/>
  <c r="AT46" i="1"/>
  <c r="AN46" i="1"/>
  <c r="AH46" i="1"/>
  <c r="AB46" i="1"/>
  <c r="V46" i="1"/>
  <c r="AZ45" i="1"/>
  <c r="AT45" i="1"/>
  <c r="AN45" i="1"/>
  <c r="AH45" i="1"/>
  <c r="AB45" i="1"/>
  <c r="V45" i="1"/>
  <c r="AZ44" i="1"/>
  <c r="AT44" i="1"/>
  <c r="AN44" i="1"/>
  <c r="AH44" i="1"/>
  <c r="AB44" i="1"/>
  <c r="V44" i="1"/>
  <c r="AZ43" i="1"/>
  <c r="AT43" i="1"/>
  <c r="AN43" i="1"/>
  <c r="AH43" i="1"/>
  <c r="AB43" i="1"/>
  <c r="V43" i="1"/>
  <c r="AZ42" i="1"/>
  <c r="AT42" i="1"/>
  <c r="AN42" i="1"/>
  <c r="AH42" i="1"/>
  <c r="AB42" i="1"/>
  <c r="V42" i="1"/>
  <c r="CF40" i="1"/>
  <c r="AZ40" i="1"/>
  <c r="AT40" i="1"/>
  <c r="AN40" i="1"/>
  <c r="AH40" i="1"/>
  <c r="AB40" i="1"/>
  <c r="V40" i="1"/>
  <c r="CF37" i="1"/>
  <c r="BL37" i="1"/>
  <c r="BF37" i="1"/>
  <c r="AZ37" i="1"/>
  <c r="AT37" i="1"/>
  <c r="AN37" i="1"/>
  <c r="AH37" i="1"/>
  <c r="AB37" i="1"/>
  <c r="V37" i="1"/>
  <c r="CK36" i="1"/>
  <c r="CK35" i="1"/>
  <c r="CF34" i="1"/>
  <c r="BR34" i="1"/>
  <c r="BL34" i="1"/>
  <c r="BF34" i="1"/>
  <c r="AZ34" i="1"/>
  <c r="AT34" i="1"/>
  <c r="AN34" i="1"/>
  <c r="AH34" i="1"/>
  <c r="AB34" i="1"/>
  <c r="V34" i="1"/>
  <c r="CK33" i="1"/>
  <c r="CK32" i="1"/>
  <c r="CF31" i="1"/>
  <c r="BR31" i="1"/>
  <c r="BL31" i="1"/>
  <c r="BF31" i="1"/>
  <c r="AZ31" i="1"/>
  <c r="AT31" i="1"/>
  <c r="AN31" i="1"/>
  <c r="AH31" i="1"/>
  <c r="AB31" i="1"/>
  <c r="V31" i="1"/>
  <c r="BR30" i="1"/>
  <c r="BL30" i="1"/>
  <c r="BF30" i="1"/>
  <c r="AZ30" i="1"/>
  <c r="AT30" i="1"/>
  <c r="AN30" i="1"/>
  <c r="AH30" i="1"/>
  <c r="AB30" i="1"/>
  <c r="V30" i="1"/>
  <c r="BR29" i="1"/>
  <c r="BL29" i="1"/>
  <c r="BF29" i="1"/>
  <c r="AZ29" i="1"/>
  <c r="AT29" i="1"/>
  <c r="AN29" i="1"/>
  <c r="AH29" i="1"/>
  <c r="AB29" i="1"/>
  <c r="V29" i="1"/>
  <c r="BR28" i="1"/>
  <c r="BL28" i="1"/>
  <c r="BF28" i="1"/>
  <c r="AZ28" i="1"/>
  <c r="AT28" i="1"/>
  <c r="AN28" i="1"/>
  <c r="AH28" i="1"/>
  <c r="AB28" i="1"/>
  <c r="V28" i="1"/>
  <c r="CF26" i="1"/>
  <c r="BR26" i="1"/>
  <c r="BL26" i="1"/>
  <c r="BF26" i="1"/>
  <c r="AZ26" i="1"/>
  <c r="AT26" i="1"/>
  <c r="AN26" i="1"/>
  <c r="AH26" i="1"/>
  <c r="AB26" i="1"/>
  <c r="V26" i="1"/>
  <c r="BR25" i="1"/>
  <c r="BL25" i="1"/>
  <c r="BF25" i="1"/>
  <c r="AZ25" i="1"/>
  <c r="AT25" i="1"/>
  <c r="AN25" i="1"/>
  <c r="AH25" i="1"/>
  <c r="AB25" i="1"/>
  <c r="V25" i="1"/>
  <c r="BR24" i="1"/>
  <c r="BL24" i="1"/>
  <c r="BF24" i="1"/>
  <c r="AZ24" i="1"/>
  <c r="AT24" i="1"/>
  <c r="AN24" i="1"/>
  <c r="AH24" i="1"/>
  <c r="AB24" i="1"/>
  <c r="V24" i="1"/>
  <c r="CK23" i="1"/>
  <c r="CF22" i="1"/>
  <c r="BR22" i="1"/>
  <c r="BL22" i="1"/>
  <c r="BF22" i="1"/>
  <c r="AZ22" i="1"/>
  <c r="AT22" i="1"/>
  <c r="AN22" i="1"/>
  <c r="AH22" i="1"/>
  <c r="AB22" i="1"/>
  <c r="V22" i="1"/>
  <c r="BL21" i="1"/>
  <c r="BF21" i="1"/>
  <c r="AZ21" i="1"/>
  <c r="AT21" i="1"/>
  <c r="AN21" i="1"/>
  <c r="AH21" i="1"/>
  <c r="AB21" i="1"/>
  <c r="V21" i="1"/>
  <c r="BR20" i="1"/>
  <c r="BL20" i="1"/>
  <c r="BF20" i="1"/>
  <c r="AZ20" i="1"/>
  <c r="AT20" i="1"/>
  <c r="AN20" i="1"/>
  <c r="AH20" i="1"/>
  <c r="AB20" i="1"/>
  <c r="V20" i="1"/>
  <c r="AZ19" i="1"/>
  <c r="AT19" i="1"/>
  <c r="AN19" i="1"/>
  <c r="AJ19" i="1"/>
  <c r="AI19" i="1"/>
  <c r="AH19" i="1"/>
  <c r="AB19" i="1"/>
  <c r="V19" i="1"/>
  <c r="CF17" i="1"/>
  <c r="BR17" i="1"/>
  <c r="BL17" i="1"/>
  <c r="AZ17" i="1"/>
  <c r="AT17" i="1"/>
  <c r="AN17" i="1"/>
  <c r="AH17" i="1"/>
  <c r="AB17" i="1"/>
  <c r="V17" i="1"/>
  <c r="BR16" i="1"/>
  <c r="BL16" i="1"/>
  <c r="BF16" i="1"/>
  <c r="AZ16" i="1"/>
  <c r="AT16" i="1"/>
  <c r="AN16" i="1"/>
  <c r="AH16" i="1"/>
  <c r="AB16" i="1"/>
  <c r="V16" i="1"/>
  <c r="BF15" i="1"/>
  <c r="AT15" i="1"/>
  <c r="AN15" i="1"/>
  <c r="AH15" i="1"/>
  <c r="AB15" i="1"/>
  <c r="V15" i="1"/>
  <c r="BR14" i="1"/>
  <c r="BL14" i="1"/>
  <c r="AZ14" i="1"/>
  <c r="AT14" i="1"/>
  <c r="AN14" i="1"/>
  <c r="AH14" i="1"/>
  <c r="AB14" i="1"/>
  <c r="V14" i="1"/>
  <c r="BL13" i="1"/>
  <c r="BF13" i="1"/>
  <c r="AZ13" i="1"/>
  <c r="AT13" i="1"/>
  <c r="AN13" i="1"/>
  <c r="AH13" i="1"/>
  <c r="AB13" i="1"/>
  <c r="V13" i="1"/>
  <c r="BR12" i="1"/>
  <c r="BL12" i="1"/>
  <c r="BF12" i="1"/>
  <c r="AZ12" i="1"/>
  <c r="AT12" i="1"/>
  <c r="AN12" i="1"/>
  <c r="AH12" i="1"/>
  <c r="AB12" i="1"/>
  <c r="V12" i="1"/>
  <c r="BR11" i="1"/>
  <c r="BF11" i="1"/>
  <c r="AZ11" i="1"/>
  <c r="AT11" i="1"/>
  <c r="AN11" i="1"/>
  <c r="AH11" i="1"/>
  <c r="AB11" i="1"/>
  <c r="V11" i="1"/>
  <c r="BR10" i="1"/>
  <c r="BL10" i="1"/>
  <c r="BF10" i="1"/>
  <c r="AZ10" i="1"/>
  <c r="AT10" i="1"/>
  <c r="AN10" i="1"/>
  <c r="AH10" i="1"/>
  <c r="AB10" i="1"/>
  <c r="V10" i="1"/>
  <c r="BR9" i="1"/>
  <c r="BL9" i="1"/>
  <c r="BF9" i="1"/>
  <c r="AZ9" i="1"/>
  <c r="AT9" i="1"/>
  <c r="AN9" i="1"/>
  <c r="AH9" i="1"/>
  <c r="AB9" i="1"/>
  <c r="V9" i="1"/>
  <c r="BL8" i="1"/>
  <c r="BF8" i="1"/>
  <c r="AZ8" i="1"/>
  <c r="AT8" i="1"/>
  <c r="AN8" i="1"/>
  <c r="AH8" i="1"/>
  <c r="AB8" i="1"/>
  <c r="V8" i="1"/>
  <c r="BU85" i="1" l="1"/>
  <c r="BU61" i="1"/>
  <c r="J9" i="2"/>
  <c r="I10" i="2" s="1"/>
  <c r="E10" i="2" l="1"/>
  <c r="F10" i="2"/>
  <c r="J10" i="2"/>
  <c r="G10" i="2"/>
  <c r="H10" i="2"/>
</calcChain>
</file>

<file path=xl/sharedStrings.xml><?xml version="1.0" encoding="utf-8"?>
<sst xmlns="http://schemas.openxmlformats.org/spreadsheetml/2006/main" count="1992" uniqueCount="1302">
  <si>
    <t>Política Pública:</t>
  </si>
  <si>
    <t xml:space="preserve">Primera Infancia, Infancia y Adolescencia 2014 - 2024 "Por mis derechos, por mi familia, para volver a soñar" </t>
  </si>
  <si>
    <t>SEGUIMIENTO A LA POLÍTICA PÚBLICA DE MANERA ANUAL</t>
  </si>
  <si>
    <t>AVANCE POLÍTICA PÚBLICA DECENAL</t>
  </si>
  <si>
    <t>Eje estratégico</t>
  </si>
  <si>
    <t>Acción estratégica</t>
  </si>
  <si>
    <t xml:space="preserve">Meta No. </t>
  </si>
  <si>
    <t>Meta 2024</t>
  </si>
  <si>
    <t>Curso de vida</t>
  </si>
  <si>
    <t>Responsable</t>
  </si>
  <si>
    <t>Proyección Decenal</t>
  </si>
  <si>
    <t>Seguimiento Decenio</t>
  </si>
  <si>
    <t>PI</t>
  </si>
  <si>
    <t>I</t>
  </si>
  <si>
    <t>A</t>
  </si>
  <si>
    <t>Programado</t>
  </si>
  <si>
    <t>Ejecutado</t>
  </si>
  <si>
    <t>Porcentaje avance</t>
  </si>
  <si>
    <t>Observaciones</t>
  </si>
  <si>
    <t>Meta programada decenio</t>
  </si>
  <si>
    <t>Meta cumplida decenio</t>
  </si>
  <si>
    <t>Porcentaje de avance Total</t>
  </si>
  <si>
    <t>OBSERVACIONES GENERALES EN EL PROCESO DE IMPLEMENTACIÓN, SEGUIMIENTO Y EVALUACIÓN</t>
  </si>
  <si>
    <t>Existencia</t>
  </si>
  <si>
    <t>Implementar la estrategia "Instituciones amigas de la mujer y la Infancia" IAMI.</t>
  </si>
  <si>
    <t>14 ESE con Norma Técnica implementada en forma permanente y continua y ampliación a IPS privadas y mixtas para la atención del binomio madre e hijo, incluyendo la estrategia IAMI.</t>
  </si>
  <si>
    <t>X</t>
  </si>
  <si>
    <t>Salud</t>
  </si>
  <si>
    <t xml:space="preserve">En cuanto NORMAS TÉCNICAS IMPLEMENTADAS PARA LA ATENCIÓN DEL BINOMIO MADRE-HIJO, se desarrollan en las 12 ESEs.  En tres de ellas se desarrolló seguimiento permanente a la atención del BINOMIO MADRE-HIJO, siendo estas  QUIMBAYA, FILANDIA y la TEBAIDA. </t>
  </si>
  <si>
    <t>Se realiza refuerzo de esta con capacitaciones  para actualizar a las IPS municipales en temas de lactancia materna, aprovechamiento biologico de los alimentos, habitos alimentarios, alimentacion complementaria.
6 municipios programados para esta vigencia y asi dar cumplimiento a la meta del plan de desarrollo,de aplicacion de la estrategia en los 12 municipios del Departamento. Al corte de 31 de Mayo de 2015 se ha implementado la estrategia en los municipios de Salento, Filandia y Córdoba.</t>
  </si>
  <si>
    <t>Se llevó a cabo la verificación del estado de la estrategia instituciones Amigas de la Mujer y la Infancia en 11 Empresas Sociales del Estado.
Se realizó asistencia técnica para la implementación de la estrategia  instituciones Amigas de la Mujer y la Infancia, en cuatro municipios según lineamientos 2016.
Teniendo en cuenta que la lPS Hospital del Sur, fue elegida por el ministerio de salud y de la protección social como piloto para la asistencia técnica en  lineamientos de la estrategia Instituciones amigas de la Mujer y la Infancia IAMI, se tiene en cuenta el municipio de Armenia para la acciones tendientes a desarrollar el plan decenal de lactancia Materna.
Se realizó acompañamiento a los 12  Municipios  durante el desarrollo de 4 jornadas de vacunación en los meses de enero, abril, agosto y octubre.
Se realizó asistencia técnica y articulación  con las EAPB, IPS, y Planes locales de salud para garantizar el cumplimiento en las coberturas los 12 municipios.</t>
  </si>
  <si>
    <t>Por la meta 148,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Se realizó informe final de los seguimientos a los planes de mejora de las IPS públicas según evaluación de la estrategia IAMI 2017.
Se proyecta programación para el seguimiento a planes de mejoramiento en la implementación de la estrategia IAMI de las ESE- Armenia (Hospital San Juan de Dios), La Tebaida Hospital Pio X; Quimbaya Hospital Sagrado Corazón, Filandia (Hospital San Vicente de Paul).
Con corte a diciembre se consolida la información de lactancia materna y perímetro braquial y se alimenta la matriz de seguimiento a control de crecimiento y desarrollo por parte de IPS.
Se entrega el modelo de política de la Estrategia IAMI a 11 Municipios.   
Se realizó seguimiento a 17 casos prioritarios con notificación en sivigila como desnutrición aguda.
Se realizó consolidado de la información obtenida en la visitas de verificación a las ESE de la normatividad vigente en Nutrición.
Dentro de la ejecución del plan de intervenciones colectivas se recoge la variable de Perímetro Cefálico el cual permite detectar casos sospechosos de desnutrición, con casos de desnutrición a los cuales se le realiza seguimiento a la activación de la ruta de atención integral (Se detecta casos de desnutrición por PIC con perímetro braquial así: 5 casos Calarcá;  un  caso en Génova, un  caso en Pijao y un caso  Salento).
Para la meta 129, se realizó análisis de situación nutricional de 6 poblaciones etnias.
Meta 129, se  socializa con planes locales de salud y secretaria de servicios sociales y de salud de Calarcá; de la  situación nutricional a 6 comunidades indígenas del departamento.
Meta 129, Se socializan casos de desnutrición con  planes locales de salud y secretaria de servicios sociales y de salud de Calarcá para la definición de la ruta de atención integral  para la intervención integral de población indígena en los municipios.
Meta 129, Se realizó la intervención con educación integral de población indígena (a en los municipios de Quimbaya (Laurel, Buenavista) y Calarcá (Quebrada Negra, Potosí, La Virginia); Buenavista, Pijao, La Tebaida y Córdoba.</t>
  </si>
  <si>
    <t>Se socializaron lineamientos Instituciones Amigas de la mujer y la Infancia  IAMI 2016 en la red prestadora de servicios (EAPB y 11 ESE públicas, de competencia del departamento).                                                                                                                                                 
Se realiza asistencia técnica sobre implementación de estrategia IAMI - Instituciones Amigas de la mujer y la Infancia en la red prestadora de servicios (EAPB y 11 ESE públicas, de competencia del departamento).                                                         
Se realiza seguimiento al estado de la implementación de la estrategia IAMI   Instituciones Amigas de la mujer y la Infancia.
Hay una incipiente información de madre canguro, el programa no se encuentra consolidado como tal.</t>
  </si>
  <si>
    <t>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
La Estrategia "Madre Canguro" no está siendo implementada en la actualidad.
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t>
  </si>
  <si>
    <t xml:space="preserve">Durante la vigencia 2020, la entidad responsable no reportó acciones en el marco del proceso de implementación.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</si>
  <si>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</si>
  <si>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Promover la estrategia "Madre Canguro" en las instituciones prestadoras de servicio -IPS- públicas y privadas.</t>
  </si>
  <si>
    <t>14 ESE con Norma Técnica implementada en forma permanente y continua y ampliación a IPS privadas y
mixtas para la atención del binomio madre e hijo, incluyendo la Estrategia "Madre Canguro".</t>
  </si>
  <si>
    <t xml:space="preserve">La Secretaría de Salud no reportó acciones desarrolladas durante lo corrido de la vigencia 2021. </t>
  </si>
  <si>
    <t>Crear y ejecutar la ruta de información de los recién nacidos con bajo peso al nacer por enfoque diferencial.</t>
  </si>
  <si>
    <t>12 Municipios del Departamento del Quindío con capacidad instalada para el desarrollo permanente y continuo de acciones de Promoción por enfoque diferencial en el desarrollo del Plan Nacional de sexualidad, derechos sexuales y reproductivos.</t>
  </si>
  <si>
    <t>Con relación al Número de municipios con ACCIONES DE PROMOCIÓN DE LA SALUD EN LA POLÍTICA NACIONAL DE SEXUALIDAD, DERECHOS SEXUALES Y REPRODUCTIVOS, se realizaron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t>
  </si>
  <si>
    <t>A la fecha se han realiza acciones de promoción y prevención en 4 Municipios en los cuales encontramos Montenegro, Quimbaya, La  Tebaida y  Calarcá. En las estrategias de atención integral en salud, Salud Sexual y Reproductiva en adolescentes y jóvenes y maternidad segura.</t>
  </si>
  <si>
    <t>Realización de visitas de asistencia técnica y seguimiento a la implementación de programa de planificación familiar en las I.P.S y E.P.S del departamento del QUINDIO.
En los 12 municipios del Quindío se realizaron acciones de prevención y atención integral en salud sexual y reproductiva en adolescentes y jóvenes.
Se realizó el diagnóstico del estado de los servicios de salud amigables para adolescentes y jóvenes en el Departamento; del cual se priorizaron 6 municipios para intervenir.
Se realizó asesoría y asistencia técnica para la implementación y/o fortalecimiento de los servicios amigables, con énfasis en las redes comunitarias y veedurías juveniles.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Se ejecutó el Taller de capacitación en la realización de pruebas rápidas de VIH/sífilis el cual se llevó a cabo en la ciudad de Armenia en el Laboratorio Departamental de salud Pública durante los días 16 y 17  de marzo; en compañía con el Ministerio de salud y protección social y el Instituto Nacional de Salud.</t>
  </si>
  <si>
    <t>Desde la Dimensión de sexualidad, derechos sexuales y reproductivos se realizaron las siguientes actividades las cuales apuntan al cumplimiento de la meta de producto:
1. Asistencia técnica, seguimiento y monitoreo a las ESE de primer nivel de atención en la Estrategia Nacional de Servicios de Salud Amigables para Adolescentes y Jóvenes.
2. Asistencia técnica, seguimiento y monitoreo a la gestión del riesgo en salud de los programas regulares, EAPB y ESEs en la  atención a personas que viven con VIH.
3. Seguimiento a los eventos de VIH/SIDA  y HEPATITIS reportados en las diferentes fuentes de información SISPRO a nivel de los 11 municipios.
4. Desarrollo del comité departamental de sexualidad, derechos sexuales y reproductivos (resolución 533 del 02 junio del 2015) y el subcomité de promoción y prevención de las ITS/ VIH-SIDA.
5. Seguimiento al evento de violencia sexual en población vulnerable; reportados en las diferentes fuentes de información SISPRO a nivel de los 11 municipios.
6. Asistencia técnica, seguimiento y monitoreo a la gestión del riesgo en salud de las EAPB y ESEs en el abordaje integral de las violencias de género y violencias sexuales.
7. Capacitación al sector salud  en la estrategia de abordaje integral de las violencias de género y violencias sexuales.</t>
  </si>
  <si>
    <t xml:space="preserve">Se realizó seguimiento a casos de bajo peso al nacer notificados por el SIVIGILA a través de la verificación de la atención nutricional de la gestante con hijos de bajo peso al nacer. Con enfoque diferencial.
A través de la consulta preconcepciones la secretaría de salud departamental con el programa maternidad segura se implementó en todo el departamento del Quindío en IPS públicas y privadas la consulta preconcepciones de tal manera que se le apunta a aquellas embarazadas con condiciones físicas y psicológicas para que tengan un bebe sano y saludable.
Con el programa de planificación familiar se buscó evitar embarazos en adolescentes, estos se han reducido por debajo de la meta nacional.
</t>
  </si>
  <si>
    <t xml:space="preserve">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</si>
  <si>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</si>
  <si>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 xml:space="preserve">Implementar el plan decenal de lactancia materna 2010-2020, en el departamento del Quindío. </t>
  </si>
  <si>
    <t xml:space="preserve">12 Municipios del Departamento del Quindío con capacidad instalada para el desarrollo permanente y continuo de acciones de Promoción en el desarrollo del Plan Nacional de Sexualidad, Derechos sexuales y Reproductivos. </t>
  </si>
  <si>
    <t>En cuanto al número de Municipios apoyados para la IMPLEMENTACIÓN DE PATRONES ALIMENTARIOS ADECUADOS EN LA PRIMERA INFANCIA, la misma se vienen realizando en 9 municipios del departamento, con énfasis en: CALARCÁ, MONTENEGRO y FILANDIA.</t>
  </si>
  <si>
    <t>Se realiza actualizacion a IPS municipales en cuanto a lactancia materna, con el fin de increnmentar en  meses la duración de la lactancia materna exclusiva en menores de 6 meses, Reducir la mortalidad infantil evitable por desnutrición en forma progresiva. Se apoyaron los 11 Municipio de competencia Departamental en la Implementación de patrones alimentarios adecuados en la primera infancia.</t>
  </si>
  <si>
    <t>Se realizó socialización intersectorial del Decreto 1397 de 1.992 "Por el cual se promueve la lactancia materna, se reglamenta la comercialización y publicidad de los alimentos de fórmula para lactantes y complementarios de la leche materna".</t>
  </si>
  <si>
    <t>• Se realizó visita de asistencia técnica y verificación en cuanto a la atención integral de las personas que viven con VIH a las EAPB (SALUD VIDA, SALUD TOTAL, NUEVA EPS, SANITAS Y SOS) así mismo se realiza visitas a IPS de los municipios de Filandia, tebaida, armenia, Buenavista y secretaria de salud municipal de armenia, a fin de realizar asesoría y asistencia técnica frente a la contratación y atenciones relacionadas en los eventos de ITS-VIH.
• Se realizó seguimiento a los eventos de hepatitis y VIH reportados en el SIVIGILA, en donde se realizan acciones frente a la garantía de la calidad del dato y gestión del riesgo individual que las EAPB deben realizar a fin de garantizar una atención integral.
• Se desarrolló capacitación en APV, en el marco del desarrollo del subcomité de ITS-VIH durante los días 28 y 29.</t>
  </si>
  <si>
    <t xml:space="preserve">Se socializaron lineamientos  Instituciones Amigas de la mujer y la Infancia  IAMI 2016 en la red prestadora de servicios (EAPB y 5 ESE públicas, de competencia del departamento).                                                                                                                                               
Se realizó asistencia técnica sobre implementación de estrategia IAMI - Instituciones Amigas de la mujer y la Infancia en la red prestadora de servicios (EAPB y 5 ESE públicas, de competencia del departamento).                                                         
Se realizó seguimiento al estado de la implementación de la estrategia IAMI   Instituciones Amigas de la mujer y la Infancia. </t>
  </si>
  <si>
    <t>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</si>
  <si>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</si>
  <si>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Capacidades Institucionales ejecutadas para la promoción, el apoyo y la protección de la Lactancia Materna, en el marco del Plan Decenal.</t>
  </si>
  <si>
    <t xml:space="preserve">• Se realizó informe de la integración de los programas IAMI-AIEPI-PAI, en la política a través de la verificación en  acto administrativo  en IPS (hospital San Juan de Dios; Circasia Hospital San Vicente; Quimbaya Escuela Naranjal, Pijao Hogar Infantil; Buenavista Hospital San Camilo.
• Se realizó informe de los seguimientos a los planes de mejora de las IPS públicas según evaluación de la estrategia IAMI 2017.            </t>
  </si>
  <si>
    <t>Se realiza plan de evaluación de la calidad de atención al binomio madre e hijo en 11 IPS públicas.
El 19 de junio se realizó la presentación de resultados de seguimiento y evolución de la calidad de la atención nutricional en las IPS públicas, la cual contiene hallazgos de estrategia IAMI.</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</si>
  <si>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</si>
  <si>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 xml:space="preserve">Implementar el Plan de Seguridad Alimentaria y Nutricional del departamento del Quindío para niños, niñas y adolescentes con enfoque diferencial. </t>
  </si>
  <si>
    <t>12 Municipios del Departamento con Programas Municipales de fomento y protección de patrones alimentarios adecuados para la primera infancia.</t>
  </si>
  <si>
    <t>Agricultura</t>
  </si>
  <si>
    <t>Se apoyaron los 11 Municipio de competencia Departamental en la Implementación de patrones alimentarios adecuados en la primera infancia.</t>
  </si>
  <si>
    <t>Se implementó el programa de agricultura familiar campesina para fortalecer la canasta familiar con productos como frutas y verduras.</t>
  </si>
  <si>
    <t>A lo largo de 2017, el grupo de trabajo accedió a dichos entornos educativos, habiendo conseguido avances significativos en el 40% de las instituciones educativas, actualmente en el departamento del Quindío en entorno escolar infantil y adolescente hay 54 instituciones educativas de Competencia departamental, es decir de los 11 municipios sin incluir a la capital Armenia, de las cuales fueron abordados con los temas referenciados a un total de 22. 
Se dio continuidad al trabajo realizado por la Dimensión desde los primeros meses del presente año, en atención a trabajar la prevención del tabaquismo y la promoción de hábitos y estilos de vida saludable en ambiente escolar. Para tal efecto se ha llevado a cabo un cúmulo de visitas que incluye 11 instituciones educativas, incluyendo además el colegio IMET de Circasia el cual es uno de los abanderados en el departamento del Quindío sobre programas de medio ambiental con reciclaje y programas transversales en el Proyecto Educativo Institucional (PEI) con salud.
Se visitaron a 22 colegios realizando seguimiento y asistencia técnica en la estrategia 4x4 con el fin de verificar que estén incluidos en el PRAE (Proyecto Ambiental Escolar) de 2018 los programas para abordar el tabaquismo. La estrategia permite trabajar prevención en consumo de tabaco y alcohol, promover hábitos de estilos de vida saludable como la realización de actividad física y la ingesta de frutas y verduras. Se incluye en esta actividad el acompañamiento, entrega y puesta en marcha de cartilla a 11 rectores de los colegios antes mencionados, que incluye actividades lúdicas, pedagógicas con material reciclable. De igual manera relación de enlaces de video educativos con previa capacitación para la prevención y promoción del tabaquismo.
Se implementó la realización de capacitaciones a docentes, rectores, orientadores, coordinadores, representantes concejo de padres, planes locales de salud y comisaría de familia en las que se aborda la prevención sobre el consumo utilizando la estrategia 4x4 como principal insumo. De igual manera se realiza trabajo con docentes y alumnos de grados tercero, cuarto y quinto de primaria sobre promoción de valores, prevención de consumo, autocuidado, habilidades sociales, etc. Grupos seleccionados dado que sus alumnos están cerca a la edad de los once años, identificada como edad de inicio de consumo de tabaco. 
Se realizó para el plan local de salud una serie de asistencias para que se trabaje conjuntamente con las instituciones educativas en los diferentes temas que abarcan la estrategia 4x4 como son:
Exploración espacios libres de humo con planes de mejoramiento.
Exploración alimentación saludable con planes de mejora.
Entrega de ayudas visuales para pegar en carteleras.
Capacitaciones diversas a lo largo del año (escuelas de padres, actividades pedagógicas con los integrantes del).
Además del marco legal colombiano, las guías del MSPS, se socializaron en la pedagogía con todos los colegios, los modelos de intervención exitosos de Islandia (Juventud en Islandia) y Finlandia. 
Prevención en tabaquismo con un diagnóstico de edad de inicio de consumo de tabo en 11 instituciones educativas de competencia Departamental. 
Revisión planes de mejora de espacios libres de humo, que deben ser implementados en los colegios visitados.
Fortalecimiento del respeto que desde la docencia y directiva de las Instituciones Educativas, se debe hacer sobre las leyes que protegen a los menores frente al consumo de tabaco. 
Promover la importancia en el uso de las rutas de atención no solo de convivencia escolar sino en la que permite la asistencia desde el infante y adolescente, y también de su entorno desde la Atención Integral en Salud.
Reconocer en los PRAE y las directivas de los colegios en que son los principales agentes para abordar el tema del tabaquismo y nutrición saludable.
Acciones donde se enfatiza en el marco legal para Colombia aplicable al consumo de tabaco, prevención y promoción propendiendo por la calidad de vida de los adolescentes e infantes.</t>
  </si>
  <si>
    <t xml:space="preserve">La entidad no reportó información durante la vigencia. </t>
  </si>
  <si>
    <t>La estrategia se divide en 4 elementos, alimentación saludable, actividad física, no consumo de tabaco y no consumo de alcohol.
En instituciones educativas y planes locales, se promociona la estrategia, y también se realizan capacitaciones a los docentes de educación física para motivar la implementación de la estrategia cuatro por cuatro (que  se realiza de modo más técnico y realicen prevención).
Estrategia Tienda Saludable, capacitaciones a las administradoras de las tiendas escolares, para incentivar la venta de productos saludables y no frituras, inducción del manejo de la sal y los saleros en los restaurantes escolares.
Capacitación sobre el aumento de la actividad física en las jornadas escolares, al menos 150 minutos de actividad física a la semana.
Capacitaciones para inculcar buenos hábitos alimenticios en los niños, niñas y adolescentes para prevenir enfermedades crónicas.
Revisión de la ley 1335 del 2009 en las I.E, señalética, campañas de prevención del consumo de tabaco.
En citas médicas se incentiva la cesación del consumo de tabaco, charlas para adultos y jóvenes.</t>
  </si>
  <si>
    <t>Apoyo técnico en el fomento organizativo de la Agricultura Campesina, Familiar y Comunitaria.</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</si>
  <si>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</si>
  <si>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20 Proyectos Productivos apoyados con énfasis en Seguridad Alimentaria dirigidos a grupos poblacionales vulnerables.</t>
  </si>
  <si>
    <t xml:space="preserve">A partir del acompañamiento realizado al Convenio 121 de 2013, CONSTRUYAMOS COLOMBIA - DPS y Gobernación del Quindío, se ha propiciado la generación de 16 EMPRENDIMIENTOS AGROINDUSTRIALES, apoyados dentro de los beneficiarios del PROGRAMA DE SEGURIDAD ALIMENTARIA. </t>
  </si>
  <si>
    <t>Se intervino en el programa de seguridad alimentaria en los municipios de Circasia, Génova, Córdoba y Pijao, realizando charlas de sensibilización y cambio de actitud realizando un ejercicio práctico de ¿cuánto me cuesta establecer y mantener una huerta?, y lo que me ahorraría mercando en mi finca, y los ingresos que obtendría adicionales si vendiera la producción de los productos que no utilizo para el consumo interno.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sí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La lechuga en otros predios atrajo algunas plagas, por lo que los beneficiarios optaron por no sembrar más y reemplazarlo por otra hortaliza. Se realizaron visitas  en los municipios de Génova, Buenavista, Pijao, Córdoba, Calarcá, Salento, Circasia y Quimbaya  con el propósito de evaluar los alcances del   programa RESA RURAL. La población Beneficiada con el proyecto fueron 1200 Familias de los Municipios arriba mencionados.</t>
  </si>
  <si>
    <t>Se beneficiaron 129 familias urbanas y periurbanas con parcelas de agricultura familiar para autoconsumo y comercio de excedentes.</t>
  </si>
  <si>
    <t>A lo largo de la implementación del programa de Agricultura familiar campesina se beneficiaron directa e indirectamente aproximadamente 774 familias en las zonas urbanas periurbanas y rurales de todos los municipios del Departamento del Quindío.</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</si>
  <si>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</si>
  <si>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Se han beneficiado 432 familias hasta el mes de junio en todos los Municipios del Departamento.</t>
  </si>
  <si>
    <t>Convenio de cofinanciación Alianzas productivas.
Se realizó la formulación y gestión de los proyectos, en los municipios de Córdoba, Filandia, Salento y Circasia.</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</si>
  <si>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</si>
  <si>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t>16 Convenios en ejecutados para suministro de material de propagación de los Productos Agropecuarios considerados dentro de los proyectos de Seguridad Alimentaria.</t>
  </si>
  <si>
    <t>El convenio que se encuentra vigente la fecha es 121 de 2013, entre la FUNDACIÓN CONSTRUYAMOS COLOMBIA, el DPS (Departamento de Prosperidad Social) y el Departamento del Quindío.  Entrega de material vegetal para la propagación de hortalizas, cítricos y  tubérculos; aproximadamente se les entregó a  589 familias de los municipios de  Quimbaya, Córdoba, Buenavista y Salento.</t>
  </si>
  <si>
    <t xml:space="preserve">Se incrementó el número de convenios en ejecución para consecución y/o suministro de material de propagación de los productos agropecuarios considerados dentro de los proyectos de seguridad alimentaria. </t>
  </si>
  <si>
    <t>Se conformaron seis (6) alianzas para contratos de compra anticipada de productos de la agricultura familiar en el departamento del Quindío.</t>
  </si>
  <si>
    <t>Se formalizaron 4 alianzas productivas para el año 2017 en el marco del proyecto "Apoyo a alianzas productivas del Ministerio de Agricultura y Desarrollo Rural", las cuales dentro del componente de comercialización están enfocadas a los contratos de compra anticipada con el aliado comercial. Estas alianzas beneficiaron en total 186 productores en 5 municipios (Pijao, Filandia, Circasia, Córdoba y Génova) un total de aportes por parte del Departamento de $60,000,000 y en los renglones productivos leche, queso, panela y plátano.</t>
  </si>
  <si>
    <t xml:space="preserve">Se crearon 11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
</t>
  </si>
  <si>
    <t>Ya se  crearon 11 alianzas para contratos de compra anticipada de productos de la agricultura familiar en el departamento del Quindío, mediante convenio con otras entidades; pero no se han cerrado los proyectos pues en el presente año se viene realizando la ejecución de los recursos y se les está apoyando con asistencia técnica profesional.</t>
  </si>
  <si>
    <t xml:space="preserve">Desde la Secretaría Departamental de Agricultura, Desarrollo Rural y Medio Ambiente, no se reportan acciones de seguimiento durante el segundo semestre de la vigencia 2020 para esta actividad.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</si>
  <si>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</si>
  <si>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Capacidades Institucionales ejecutadas para la ejecución, monitoreo y control del Plan de Seguridad Alimentaria y Nutricional del Departamento del Quindío.</t>
  </si>
  <si>
    <t>Acompañamiento Y Asistencia Técnica A Productores Agropecuarios En La Productividad Primaria Y Alistamiento De La Oferta, Permitiendo Así El Aseguramiento De La Cadena Agroalimentaria En La Productividad Primaria.</t>
  </si>
  <si>
    <t xml:space="preserve">El Plan de Seguridad Alimentaria y Nutricional del departamento del Quindío, terminó su periodo de implementación en la vigencia 2020, dándose cumplimiento a la meta de Política Pública. </t>
  </si>
  <si>
    <t>Implementar la estrategia de desparasitación y prevención de las deficiencias de micronutrientes en gestantes y población de la primera infancia con enfoque diferencial.</t>
  </si>
  <si>
    <t>12 Municipios del Departamento del Quindío apoyados con Programas Municipales de fomento y protección de patrones alimentarios adecuados para la Primera Infancia.</t>
  </si>
  <si>
    <t>Se sembraron 150 hectáreas de productos de la canasta básica familiar para aumentar la disponibilidad de alimentos y lograr disminuir o mantener la proporción de niños menores de 5 años en riesgo de desnutrición moderada o severa aguda.</t>
  </si>
  <si>
    <t>Se brindó educación  en acciones de AIEPI comunitario a las familias  visitadas en 66 veredas de los 11 municipios del departamento del Quindío   con énfasis en prevenir  y  evitar enfermedades relacionadas con el cuidando el ambiente (saneamiento, prevención de malaria y dengue y de  infección por VIH SIDA), con énfasis en el lavado de manos.                                               
Se brindó educación  en acciones de IAMI  a las familias  visitadas  en las 66 veredas de los 11 municipios del departamento del Quindío.                                                                                                                                                                                      
Se brindó educación  en la prevención y cuidado  adecuado de los casos de IRA (Infección Respiratoria Aguda) y EDA (Enfermedad Diarreica Aguda) leves en casa. En las  66 veredas visitadas en los 11  municipios del departamento del Quindío. 
Apoyo en el mejoramiento de coberturas - PAI, en entidades que atiende población infantil en los  Municipios  de Salento, córdoba, Pijao, Buenavista, Filandia, Génova, Circasia y Calarcá. 
Apoyo en el mejoramiento de coberturas - CD, en entidades que atienden población infantil  en los  Municipios  de Salento, córdoba, Pijao,  Buenavista, Filandia, Génova, Circasia y Calarcá. 
Se brindó acompañamiento en acciones de AIEPI comunitario a entidades  que atienden población infantil con énfasis en prevenir o evitar enfermedades relacionadas con el cuidando el ambiente (saneamiento,  prevención de malaria y dengue y de  infección por VIH SIDA, con énfasis en el lavado de manos en los municipios  de Salento, córdoba, Pijao,  Buenavista, Filandia, Génova,  Circasia y Calarcá.
Jornada Única de Desparasitación Antihelmíntica Masiva en población escolarizada de 5 a 14 años, del área urbana y rural de los 11 municipios del departamento, a través de la ejecución del Plan de Intervenciones Colectivas del departamento.</t>
  </si>
  <si>
    <t>La Dimensión de Enfermedades Transmisibles, en su componente de Enfermedades Emergentes, Reemergentes y Desatendidas, realizó a través del Plan de intervenciones Colectivas, dos jornadas de Desparasitación Antihelmíntica Masiva, dirigida a niños escolarizados del área urbana y rural del departamento, las cuales se realizaron en los meses de Abril y Octubre de 2018. El municipio de Armenia por ser descentralizado obtuvo el Albendazol de donación de la estrategia para su cumplimiento.</t>
  </si>
  <si>
    <t>La dimensión de enfermedades transmisibles, en su componente de enfermedades emergentes, reemergentes y desatendidas, realizó la contratación a través del plan de intervenciones colectivas para el año en curso, la inclusión de una jornada de desparasitación antihelmíntica masiva, dirigida a niños escolarizados de 5 a 14 años, del área urbana y rural del departamento, la cual se realizará en el mes de septiembre de 2019. El municipio de Armenia por ser descentralizado obtendrá el albeándolo de donación de la estrategia para su cumplimiento.
Inicialmente se realizó visita a los 12 municipios para verificar el estado de la estrategia AIEPI comunitario, para desarrollar capacitaciones a padres, educadores y a la comunidad en general, acerca de prevención en buenas prácticas como, lavado de manos, depósito correcto de basuras, adecuado lavado de alimentos, manejo del agua.
Se está trabajando con la estrategia del jeep de la salud, recorrido a veredas de los 11 municipios, se caracterizan las familias, y se realiza promoción y prevención en salud (vacunación, clasificación de población).
Se continua haciendo el recorrido por los 11 municipios del departamento con el jeep de la salud (también se atiende población rural de las I.E).</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</si>
  <si>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</si>
  <si>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</si>
  <si>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Educación</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</si>
  <si>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</si>
  <si>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Programa de Alimentación escolar en las 54 Instituciones Educativas en el Departamento del Qunidío se encuentra en proceso de ejecución</t>
  </si>
  <si>
    <t>Para el cumplimiento de esta meta en el Año 2016, se implementó desde de la Secretaria de Educación, el Programa de Alimentación Escolar PAE.</t>
  </si>
  <si>
    <t>A la fecha se ejecutó el Programa de Alimentación Escolar; El Seguimiento al programa se realizó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2Padres de Familia, 1 Manipuladora, Personero Estudiantil, 2 Representantes de los estudiantes beneficiarios. - Veedurías Ciudadanas. - Informe bimensual enviado al MEN.</t>
  </si>
  <si>
    <t>Se Implementó el Programa de Alimentación Escolar (PAE), beneficiando a más de 26.500 estudiantes en  las 54  Instituciones Educativas oficiales de los 11 municipios no certificados del Departamento del Quindío,  Entregándose  106,240 complementos alimentarios tipo almuerzo así:
- 51.113 Complementos Alimentarios Preparados en Sitio
- 97.240 Complementos Alimentarios Industrializados
Se destaca el beneficio brindado en un porcentaje superior al 90% a  estudiantes de  las Poblaciones en condición víctimas del conflicto, Discapacitados y Etnias, matriculados en la Jornada Regular (Mañana, Tarde y Jornada Única) de las I.E.</t>
  </si>
  <si>
    <t xml:space="preserve">Se viene implementando el programa de alimentación Escolar PAE beneficiando a 28.493 estudiantes de las 54 Instituciones Educativas  Oficiales de los 11 Municipios no certificados del Departamento del Quindío. Entregándose a la fecha:
 Almuerzos preparados en sitio  APS 
315.392
 491.391
TOTAL 806.783
Complemento preparado en sitio CPS
122.439
 209.881
TOTAL 332.320
Industrializado IND
310.670
459.891
</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</si>
  <si>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</si>
  <si>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En el año 2016, se ejecutó la contratación de un Equipo PAE compuesto por profesionales que dieron apoyo profesional para el acompañamiento, seguimiento y verificación de la ejecución del programa de alimentación escolar PAE y el cumplimiento de los lineamientos técnico administrativos establecidos en la resolución 16432 del 2 de octubre del 2015 en los comedores escolares de las cincuenta y cuatro (54) Instituciones Educativas de los once (11) municipios no certificados del departamento del Quindío.</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</si>
  <si>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</si>
  <si>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</si>
  <si>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</si>
  <si>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100% de ESE , 60% IPS Privadas y mixtas 100% de Entidades Administradoras de Planes de Beneficio EAPB subsidiadas y 100% de EAPB contributivas con
seguimiento al cumplimiento en la adherencia a las normas técnicas en las acciones de Salud Pública Individual.</t>
  </si>
  <si>
    <t>El SISTEMA DE VIGILANCIA EN SALUD PÚBLICA, se encuentra posicionado a nivel Departamental, logrando para la vigencia 2014, la ampliación de la Red de notificación con una cobertura del 100%, de acuerdo a la base datos REPS. El cumplimiento en el proceso de notificación por parte de la Unidad Notificadora Departamental del 100%, Unidades Notificadoras Municipales en un 100% y notificación por parte de UPGD del 98. Además se cumplió en un 100% con los procesos de Búsqueda Activa Institucional y los indicadores de vigilancia de los eventos inmunoprevenibles. Se activó la VIGILANCIA EPIDEMIOLÓGICA COMUNITARIA por medio de la activación de 91 COVECOM, en 11 municipios del Departamento experiencia que se presentó como exitosa en el Instituto Nacional de Salud.</t>
  </si>
  <si>
    <t>Desde el proceso de Gestión con EPS en coordinación con los referentes de las principales prioridades de la Dirección de Prevención, Vigilancia y control de Factores de Riesgo en salud se lleva a cabo evaluación en el cumplimiento de adherencia a las normas técnicas de la resolución 412 de 2000 en las siguientes acciones:
-Visitas de seguimiento y evaluación a las IPS Públicas del Departamento en el cumplimiento de adherencia a las normas técnicas y guías de atención como: Norma Técnica para la atención de parto, del recién nacido, para la atención en planificación familiar, en las alteraciones del desarrollo del joven de 10 a 29 años, del embarazo, del Crecimiento y Desarrollo en el menor de 10 años,  detección temprana del cáncer de cuello uterino entre otras, con la concertación de planes de mejoramiento y su respectivo seguimiento.
- Mesas de trabajo con las EAPB para el fortalecimiento en los procesos de gestión de riesgo individual en cada uno de los programas de Protección Especifica y Detección Temprana y en lo correspondiente a las Enfermedades de Interés en Salud Publica.
- Asistencia Técnica a las IPS y EAPB en las actividades de PEDT y de aplicación de guías basadas en la Resolución 412 (Aplicación y cumplimiento de las normas).</t>
  </si>
  <si>
    <t>Se realizó seguimiento y evaluación a las EPS subsidiadas y contributivas e IPS públicas y privadas en el Sistema de fortalecimiento a la gestión de las acciones de detección temprana y protección específica (Res. 412, 4505, 1536).
Se realizó monitoreo y evaluación técnica del cumplimiento de los indicadores de detección temprana y protección específica, según bases de datos reportadas por el MSPS.
Seguimiento a quejas por inconformidad en la prestación de servicios de salud tanto en la red pública como la red privada.
Eliminación de barreras en el acceso a los servicios de salud con la población vinculada a las diferentes EPS del departamento del Quindío.</t>
  </si>
  <si>
    <t>A través del subprograma de maternidad segura se desarrollaron actividades, procesos y capacitaciones, apostándole  a impactar positivamente los eventos de interés en salud publica en las mujeres en y hombres en edad reproductiva, con los programas de estilo de vida con base a planificación familiar, consulta preconcepciones, interrupción voluntaria del embarazo, de acuerdo a sentencia c-355 año 2006, control prenatal, parto humanizado, además a través del comité de maternidad segura, estamos realizando educación médica continuada a las EPS, IPS, personal médico y paramédicos, estudiantes y líderes comunales.</t>
  </si>
  <si>
    <t>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
El equipo  de maternidad segura ha realizado visitas de asistencia técnica a 11 municipios del departamento del Quindío, se han inscrito 2.647 mujeres gestantes al programa, antes de las 12 semanas.</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</si>
  <si>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</si>
  <si>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 xml:space="preserve">Implementar la estrategia "Atención Integrada de Enfermedades Prevalentes de la Infancia". AIEPI a nivel departamental. </t>
  </si>
  <si>
    <t>12 Municipios del Departamento con capacidad instalada para la implementación, desarrollo y mantenimiento de la estrategia AIEPI.</t>
  </si>
  <si>
    <t>En cuanto al número de Municipios con estrategia AIEPI, (Atención Integral a las Enfermedades Prevalentes de la Infancia) esta implementada en todo el departamento. A la fecha se realiza fortalecimiento al desarrollo de la estrategia, incluyendo el componente de MATERNIDAD SEGURA. Al cierre  de este año los municipios intervenidos fueron: Circasia, Quimbaya, Salento, Montenegro y Calarcá.</t>
  </si>
  <si>
    <t>La estrategia AIEPI se encuentra implementada en los 12 municipios, se esta realizado mantenimiento de la estrategia en los 11 municipios de competencia del Dpto.</t>
  </si>
  <si>
    <t>Se realizaron visitas para la verificación del estado de implementación de la estrategia AIEPI en los prestadores de salud del departamento.
Revisión y seguimiento en la disminución de los indicadores de morbimortalidad de las enfermedades prevalentes en la primera infancia con el aprendizaje de las 18 practicas claves de la estrategia AIEPI.
Articulación con las EAPB, IPS, y Planes locales de salud para garantizar el cumplimiento en las coberturas de vacunación de  los 12 municipios.
Desarrollo de la estrategia AIEPI  en todos los municipios del  departamento del Quindío.
Fortalecimiento de las acciones de seguimiento a la aplicabilidad de las guías y protocolos en la prestación de los servicios, dentro del programa de Crecimiento y Desarrollo.</t>
  </si>
  <si>
    <t>Seguimiento a la gestión individual del riesgo en salud a través de la herramienta en Excel de verificación del programa de Crecimiento y Desarrollo.</t>
  </si>
  <si>
    <t>Se implementó un portafolio de servicio de salud pública, con la secretaría de Salud departamental y otras secretarías e instituciones descentralizadas, como educación, agricultura, Indeportes, plan departamental de aguas y CRQ, con actividades enfocadas a mejorar el entorno escolar, mediante capacitaciones, talleres y actividades de inspección, vigilancia y control, desde los programas de convivencia social y salud mental, maternidad segura, salud ambiental, seguridad alimentaria y nutricional, vida saludable y condiciones no trasmisibles, alimentos y bebidas, enfermedades transmisibles, sexualidad, derechos sexuales y reproductivos, de residuos sólidos , escuela de padres, proyectos ambientales PRAE, lombricultura y composteras, liderazgo y proyecto de vida, club defensores del agua. Con todo lo anterior contribuyendo al desarrollo humano de la comunidad educativa, proporcionando acciones integrales de promoción de la salud y de bienestar; caracterización de la institución de acuerdo a las instalaciones higiénico locativas inspección del restaurante escolar.
Realización, acompañamiento, asistencia técnica y supervisión de las cuatro (4) Jornadas Nacionales de Vacunación, realizadas en los meses de enero, abril, julio y octubre. 
Socialización del  Lineamientos para las  Jornadas de vacunación a IPS públicas y privadas, EAPB y planes locales. Solicitud, análisis y consolidación de los Planes de Acción para las mismas y asistencia técnica, verificación del programa, entrega de material educativo y acompañamiento  a los 12 municipios del departamento el  día central de las Jornadas.
 Visitas de abogacía del Programa Ampliado de Inmunizaciones a los 11 alcaldes y gerentes de las ESE de los municipios y al Secretario de Salud de Armenia y la Gerente de Redsalud. Seguimiento a las EAPB que hacen presencia en el departamento para evaluación del cumplimiento del Programa. Verificación del programa en todas las IPS públicas del departamento.
Asistencia técnica, seguimiento, consolidación, análisis y envío al MSPS de los Monitoreos de Coberturas de Vacunación realizados por los municipios en los meses de marzo y septiembre de 2018.
Realización, consolidación, análisis y envío de la información obtenida en la Encuesta de Coberturas de vacunación a cargo del departamento, durante el mes de agosto de 2018.
Evaluación de la capacidad técnica y operativa de las ESES de los 11 municipios para el cumplimiento de la Estrategia AIEPI.  
Mesas técnicas conformadas por el equipo de salud infantil, RIAS, AIEPI, IAMI y PAI.
Participación en el Comité departamental de Primera infancia, Infancia y Adolescencia.
Participación en el Consejo Departamental de Política Social.</t>
  </si>
  <si>
    <t>Socialización de Lineamientos para la realización de la Jornada de vacunación a IPS públicas y privadas, EAPB y PLS.
Realización, acompañamiento, asistencia técnica y supervisión de la segunda jornada Nacional de Vacunación, semana de vacunación de las Américas con el lema para las Américas,  "Protege tu comunidad, haz tu parte, #Vacúnate", y el lema nacional ¡Vacunas al día, te la ponemos fácil!, día central 27 de abril. 
Seguimiento al Riesgo Individual en Salud de la Población Infantil del Departamento a través de las herramientas de Cohorte de Nacidos Vivos y Matriz de Crecimiento y Desarrollo, durante el segundo trimestre del año 2019.
Implementación de la RPMS para el curso de vida de Primera Infancia a través de la herramienta de Análisis de Barreras y Facilitadores con los actores de SGSSS que hacen presencia en el departamento.
Mesas técnicas conformadas por el equipo de salud infantil, RIAS, AIEPI, y PAI.
Participación en el Comité departamental de Primera infancia, Infancia y Adolescencia.
Evaluación de la capacidad técnica y operativa de las ESES de los 11 municipios para el cumplimiento de la Estrategia AIEPI y del PAI.
Incluye desde la Meta 17 a la 22</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</si>
  <si>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</si>
  <si>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</si>
  <si>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 xml:space="preserve">la estargia AIEPI en su componente comunitario integra a los actores sociales municipales, donde se les socializan las 18 practicas clave, signos de alarma para llevar al niño a urgencias, se priorizan practicas clave con la comunidad como la vacunación a través del PAI programa ampliado de inmunización. </t>
  </si>
  <si>
    <t>Seguimiento a la gestión individual del riesgo en salud a través de la herramienta en Excel de verificación de la Cohorte de Nacidos Vivos para control del Programa de Vacunación.</t>
  </si>
  <si>
    <t xml:space="preserve">Crear e implementar una estrategia de información, educación ciudadana y comunicación educativa en los 12 municipios para la promoción de la salud a favor del proceso de crecimiento y desarrollo. </t>
  </si>
  <si>
    <t>Estrategia AIEPI implementada en los 12 municipios urbano y rural con campañas de información, educación y comunicación educativa para la promoción de la salud realizada en las Instituciones Educativas, Públicas y Privadas.</t>
  </si>
  <si>
    <t xml:space="preserve">la estrategia AIEPI se difunde por medio de la IPS, del Plan de Intervenciones colectivas y en el componente comunitario con todos los actores locales, icluido el respresentante de educacion, enfocado a la promoción de la salud favoreciendo lo relacionado con el proceso de crecimiento y desarrollo. </t>
  </si>
  <si>
    <t>Acompañamiento y verificación de las 5 Jornadas de vacunación realizadas durante el año 2017.</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</si>
  <si>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</si>
  <si>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promoción, prevención y esquemas de vacunación implementados.</t>
  </si>
  <si>
    <t>En cuanto al número de Municipios con estrategia AIEPI, (Atención Integral a las Enfermedades Prevalentes de la Infancia) esta implementada en todo el departamento.</t>
  </si>
  <si>
    <t>La estrategia AIEPI integra al PAI programa ampliado de inmunizaciones dentro de las 18 practicas clave, el PAI se encuentra implementado y operando de manera permanente en todo el Departamento.</t>
  </si>
  <si>
    <t>Se brindó apoyo en la canalización y seguimiento de la atención en salud de niños y niñas menores de 5 años con desnutrición aguda moderada y severa.
Se realizó la visita domiciliaria a familias con casos de desnutrición aguda moderada y severa en menores de cinco años con el fin de establecer condiciones de SAN familiar y facilitar la canalización a programas de complementación.
Gestión con EAPB para recolección y consolidación de información antropométrica de niños, niñas, adolescentes, gestantes y adulto mayor. Participación en la socialización y asistencia técnica en eventos de vigilancia nutricional a EAPB, IPS.
Se realizó consolidación de información antropométrica de todos los niños y niñas indígenas valorados en los municipios de Córdoba, Buenavista, Quimbaya, Montenegro, La Tebaida, y Filandia.
Se realizó análisis de la situación nutricional de la población indígena.</t>
  </si>
  <si>
    <t>Desde el subprograma de maternidad segura se implementaron guías y protocolo de atención, emanadas por el ministerio de salud y protección social en programa de consulta preconcepciones, proyecto de vida con base a planificación familiar, control prenatal, interrupción voluntaria del embarazo con base a la sentencia C-355/2006, parto humanizado, y dar asistencia técnica a las EPS, IPS, personal médico, paramédico, estudiante y líderes comunales, a través del comité de maternidad segura.</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</si>
  <si>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</si>
  <si>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Estrategia AIEPI ejecutada en los (12) Municipios del Departamento del Quindío, con campañas de reducción en factores de riesgo y promoción de los entornos protectores.</t>
  </si>
  <si>
    <t xml:space="preserve">La estrategia AIEPI promueve la reduccion de los factores de riesgo y promocion de entornos y habitos saludables en su componente comunitario, implementada en el departamento. </t>
  </si>
  <si>
    <t xml:space="preserve">Crear las condiciones, alianzas y redes necesarias para la implementación de la estrategia nacional de la primera infancia -PAIPI- en el Departamento del Quindío. </t>
  </si>
  <si>
    <t>12 Municipios del Departamento con capacidad instalada para la implementación, desarrollo y mantenimiento de la Estrategia AIEPI.</t>
  </si>
  <si>
    <t>La estrategia AIEPI está implementada en los 12 municipios, sin embargo la articulación con la estrategia de atención a la primera infancia -PAIPI- no se llevó a cabo en esta vigencia debido a falta de asistencia técnica del ministerio de Salud.</t>
  </si>
  <si>
    <t>La estrategia AIEPI está implementada en los 12 municipios, sin embargo la articulación con la estrategia de atención a la primera infancia -PAIPI- no se llevó a cabo en esta vigencia debido a falta de asistencia técnica del ministerio de Salud</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</si>
  <si>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</si>
  <si>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Capacidades Institucionales ejecutadas para la implementación del Programa de Atención Integral a la Primera Infancia -PAIPI- en las modalidades de Entorno Familiar,  Entorno Comunitario y Entorno Institucional.</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</si>
  <si>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</si>
  <si>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</si>
  <si>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 xml:space="preserve">Ejecutar la política nacional de reducción de sustancias psicoactivas y su impacto, con enfoque prioritario en niños, niñas y adolescentes del departamento del Quindío. </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</si>
  <si>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</si>
  <si>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 xml:space="preserve">PROGRAMA DE ORIENTACIÓN PREVENTIVA  DISEÑADO y en Proceso de Implementación, con la orientación técnica del Comité Interinstitucional para la reducción del consumo de sustancias psicoactivas en el departamento del Quindío. </t>
  </si>
  <si>
    <t>Implementación del  subprograma Familias Fuertes Amor y Limites, del eje de prevención: Programa de Orientación Preventiva, de la ordenanza 051 por medio de la cual se crea el Plan de Reducción de Consumo de Sustancias Psicoactivas. 648 familias beneficiadas en los 12 municipios del departamento del Quindio.</t>
  </si>
  <si>
    <t>Coordinación y organización de las mesas técnicas intersectoriales para los ajustes y adaptación del Plan Nacional Para la promoción de la salud, la prevención y atención del consumo de sustancias psicoactivas 2014 -2021.
Ajustes y adaptación del Plan Nacional Para la promoción de la salud, la prevención y atención del consumo de sustancias psicoactivas 2014 -2021.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realizaron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Se desarrollaron acciones como parte activa de la instalación y reactivación del Comité departamental de Responsabilidad penal acusatoria para adolescente dada la alta incidencia en el departamento del Quindío.</t>
  </si>
  <si>
    <t>* Se llevaron a cabo capacitaciones en prevención del consumo de sustancias psicoactivas, habilidades para la vida, atención primaria en salud, pautas de crianza en las instituciones educativas de los municipios del Quindío, dicha capacitaciones se realizan a padres de familia, estudiantes y docentes.
*Se llevaron a cabo capacitación al personal de la universidad del Quindío que lidera las ZONAS DE ORIENTACIÓN UNIVERISTARIA - en los conceptos técnicos de ZOU y políticas, reducción de daños.
* Se realizó la actualización del directorio de Comité Departamental de Drogas con énfasis en  reducción del consumo de sustancias psicoactivas  a través de base de datos en Excel, identificando un total de 48 instituciones.
*Se llevaron a cabo capacitación a las instituciones educativas  de Montenegro,  circasia, Armenia a padres de familia, estudiantes de las instituciones educativas en prevención del consumo de spa, habilidades para la vida, proyecto de vida.</t>
  </si>
  <si>
    <t>Durante el último trimestre se realizó actualización de la herramienta web para la consolida del sistema de informa de los usuarios vinculados a los 3 programas de mantenimiento con metadona (PMM) de baja y mediana complejidad en el departamento del Quindío.
38 Seguimientos a la gestión del riesgo con las EAPB al evento 365, intoxicaciones por sustancias químicas por intencional psicoactivo reportados por el SIVIGILA 
Se realizó mesa técnica con los programas de mantenimiento con metadona, donde se hizo seguimiento a la implementación de la herramienta web y manual de convivencia.
Se realizó el 4 comité de drogas con énfasis en reducción de consumo de sustancias psicoactivas donde participaron alrededor de 32 instituciones que realizan acciones con competencia en el tema.</t>
  </si>
  <si>
    <t>En el marco del Plan Integral de Drogas (PIDD) 11 municipios han presentado Plan de Acción vigencia 2019 (Armenia, Calarcá, Circasia, Córdoba, Filandia, La Tebaida, Montenegro, Pijao, Quimbaya,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</si>
  <si>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t>Familia</t>
  </si>
  <si>
    <t>El programa de Orientación Preventiva esta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</si>
  <si>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t>Se ha avanzado en la estructuración del programa en un 60% el cual ya fue socializado ante el comité departamental de reducción del consumo de  SPA y donde la secretaría de FAMILIA  cumple un papel importante en el eje de prevención.</t>
  </si>
  <si>
    <t>Se realizó análisis exploratorio para la Estrategia de Prevención de Consumo de Sustancias Psicoactivas en seis (6) municipios: Quimbaya, Montenegro, Armenia, La Tebaida, Circasia y Calarcá.</t>
  </si>
  <si>
    <t>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implementó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t>
  </si>
  <si>
    <t xml:space="preserve">Se implementó una estrategia de prevención del consumo de SPA en el departamento del Quindío
Apoyó en temas de prevención del consumo de sustancias psicoactivas, a través de talleres de sensibilización.
Seguimiento a la implementación de la estrategia de prevención de consumo de SPA 
ADQUISICION DE BIENES Y SERVICIOS: Logística operativa,  refrigerios, sonido, ferretería, etc.
Volantes, pendones, afiches, manillas, etc. 
</t>
  </si>
  <si>
    <t xml:space="preserve">Se adjudicó proceso de mínima cuantía al operador Nukanti Fundación para la infancia, para implementar la estrategia de prevención del consumo de SPA, que se llevará a cabo por medio de un evento académico los días 3,4 y 5 de julio de 2019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</si>
  <si>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</si>
  <si>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</si>
  <si>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</si>
  <si>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ICBF</t>
  </si>
  <si>
    <t>El Programa "Generaciones con Bienestar" llega a los doce municipios del Departamento. Contempla acciones preventivas, realizando talleres con los Niños participantes del Programa sobre Prevención del Consumo de alcohol y sustancias psicoactivas. Con las familias, la comunidad y las instituciones, se llevan a cabo acciones de prevención, con el fin de proteger a los Niños, las Niñas y los Adolescentes, de los riesgos existentes en el entorno.</t>
  </si>
  <si>
    <t>El ICBF a través del  Programa "Generaciones con Bienestar" realizó acciones preventivas, a través de  talleres de  prevención del consumo de alcohol y sustancias psicoactivas con los niños  y adolescentes del programa; así mismo, con las familias, la comunidad y las Instituciones Educativas, se llevan a cabo acciones de prevención, con el fin de proteger a los niños, niñas y adolescentes, de los riesgos existentes en el entorno. Durante la vigencia 2016 se atendieron un total  de 1250  cupos.</t>
  </si>
  <si>
    <t xml:space="preserve">No se reportó información durante la vigencia por parte de la entidad. </t>
  </si>
  <si>
    <t>El ICBF estableció para la presente vigencia el Programa Generaciones Con Bienestar con cobertura en los doce municipios del departamento del Quindío, se establecieron 3,950 cupos de atención de niños, niñas y adolescentes, atendiendo población del área urbana, rural y con enfoque diferencial tanto para indígenas, afro descendientes y población víctima del conflicto armado.</t>
  </si>
  <si>
    <t>Se dio inicio al Programa Generaciones Con Bienestar para lo cual se programó para la vigencia una atención mensual en cupos de 2050 y se han atendido al mes de junio 1529 cupos.</t>
  </si>
  <si>
    <t>Se desarrolló el  Programa Generaciones 2.0, Generaciones Étnicas Con Bienestar y Generaciones Rurales Con Bienestar, se realiza la atención programada de 3775 cupos, para una atención acumulada de usuarios al tercer trimestre de 3775  NNA.</t>
  </si>
  <si>
    <t xml:space="preserve">Durante el trimestre informado no se cuenta con reporte sobre el avance del programa.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</si>
  <si>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</si>
  <si>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</si>
  <si>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Como parte de la plementación del plan departamental de recucción de consumo de sustancias psicoactivas, se acompañó (Asesoría y asistencia técnica) a 5 instituciones debidamente habilitadas (Centro de Atención  a la drogadicción para volver a ser, IPS FENACORSOL, La PRIMAVERA, FARO, ESCUELA DE AMOR Y ESPERANZA) y 4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 Se realizó seguimiento a la ejecución del plan a través de la coordinación técnica del Comité interinstitucional de Reducción del Consumo de Sustancias Psicoactivas, así como seguimiento a las instituciones prestadores de servicios para la rehabilitación por parte de la secretaría de salud departamental.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t>
  </si>
  <si>
    <t>ICBF: *Mediante el enlace de ICBF para Políticas Publicas  se  participa en todos los comités de prevención del consumo de SPA planteados en el año 2015 y hacer seguimiento al mismo.
* Modalidad de proceso de restablecimiento de derechos EXTERNADO CONSUMO SPA con 27 cupos e INTERNADO ATENCION ESPECIALIZADA CONSUMO SPA con 47 cupos. En convenio estrategico con la Fundacion FFARO. 
SALUD: PREVENCION:  Implementación del  subprograma Familias Fuertes Amor y Limites, del EJE DE PREVENCION: Programa de Orientación Preventiva, de la ordenanza 051 por medio de la cual se crea el Plan de Reducción de Consumo de Sustancias Psicoactivas. 648 familias beneficiadas en los 12 municipios del departamento del Quindio
SUPERACION: Entrenamiento Treatnet  red global de centros de tratamiento y rehabilitación que busca mejorar el acceso a tratamiento de las personas afectadas por el consumo de sustancias psicoactivas de todos los grupos poblacionales.  50 Profesionales  con competenicia en diagnostico y definicion de planers der tratamiento de las diferentes instituciones que desarrollan acciones entorno a la reduccion del Consumo de Sustacias Psicoactivas en el departamento del Quindio.
SUPERACION: Entrenamiento en programas DIT (Detección, Intervención Breve y Referencia al Tratamiento).
25 Profesionales con competencia en la planificacion de estrateguias de Deteccion, Intervencion y Remicion a Tratamiento   de las diferentes instituciones que desarrollan acciones entorno a la reduccion del Consumo de Sustacias Psicoactivas en el departamento del Quindio.</t>
  </si>
  <si>
    <t xml:space="preserve">El Plan Departamental de Drogas está es proceso de adopción (Plan Nacional para la promoción de la salud, la prevención y la atención del consumo de sustancias psicoactivas, 2014 - 2021), se realizó la gestión integral en la coordinación, organización y operativizacion del comité departamental de reducción del consumo de sustancias psicoactivas y apoyo técnico a la secretaria del interior en el consejo sección de estupefacientes.
La Secretaría de Familia realizó el análisis exploratorio con jóvenes de las Instituciones Educativas de seis (6) municipios para la construcción de la estrategia de prevención. </t>
  </si>
  <si>
    <t>Durante la vigencia 2017 se llevó a cobo la coordinación, gestión y Operativización del comité departamental de Drogas  con énfasis en reducción del consumo de SPA y el seguimiento al plan de acción de esta vigencia para la Operativización y puesta en marcha de Plan Departamental de Drogas.
Así, desde diferentes instancias se articuló para lograr la implementación de una estrategia de prevención, mitigación, superación y capacidad de respuesta para la reducción del consumo de sustancias psicoactivas.
La Secretaría de Familia en articulación con la Secretaría del Interior, implementaron la estrategia de prevención de consumo de SPA en el departamento.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</si>
  <si>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</si>
  <si>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Durante el trimestre informado no se realizaron acciones para esta estrategia propuesta.</t>
  </si>
  <si>
    <t xml:space="preserv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</si>
  <si>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El  ICBF participó en todos los comités de prevención del consumo de SPA planteados en el año 2016 y  apoya la realización de las actividades allí planteadas.
Así mismo  mediante las Modalidades de  EXTERNADO CONSUMO SPA  atiende un total de  27 cupos  e INTERNADO ATENCION ESPECIALIZADA CONSUMO SPA atiende 52  cupos.</t>
  </si>
  <si>
    <t>El ICBF participó durante la vigencia 2018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</si>
  <si>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</si>
  <si>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Capacidades Institucionales ejecutadas para el seguimiento y control del Plan Departamental de Reducción del Consumo de Sustancias Psicoactivas desde los ejes de prevención, mitigación, superación y capacidad de respuesta.</t>
  </si>
  <si>
    <t xml:space="preserve">Ejecución de  4 Convenios de la siguiente manera: El primero con la FUNDACIÓN APRENDIENDO A VIVIR, en el cual se logró la  intervención de 200 jóvenes y sus Familias, en el municipio de La Tebaida. El segundo fue con el "CENTRO DE INVESTIGACIÓN DEL MANEJO DE CONDUCTAS ADICTIVAS", (CIMCA), a si mismo con 2 convenios  con INDEPORTES  Quindio teniendo bajo la estrategia de campamentos juveniles. para la atencion y acompañamiento en prevencion a jovenes en riesgo con consumo de sustancias. </t>
  </si>
  <si>
    <t xml:space="preserve">Salud: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
ICBF: Modalidad de proceso de restablecimiento de derechos EXTERNADO CONSUMO SPA con 27 cupos e INTERNADO ATENCION ESPECIALIZADA CONSUMO SPA con 47 cupos. En convenio estrategico con la Fundacion FFARO. </t>
  </si>
  <si>
    <t xml:space="preserve">Realización de 4 mesas técnicas con planes locales en intoxicaciones por Sustancias Químicas con énfasis con intencional psicoactivo en intoxicaciones con el fin de fortalecer el ajuste, mejoramiento de la calidad del dato y rutas de atención.
Por medio de la participación en los Comités de Prevención del Consumo de SPA se realizó el seguimiento. 
En las Instituciones Educativas del departamento de desarrollaron charlas de prevención de consumo de SPA.
</t>
  </si>
  <si>
    <t>Se realizó en alianza con el Ministerio de Salud y protección Social, Ministerio de Justicia PREDEM y UNODC la Primera Feria Andina de Buenas  Prácticas con el objetivo de dar conocer experiencias significativas en Prevención y Mitigación además de generar capacidad técnica a las instituciones  que desarrollan acciones de temas de Prevención, Mitigación, Capacidad de Respuesta y Tratamiento.
Se realizó la actualización de la base de datos de las instituciones y profesionales encargados del manejo de la plataforma SUICAD.
Se realizó apoyo a la gestión y desarrollo del entrenamiento TREANET volumen C, con el personal médico del departamento.
Se llevó a cabo asistencia técnica a dos instituciones y capacitación con los trabajadores sociales de los programas ambulatorios de sustitución con metadona.
Informe anual de análisis del SUICAD (Sistema Único de Indicadores de Centros de Atención a la Drogadicción).
Se llevó a cabo formación integral a las familias, usuarios de los programas de sustitución con metadona.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</si>
  <si>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</si>
  <si>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</si>
  <si>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A través de la participación del ICBF en los Comités de Prevención del Consumo de SPA se hizo seguimiento y acompañamiento al plan Departamental de Reducción del Consumo.</t>
  </si>
  <si>
    <t>El ICBF como institución corresponsable en el Comité Departamental hizo los reportes en el marco de la periodicidad que ha establecido la Secretaría de Salud Departamental, en la actualidad tiene acción en los componentes de: 1. Producción, tráfico, comercialización y distribución, 2. Cultura de la legalidad, 3. Desarrollo Humano, 4. Atención integral y diferencial.  Es importante informar que ser viene trabajando con la Secretaría de Salud en la reorganización de algunas acciones que se han asignado al ICBF y las cuales no son de competencia de la Entidad de acuerdo a la misionalidad que desde el Instituto se maneja para la garantía de derechos de los niños, niñas y adolescentes.</t>
  </si>
  <si>
    <t>Desarrollo</t>
  </si>
  <si>
    <t>Incrementar en 710 cupos para niños y niñas menores de 5 años vinculados a programas de Educación Inicial.</t>
  </si>
  <si>
    <t xml:space="preserve">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 preescolar - para lo cual y según las relaciones técnicas contenidas en el decreto 3020 de 2002, se requieren 27   docentes a razón de $3,028,760.oo  en promedio por docente,  para un total de  $981,318,240.oo. invertidos hasta el mes de Diciembre  de 2014.  El porcentaje superior al 100% de cumplimiento de esta  meta para el año 2014 corresponde a que se están atendiendo mas niños de los establecidos en al LINEA BASE que se contemplo en la formulación de esta meta de resultado. </t>
  </si>
  <si>
    <t>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</si>
  <si>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realizó los acercamientos con la Secretaría de Familia y el ICBF en cuanto a la capacitación de la Política de Estado de "Cero a Siempre".</t>
  </si>
  <si>
    <t>Durante la vigencia 2017 se atendieron en Instituciones Educativas del Sector Privado y Oficial 3,101 estudiantes. 
La Población Estudiantil del Sector Oficial fue atendida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</si>
  <si>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 xml:space="preserve">En la ejecución del PLAN DE LA RUTA DE TRÁNSITO ARMÓNICO  de la Secretaria de Educación junto con ICBF,  se identificaron 1.231 niños (as) a transitar de las modalidades de ICBF al sistema educativo al grado de transición de las 54 instituciones educativas del Departamento. </t>
  </si>
  <si>
    <t>La secretaría de Educación departamental se encuentra liderando el proceso de transiciones armónicas. 
Información extractada del seguimiento a metas de Plan de Desarrollo - segundo trimestre 2019.</t>
  </si>
  <si>
    <t>Se realizó un proceso de asistencia técnica con los agentes de IBCF, buscando estrategias que garantizaran el tránsito armónico de los niños y niñas que ingresarán al sistema educativo. Se tuvo una cobertura de 2600 (Fuente de información SIMAT - Dic 10/2020).</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</si>
  <si>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</si>
  <si>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El ICBF  mediante sus modalidades busca cualificar el servicio a los niños y niñas menores de 5 años propendiendo por la garantia de derechos y fortaleciendo la intersectorialidad. Atencion Integral  a la Primera Infancia a nivel Regional :                                         *Numero de cupos  CDI Institucional  1,266 en 16 unidades .                                                                           *Numero de cupos  CDI Familiar  2,643 en 16 unidades .                                                      *Numero de cupos Hogares Infantiles  2,413  en 19 unidades .                                                      *Numero de cupos Jardin Social 300 en 1 unidad. Atencion Tradicional a la primera infancia a Nivel Regional:                                                                      *Numero de cupos  HCB 6,168  en 514 unidades .*Numero de cupos  Hogares FAMI  2,436  en 203 unidades.                                                *Numero de cupos   Hogares Agrupados  1,079  en 83 unidades. </t>
  </si>
  <si>
    <t>Es importante aclarar que no es la competencia de la Regional Quindío,  incrementar la cobertura en primera Infancia, por cuanto estas son metas definidas por el nivel Nacional; no obstante, para la vigencia 2016 se atendieron un total de  15.788 niños, niñas, gestantes y lactantes  en el departamento del Quindío,  así mismo, el ICBF  mediante sus modalidades buscó cualificar el servicio a los niños y niñas menores de 5 años propendiendo por la garantía de derechos y fortaleciendo la intersectorialidad como lo establece la Política de Educación Inicial.</t>
  </si>
  <si>
    <t>El ICBF Regional Quindío al 31 de diciembre del 2018 realizó atención integral a 15,956 niños y niñas de la primera infancia del departamento del Quindío de una programación en cupos de 14,252,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$ 31,074,343,655</t>
  </si>
  <si>
    <t>El ICBF Regional Quindío al 30 de junio del 2019 realizó atención integral a 12,598 niños y niñas de la primera infancia del departamento del Quindío de una programación en cupos de 12,724,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$ 16,246,054,019.</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</si>
  <si>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</si>
  <si>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 xml:space="preserve">Ejecución del Plan Departamental de Fomarción y Capacitación Docente, 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</si>
  <si>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Ejecución del Plan Departamental de Fomarción y Capacitación Docente. 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</si>
  <si>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Se contrataron 2 profesionales para el Apoyo de la Enseñanza del Inglés desde Grado 0 en IE oficiales del Departamento.</t>
  </si>
  <si>
    <t>112 docentes en acompañamiento en el aula a docentes de preescolar y la básica primaria en términos lingüísticos, metodológicos y didácticos para la enseñanza del inglés.
Buenavista: Inst. Buenavista
Calarcá: General Santander, Inst. Tecnológico
Circasia: Libre
Filandia: San José Fachadas, Liceo Andino
Génova: Inst. Génova, San Vicente de Paul
La Tebaida: Luis Arango Cardona, Pedacito de Cielo 
Pijao: Santa Teresita, Inst. Pijao
Los recursos fueron trasladados para la meta 105, puesto que durante esta vigencia fue aprobado el proyecto "Quindío Bilingüismo", por medio del cual se cumplirán las metas producto relacionadas con bilingüismo.</t>
  </si>
  <si>
    <t>Dentro del proyecto Quindío Bilingüe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</si>
  <si>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Bilingüe y Competitivo, se efectúa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Circasia, Montenegro, Calarcá y Pijao (con recursos del departamento).</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</si>
  <si>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</si>
  <si>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</si>
  <si>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</si>
  <si>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</si>
  <si>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Se garantizó el acceso de estudiantes en el SISTEMA EDUCATIVO PREESCOLAR tanto en las Instituciones Educativas Públicas como Privadas, con un número de niños y niñas de 2,867 matriculados en este nivel, de 3,207 que fue la meta programada, la cual tampoco se cumple.</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</si>
  <si>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t>
  </si>
  <si>
    <t>Para el Año 2016 se atendieron en el nivel de Preescolar 3.204  niños y niñas, según información consolidada por el Ministerio Educación Nacional.</t>
  </si>
  <si>
    <t>A la fecha se beneficiaron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ya sea Instituciones, Docentes y número de alumnos.
Para esta meta no se asignaron recursos en la vigencia 2017. - Secretaría de Educación Departamental.</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</si>
  <si>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Román María Valencia, Rafael Uribe , San José y San Rafael del municipio 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</si>
  <si>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En el grado de transición tenemos matriculados actualmente 2.561 niños niñas, en las 54 instituciones educativas del departamento</t>
  </si>
  <si>
    <t>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</si>
  <si>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</si>
  <si>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17000 Estudiantes con acceso a educación en el nivel de básica primaria.</t>
  </si>
  <si>
    <t>Garantizar Número de Docentes e Infraestructura Física para el Acceso de Estudiantes al Nivel de Básica Primaria en el Departamento del Quindío, Para  el cumplimiento de esta meta se garantizó el acceso de  estudiantes en el SISTEMA EDUCATIVO en el nivel de BÁSICA PRIMARIA tanto en las Instituciones Educativas Públicas como Privadas, con un porcentaje de cumplimiento  de solo el 84,65%.</t>
  </si>
  <si>
    <t>Para  el cumplimiento de esta meta se garantizó el acceso de  estudiantes en el SISTEMA EDUCATIVO en el nivel de BÁSICA PRIMARIA tanto en las Instituciones Educativas Públicas como Privadas, con un porcentaje de cumplimiento  de solo el 83%.</t>
  </si>
  <si>
    <t>19.263 estudiantes atendidos en el año 2016, según información consolidada por el Ministerio de Educación Nacional.</t>
  </si>
  <si>
    <t>En promedio se atendieron 16.506 NNA en el nivel de Básica Primaria. Es de aclarar que los valores programados + ejecutados + % cumplimiento hacen referencia a toda la población escolar atendida.</t>
  </si>
  <si>
    <t>Básica primaria                    15.891</t>
  </si>
  <si>
    <t>En el nivel de básica primaria tenemos matriculados actualmente 15.477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</si>
  <si>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</si>
  <si>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235 menos Analfabetas 15 a 24años en el Departamento del Quindío.</t>
  </si>
  <si>
    <t>De 113 ANALFABETAS en el rango de edad establecido, con el modelo A CRECER, se han alfabetizado 53 personas en el año 2014.</t>
  </si>
  <si>
    <t>Se adelantan acciones para la ejecución del Programa de Educación para Adultos en las 54 Instituciones en el Departamento del Quindío.</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</si>
  <si>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módulos para facilitar el proceso.</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</si>
  <si>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</si>
  <si>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Dentro de la implementación de la estrategia que permita disminuir la tasa de analfabetismo en los municipios del Departamento, la Secretaría de Educación Departamental continua con el propósito de Declarar el Quindío Libre de Analfabetismo, para lo cual viene trabajando conjunto a las Instituciones Educativas, en mejorar el acceso y la permanencia de la población Iletrada del Departamento.
Para la vigencia 2018 se graduaron bajo el programa de Quindío Libre de Analfabetismo 151 Adultos Mayores, este grupo se convierte en la segunda cohorte de beneficiados del programa bajo el gobierno "Quindío SI para TI"; puesto que el año 2017 se graduaron 135 estudiantes bajo el mismo programa.</t>
  </si>
  <si>
    <t xml:space="preserve">Se viene implementando la estrategia que ha permitido disminuir la tasa de analfabetismo en los municipios del Departamento, mediante la realización de actividades como:
 Consolidación de matrículas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Charlas de motivación con estudiantes de los programas de educación de adulto para disminuir la deserción. 
Fortalecimiento del programa de alfabetización mediante convenio con Comfenalco Quindío   en el apoyo lúdico pedagógico en el aula.
</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</si>
  <si>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</si>
  <si>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</si>
  <si>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15900 Estudiantes en el nivel de Educación Básica Secundaria.</t>
  </si>
  <si>
    <t>Garantizar Número de Docentes e Infraestructura Física para el Acceso de Estudiantes al Nivel de Básica Secundaria en el Departamento del Quindío. Para  el cumplimiento de esta meta se garantizó el acceso de  estudiantes en el SISTEMA EDUCATIVO en el nivel de BASICA SECUNDARIA tanto en las Instituciones Educativas Públicas como Privadas.</t>
  </si>
  <si>
    <t>Para  el cumplimiento de esta meta se garantizó el acceso de  16,420 estudiantes en el SISTEMA EDUCATIVO en el nivel de BASICA SECUNDARIA tanto en las Instituciones Educativas Públicas como Privadas, logrando un porcentaje de solo el 88%.</t>
  </si>
  <si>
    <t>18.600 estudiantes atendidos en el año 2016, según información consolidada por el Ministerio de Educación Nacional.</t>
  </si>
  <si>
    <t>En promedio atendieron 14.570 NNA en el nivel de Básica Secundaria. Es de aclarar que los valores programados + ejecutados + % cumplimiento hacen referencia a toda la población escolar atendida.</t>
  </si>
  <si>
    <t>Básica Secundaria           14.489</t>
  </si>
  <si>
    <t>En el nivel de básica secundaria tenemos matriculados actualmente 13.864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</si>
  <si>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</si>
  <si>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5100 Estudiantes más con acceso al nivel de Educación Media.</t>
  </si>
  <si>
    <t xml:space="preserve">Garantizar Número de Docentes e Infraestructura Física para el Acceso de Estudiantes al Nivel de Educación Media en el Departamento del Quindío. Para  el cumplimiento de esta meta se garantizó el acceso de  estudiantes en el SISTEMA EDUCATIVO EN EDUCACION MEDIA tanto en las Instituciones Educativas Públicas como Privadas, con 5634 estudiantes  de 6,093 programados, quedando por debajo de la meta establecida. </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</si>
  <si>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</si>
  <si>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7.285 estudiantes atendidos en el Año 2016, según información consolidada por el Ministerio de Educación Nacional.</t>
  </si>
  <si>
    <t>En promedio se atendieron 5.327 NNA en el nivel de Media. Es de aclarar que los valores programados + ejecutados + % cumplimiento hacen referencia a toda la población escolar atendida.</t>
  </si>
  <si>
    <t>Media                                           5.316</t>
  </si>
  <si>
    <t>En el nivel de media tenemos matriculados actualmente 5.206 estudiantes , en las 54 instituciones educativas del departamento</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</si>
  <si>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</si>
  <si>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2697 Estudiantes beneficiarios del subsidio de Transporte Escolar.</t>
  </si>
  <si>
    <t>Garantizar la Ejecución del Programa de Transporte Escolar para Estudiantes desde la Zona Rural a la Zona Urbana en el Departamento del Quindío. Para la vigencia 2014, se vienen atendiendo 3.376 niños, con SUBSIDIO DE TRANSPORTE  ESCOLAR, superándose la meta propuesta por encima del 100%.</t>
  </si>
  <si>
    <t xml:space="preserve">Para la vigencia 2015, 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</si>
  <si>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</si>
  <si>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transfirieron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</si>
  <si>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implementó el programa de transporte escolar en el Departamento del Quindío,  para los estudiantes que residen en el sector rural y deben acudir a las cabeceras municipales a cursar el nivel de básica secundaria y media, como una de las estrategias para garantizar el acceso y la  permanencia  de los niños, niñas y jóvenes en el  sistema  educativo, el Departamento.  En la vigencia del año 2018 el Departamento del Quindío realizó  transferencia de recursos a los 11 municipios, beneficiando una población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</si>
  <si>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</si>
  <si>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</si>
  <si>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</si>
  <si>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2856 Niños, Niñas y Adolescentes desertores escolares menos.</t>
  </si>
  <si>
    <t>Ejecución del Plan de Alimentación Escolar y Programa de Transporte Escolar como Estrategia de Permanencia en el Sector Educativo en el Departamento del Quindío. De la meta programada para el año 2014, de 2.874 DESERTORES ESCOLARES, se reporta un número inferior representado en 1.402 estudiantes, al ser una meta de reducción se está superando en un alto porcentaje lo programada para el año 2104.</t>
  </si>
  <si>
    <t xml:space="preserve">Ejecución del Plan de Alimentación Escolar y Programa de Transporte Escolar como Estrategia de Permanencia en el Sector Educativo en el Departamento del Quindío además de: 1. Consolidar y hacerle seguimiento  a la matricula, tratando de lograr un equilibrio con relación a la matricula del año anterior ,identificando el momento de mayor porcentaje de matricula.  2. Iniciar seguimiento a los planes de sostenibilidad de la matricula en coordinación con permanencia. </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</si>
  <si>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</si>
  <si>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</si>
  <si>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Las 54 instituciones educativas por solicitud de la Oficina de Cobertura Educativa crearon en 2018 un comité de ausentismo y deserción escolar, este comité a partir del mes junio se reunió una vez al mes para tratar los casos de los estudiantes reportados como posibles desertores, reporte que el MEN realiza de mayo a noviembre. Este comité también tiene la función de hacer seguimiento al ausentismo escolar.
OBSERVACIONES: La meta no se pretende  lograr puesto que su  formulación es lo contrario a lo que se espera  lograr  en el Sistema Educativo. Entre menor sea la  Deserción mayor es logro en educación.</t>
  </si>
  <si>
    <t xml:space="preserve">Los posibles estudiantes Desertores al segundo semestre de 2019 son 405.
Las cifras presupuestales fueron sacadas del POAI - segundo trimestre 2019. </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</si>
  <si>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</si>
  <si>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</si>
  <si>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4328 Niños, Niñas y Adolescentes reprobados escolares menos.</t>
  </si>
  <si>
    <t>Ejecución de las Estrategias de Mejoramiento de la Calidad Educativa en el Departamento del Quindío Tales como: Capacitación Docente, Dotación de Material Pedagogico, Dotación de Material Tecnologico y Contenidos Digitales.        De la meta programada para el año 2014, de 4.344 REPROBADOS ESCOLARES, se reporta un número inferior representado en  3.111  estudiantes que reprueban. Al ser una meta de reducción se está superando en un alto porcentaje lo programada para el año 2104.</t>
  </si>
  <si>
    <t xml:space="preserve">Ejecución de las Estrategias de Mejoramiento de la Calidad Educativa en el Departamento del Quindío Tales como: Capacitación Docente, Dotación de Material Pedagogico, Dotación de Material Tecnologico y Contenidos Digitales.                   Realizar seguimiento a la matricula e identificación de las instituciones con mayor índice de reprobación  año 2014 y se reportaran   a la Dirección de Calidad.  ( el porcentaje de reprobados 2015 se conoce una vez culmine  el año escolar).         </t>
  </si>
  <si>
    <t>La Secretaria de Educación no suministró descripción de esta meta para la vigencia 2016.</t>
  </si>
  <si>
    <t xml:space="preserve">A la fecha la secretaría de Educación departamental reportó 2,438 estudiantes. </t>
  </si>
  <si>
    <t>La información sobre los  reprobados la entrega el MEN en el transcurso de los tres primeros meses de la vigencia actual.</t>
  </si>
  <si>
    <t xml:space="preserve">La cifra reprobación 2018 estamos esperando los reportes del Ministerio de Educación Nacional  para este mes de julio. 
Las cifras presupuestales fueron sacadas del POAI - segundo trimestre 2019. </t>
  </si>
  <si>
    <t>2863 estudiantes reprobados para el año 2020.</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</si>
  <si>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</si>
  <si>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Un programa académico de Etno-Educación implementado en los doce (12) Municipios.</t>
  </si>
  <si>
    <t xml:space="preserve">Contratación de Docentes para los Diferentes Grupos Poblacionales, La meta de producto para la  vigencia 2014,  correspondiente al AUMENTO  DEL NÚMERO PROGRAMAS DE ETNO-EDUCACION IMPLEMENTADOS, se cumple con ejecución en la INSTITUCION EDUCATVA LAUREL del Municipio de Quimbaya un PROGRAMA DE ETNOEDUCACION,  con la población EMBERA CHAMI con 37 estudiantes atendidos. </t>
  </si>
  <si>
    <t xml:space="preserve"> La meta de producto para la  vigencia 2015,  correspondiente al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 Así mismo con Contratación de Docentes para los Diferentes Grupos Poblacionales.</t>
  </si>
  <si>
    <t>En el sistema educativo se atendieron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</si>
  <si>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</si>
  <si>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durante la vigencia 2018 atendió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</si>
  <si>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La Secretaría de Educación Departamental, ha atendido  609 personas en el Sistema Educativo, pertenecientes a la población Étnica (afrodescendientes e indígenas) del Departamento.  Información extraída del  Sistema de Información de Matriculas -SIMAT-</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</si>
  <si>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</si>
  <si>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</si>
  <si>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</si>
  <si>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La meta programada para el año 2014, relacionada con el FORTALECIMIENTO DE REDES ACADÉMICAS, se viene cumpliendo con las siguientes acciones:Contratación de Personal Docente, RED DE MATEMATICAS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 </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</si>
  <si>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</si>
  <si>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A continuación se enumeran las redes de aprendizaje que se fortalecieron en la Secretaria de Educación Departamental del Quindío.
1. Red de Coordinadores 
2. Red de Matemáticas
3. Red de Tecnología
4. Red de Preescolar
5. Red de Escuela Nueva
6. Se viene trabajando en la implementación de la Red de Convivencia y Paz</t>
  </si>
  <si>
    <t>A la fecha se fortalecieron 52 Comité de Convivencia Escolar, lo cual es certificado a través de los 4 profesionales  y su supervisora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</si>
  <si>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En el departamento se tienen implementadas la Red de matemáticas, Red de Escuela de escuela nueva, Red de Coordinadores y Red de educación Inicial, se inicia con el círculo pedagógico de educación inicial.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t>
  </si>
  <si>
    <t xml:space="preserve">En la Secretaría de Educación departamental se tienen implementadas la Red de matemáticas, Red de Escuela de nueva, Red de Coordinadores,  y Círculo pedagógico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Las cifras presupuestales fueron sacadas del POAI - segundo trimestre 2019.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</si>
  <si>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</si>
  <si>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</si>
  <si>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 acuerdo con lo reportado por la Secretaría de Educación, durante las diferentes vigencias, se observa que se fortalecieron más de seis redes de aprendizaje, entre las que se pueden mencionar: 
* Red de Matemáticas.
* Red de Coordinadores.
* "Entre Todos Para Todos" mediante la resolución No. 1244 del 15/03/2021.
* Red de Escuela Nueva. 
* Red de Coordinadores. 
* Red de Educación Inicial - Red de Preescolar.
* Red de Tecnología
* Red de Convivencia y Paz.
* Red de Bilingüismo. 
* Red para la Sexualidad y Construcción de Ciudadanía. 
* Red de Educación Ambiental.
De esta manera, la meta de Política Pública se encuentra cumplida.
Sin embargo, es necesario seguir fortaleciendo estas redes de aprendizajes. </t>
  </si>
  <si>
    <t>54 Instituciones Educativas con propuesta articuladora, elaborada e implementada “Desde la quindianidad al Paisaje Cultural Cafetero".</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</si>
  <si>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</si>
  <si>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2015,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</si>
  <si>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</si>
  <si>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</si>
  <si>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</si>
  <si>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</si>
  <si>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El PLAN DE CAPACITACIÓN Y FORMACIÓN DOCENTE para el año 2014,  s e lleva a cabo a través de los convenios -asistencia técnicas-  suscritos por  MEN con los distintos oferentes en convivencia escolar, modelos flexibles, articulación de la Media  con la Educación Técnica, Tecnología y Superior, para fortalecer las competencias básicas (comunicativas, científicas y lógicas) y las competencias  ciudadanas que son transversales a las  Básicas. Con recursos de regalías se celebró convenio de cooperación con la Universidad del Quindío, la Corporación Unificada nacional -CUN y la CRQ cuya duración es de dos años a partir de junio de 2014 para realizar diplomados en formación en competencias ciudadanas, TIC y elaboración de contenidos digitales.  Se subsidió la inscripción de 130 docentes para participar en el seminario internacional de investigación en educación realizado por la Universidad del Quindío en el mes de noviembre.</t>
  </si>
  <si>
    <t>El PLAN DE CAPACITACIÓN Y FORMACIÓN DOCENTE para el año 2015,  se lleva a cabo a través de acuerdo de cooperación con el Banco BBVA donde se están formando a 40 docentes y directivos docentes en Talleres de emprendimiento en educación financiera.</t>
  </si>
  <si>
    <t>Se realizó capacitación a docentes de Instituciones Educativas por parte de funcionario del Ministerio de Educación nacional y se recibieron 800 módulos para facilitar el proceso para llevar a cabo la implementación del programa de analfabetismo.
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Se apoyaron 9 Instituciones Educativas participando en el programa todos a aprender, 9 tutores PTA, se entregaron textos y talleres para docentes.
Se brindó acompañamiento a 123 docentes con tutores Programa Todos a Aprender PTA, la población beneficiada fueron los docentes de básica primaria de la zona rural del Departamento.
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
Formación de docentes a través de convenio con la Universidad la Gran Colombia,  y con la asistencia técnica ofrecida por tres profesionales vinculados a la Secretaria de Educación para fortalecimiento en el área.</t>
  </si>
  <si>
    <t>Durante lo corrido del año 2017 (III Trimestre), se capacitaron 724 docentes en estrategias para la enseñanza de las Áreas de Español y Matemáticas en Pro de las diferentes pruebas saber 3°, 5°, 9° y 11°, lo que contribuye a mejorar el resultado en el Índice Sintético de Calidad Educativa ISCE.
Durante el Cuarto Trimestre del Año 2017, a través de los puntos vive digital ubicados en las diferentes Instituciones Educativas (15) del Departamento, se capacitaron aproximadamente 113 docentes de las diferentes áreas como apoyo al mejoramiento continuo en resultados de ISCE.
Sumado lo anterior tenemos que hasta la vigencia 2017 se capacitaron aproximadamente 837 Docentes del Departamento.
NOTA: De los $ 183 millones de presupuesto inicial se redujeron $23.895.184 pesos.</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</si>
  <si>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</si>
  <si>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 xml:space="preserve">En el año 2019 se han capacitado 757 docentes en estrategias para el mejoramiento del ISCE, discriminadas así:   
105   en competencias matemáticas, realizadas por la red de matemáticas,  en Uso de materiales manipulables del laboratorio de matemáticas
204 a través de la realización de talleres  en lectoescritura
108  en educación Económica y Financiera
100 en acercamiento a la lectura en transición
70 en  Red de lengua castellana en literatura 
170  en estrategias de lectura, a través de alianza con la biblioteca Comfenalco.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</si>
  <si>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</si>
  <si>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</si>
  <si>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Plan de Apoyo a la Educación Rural fortalecido en los 12 municipios.</t>
  </si>
  <si>
    <t>Contratación de Personal Docente, y Dotación de Material Pedagogico de Escuela Nueva.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 Para el mes de diciembre de 2014 se hace una contratación para adquirir 86 juegos de GUIAS DE APRENDIZAJE DE ESCUELA NUEVA para las sedes educativas rurales de los municipios de Génova y Pijao.</t>
  </si>
  <si>
    <t xml:space="preserve">En el 2015 se dotaron con 86 juegos de GUIAS DE APRENDIZAJE DE ESCUELA NUEVA a las sedes educativas rurales de los municipios de Génova y Pijao y se continua con el proceso de ESCUELA NUEVA implementada en las sedes rurales del departamento, igualmente contratación de personal Docente, y Dotación de Material Pedagogico Con Dotación de Material de Escuela Nueva. </t>
  </si>
  <si>
    <t>Se realizaron intervenciones de mejoramiento en infraestructura en las sedes rurales de los municipios de Génova, Córdoba y Filandia en el marco del programa " ESCUELA Y SU TERRITORIO".</t>
  </si>
  <si>
    <t>Durante el año 2017 se intervinieron  - Mejoramiento, Adecuación y Construcción - 117 sedes educativas oficiales del Departamento.
Lo anterior se realiza a través de la Secretaria de Aguas e infraestructura, la inversión a través de los Convites - QUINDÍO SI  - liderado y ejecutado por el Despacho del Señor Gobernador y las transferencias de recursos a las I.E. por parte de la Secretaría de Educación Departamental.</t>
  </si>
  <si>
    <t>Se continúa con el modelo ESCUELA NUEVA el cual se implementó en las sedes rurales del departamento.
Se ha realizado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</si>
  <si>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Se continúa con el modelo ESCUELA NUEVA implementada en las sedes rurales de las instituciones educativas rurales de los 11 municipios del departamento y en el primer trimestre de 2019 se realizaron adecuaciones en el  restaurante escolar en el Instituto Génova del Municipio de Génova.
Las cifras presupuestales fueron sacadas del POAI - segundo trimestre 2019. </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</si>
  <si>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</si>
  <si>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</si>
  <si>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 xml:space="preserve">En el PLAN DE FORMACION DOCENTE en servicio que tiene implementado la secretaría de educacion departamental del Quindio, se incorpora un COMPONENTE -programa- denominado INNOVACION EDUCATIVA CON EL USO DE LA TICS. </t>
  </si>
  <si>
    <t>En Plan de formación docente en servicio que tiene implementado la secretaría de educación departamental del Quindio, se incorpora un COMPONENTE -programa- denominado INNIOVACION EDUCATIVA CON EL USO DE LA TICS.</t>
  </si>
  <si>
    <t>Capacitación Docente en Uso y Apropiación de TIC (Tabletas y Tableros Electrónicos).
Diplomado DOCENTIC, dictados por Computadores para Educar.
Talleres TIC en Olimpiadas virtuales de Matemáticas.
Currículo exploratorio TIC Dictado por el Ministerio de Educación Nacional.</t>
  </si>
  <si>
    <t>Durante la Vigencia 2017 se realizaron 6 Talleres para docentes en el uso de las TIC. 
En el mes de marzo del año 2017, se realizan 3 talleres en Manejo de Herramientas TIC: establecidas así: Sábado 11 de Marzo - Inst. Educativa San José Municipio de Circasia, Sábado 18 de Marzo Inst. Educativa Pedacito de Cielo Municipio de La Tebaida, Sábado 25 de Marzo Inst. Educativa Segundo Henao Municipio de Calarcá. Como complemento a lo anterior en los puntos vive digital  del Municipio de Quimbaya  en la I.E. Instituto Quimbaya e I.E. Mercadotecnia María Inmaculada.
En el  II trimestre del año 2017, el día sábado 1 de abril, se dicta 1 taller para líderes de radio escolar, en la institución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estudiantes de las siguientes I.E.:
I.E. La Mariela del Municipio de Pijao - Instituto Buenavista del Municipio de Buenavista - Instituto Calarcá, General Santander y I.E. San Bernardo del Municipio de Calarcá - I.E. Jesús Maestro del Municipio de Quimbaya.</t>
  </si>
  <si>
    <t>Se realizaron seis (6) talleres en radio educativa con el apoyo de la  Universidad del Quindío dirigidos a estudiantes y docentes de los municipios de la cordillera,   un (1) taller en la plataforma educativa integratic orientada a los docentes de las 27 IE  focalizadas y se apoyó un (1)  evento  realizado por el  Instituto Tecnológico del Municipio de Calarcá  "EXPERIENCIAS INSPIRADORAS Y BUENAS PRACTICAS DE AULA  SEMINARIO TALLER-INNOVACION Y TECNOLOGIA 2018.</t>
  </si>
  <si>
    <t xml:space="preserve">Se han desarrollado 5 talleres  en el uso de las TICS a docentes de los municipios de: Pijao, Quimbaya, Buenavista, Calarcá, la Tebaida, Circasia, Córdoba, Génova, Montenegro, Salento, Filandia.
Las cifras presupuestales fueron sacadas del POAI - segundo trimestre 2019. </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</si>
  <si>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</si>
  <si>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</si>
  <si>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Plan de Formación y Capacitación Docente implementado en Competencias Comunicativas en Inglés, en los 12 Municipios.</t>
  </si>
  <si>
    <t>Desarrollo de Jornadas y Capacitación Docente, Para el año 2014 donde se  capacita   a 12 docentes en FRANCES y 152 en INGLES para un total a la fecha de 164  docentes nuevos capacitados.</t>
  </si>
  <si>
    <t xml:space="preserve">Se está tramitando convenio con la Universidad la Gran Colombia para formar a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</si>
  <si>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Gestión SED - MEN / Programa Colombia Bilingüe - INCENTIVOS PARA DOCENTES Y ESTUDIANTES.
Gestión SED - MEN / Programa Colombia Bilingüe - FORMACIÓN DOCENTES.</t>
  </si>
  <si>
    <t>Durante la vigencia 2017,  es aprobado el Proyecto de Quindío Bilingüe; proyecto que se ejecutará a través de recursos del Sistema General de Regalías, y que beneficiará a los estudiantes de los 11 Municipios del Departamento.</t>
  </si>
  <si>
    <t>Dentro del proyecto Quindío Bilingüe y Competitivo, se capacitaron 96 docentes de preescolar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</si>
  <si>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</si>
  <si>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En este periodo no se realizaron procesos de formación en competencias comunicativas en inglés.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</si>
  <si>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</si>
  <si>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</si>
  <si>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 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</si>
  <si>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</si>
  <si>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</si>
  <si>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t>
  </si>
  <si>
    <t xml:space="preserve">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 </t>
  </si>
  <si>
    <t xml:space="preserve">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</si>
  <si>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</si>
  <si>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</si>
  <si>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</si>
  <si>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</si>
  <si>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 xml:space="preserve">8 CONVENIOS INTERADMINISTRATIVOS, para articular la EDUCACION INICIAL con el nivel de PREESCOLAR de las 54 Instituciones Educativas del Departamento. Para  cumplimiento de esta meta se registra el gasto de inversión  correspondiente a la  gestión de los Rectores de las Instituciones Educativas en un porcentaje aproximado del 5% del valor de la nómina anual de cada uno de ellos, para un total a registrar de $9.501.867. </t>
  </si>
  <si>
    <t xml:space="preserve">Para el año 2015, se está cumpliendo en un 67% la meta programada, al tenerse suscrito 8 CONVENIOS INTERADMINISTRATIVOS, para articular la EDUCACION INICIAL con el nivel de PREESCOLAR de las 54 Instituciones Educativas del Departamento. </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</si>
  <si>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</si>
  <si>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t>
  </si>
  <si>
    <t>Se incrementó para la vigencia 2019 en 1231 niños que transitaron de las modalidades del ICBF al sistema educativo al grado de transición.
Información extractada del seguimiento a metas de Plan de Desarrollo - segundo trimestre 2019.</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</si>
  <si>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</si>
  <si>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</si>
  <si>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120 Docentes de Preescolar y Madres Comunitarias capacitados en el uso de Nuevas Tecnologías y bilingüismo para la promoción de competencias en Educación Inicial.</t>
  </si>
  <si>
    <t xml:space="preserve">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</si>
  <si>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</si>
  <si>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Contrato de 2 profesionales para el Apoyo de la Enseñanza del Inglés desde Grado 0 en IE oficiales del Departamento.</t>
  </si>
  <si>
    <t>A la fecha 125 docentes fueron acompañados con el programa PTA. El número de I.E no ha incrementado puesto que el Ministerio de Educación no a focalizado nuevas I.E. del Departamento</t>
  </si>
  <si>
    <t xml:space="preserve">La secretaría de Educación viene adelantando el proceso durante el primer semestre del año en curso. </t>
  </si>
  <si>
    <t>Durante la vigencia 2020 se realizó capacitación a 120 docentes de prescolar en bilingüismo.</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</si>
  <si>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</si>
  <si>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</si>
  <si>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</si>
  <si>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Convenios Interinstitucionales con el Ministerio de Educación para la Ejecución de Recursos de Ley 21, Para  el cumplimiento de esta meta se realizaron CONSTRUCCIONES Y ADECUACIONES a 13 Sedes Educativas además de las mejoradas en el año 2013 para un total de 86 sedes.</t>
  </si>
  <si>
    <t>Convenios Interinstitucionales con el Ministerio de Educación para la Ejecución de Recursos de Ley 21, Para  el cumplimiento de esta meta se realizaron a la fecha la construcción y adecuación de 14 sedes educativas además de las Dotaciones de mobiliario.</t>
  </si>
  <si>
    <t>Se intervinieron 131 sedes educativas, a través de diferentes programas. Se realizó la transferencia a las instituciones educativas para acciones de mantenimiento en sus sedes.</t>
  </si>
  <si>
    <t>Se realizó la contratación para llevar a cabo el levantamiento de planos para las 37 Instituciones Educativas  urbanas para identificar las necesidades  de adecuación, mantenimiento e intervenciones de obra en las IE focalizadas, al igual se realizaron transferencias económicas para adecuaciones menores. a la fecha no se tiene el reporte de adecuaciones.</t>
  </si>
  <si>
    <t>Se realizó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</si>
  <si>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En coordinación con  la Secretaria de Aguas e Infraestructura del Departamento, se ha realizado el mantenimiento y/o adecuación de la infraestructura física en  110  sedes de Instituciones Educativas así:
* Adecuaciones en el  restaurante escolar del Instituto Génova del Municipio de Génova.
* Municipio de Calarcá: I. E Baudilio Montoya Sede la Granja.
*Municipio de Pijao: I. E la Mariela Sede Espartillal
* Municipio de Montenegro: I.E el Caimo sede Etelvina López
* Municipio de Circasia: I. E Hojas Anchas  sede Rafael Uribe Uribe vereda Villarazo 
Limpieza y mantenimiento  de pozos sépticos  en  105 sedes educativas, de los 11 municipios no certificados.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t>
  </si>
  <si>
    <t>1. Visitas técnicas a las instituciones educativas. 2. Ajustes de diseños cubiertas y estudios predios. 3. Presupuestos para el mantenimiento y, mejoramiento de las instituciones.</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</si>
  <si>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</si>
  <si>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Infraestructura de Edificaciones educativas del Departamento del Quindío, mejoradas y rehabilitadas. Número de Sedes (21).</t>
  </si>
  <si>
    <t>Aguas e Infraestructura</t>
  </si>
  <si>
    <t>se   realizó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</si>
  <si>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</si>
  <si>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En la vigencia 2016 no se destinaron recursos para el cumplimiento de esta meta.</t>
  </si>
  <si>
    <t>Se realizó el mantenimiento y mejoramiento del parque principal del Barrio Santander del municipio de Armenia. 
Se realizó la transferencia de  $ 314.000.000 para aunar esfuerzos en el convenio con FONTUR con fin de REALIZAR LA  CONSTRUCCION  DE LA TERCERA  ETAPA DEL  "ECOPARQUE MIRADOR COLINA ILUMINADA" EN EL MUNICIPIO DE FILANDIA,  QUINDÍO.</t>
  </si>
  <si>
    <t>Se intervinieron  (101) sedes educativas que corresponden a (28) Instituciones Educativas del Departamento; con actividades de mantenimiento, mejoramiento y estudios para construcción nueva, en los sgtes municipios:
Municipio de Calarcá: (4) sedes (Rafael Uribe Uribe)- (San José)- La Bella- Teresa Galindo (Baudilio Montoya) - Puerto Rico (Jesús Ma Morales).                 
Municipio de Génova: (2) sedes -(Instituto Génova)- Cedral (San Vicente de Paul) 
Municipio de Pijao (1) sede María Auxiliadora (instituto Pijao)
Municipio de Salento (1) sede (Boquia) Llanogrande- Palestina y la Nubia.
Ha contratado estudios para nueva obra: 
Municipios de Buenavista (1) sede Rio verde bajo (Jesús Ma Morales)
Municipio de Montenegro (3) sedes (Marco Fidel Suarez)- (Fundadores) y mantenimiento y rehabilitación (Gral. Santander) 
Municipio de Quimbaya (1) sede (instituto Quimbaya) 
Municipio de La Tebaida (1) sede  (Instituto Antonio Nariño)
Municipio de Circasia:(4) Sedes (Francisco Londoño)-Luis Edo Calvo y el Colegio Libre  - (Hojas Anchas)-  Rafael Uribe Uribe- (San José)-Adecuación Colegio San José convenio MinEducacion.                                                                                                                                                                                                                                      Se han Se han atendido (78) pozos sépticos con actividades de limpieza en las siguientes sedes educativas de los municipios de:                                                                                                               Buenavista: I. E Rio Verde Bajo ( sedes Palo Negro, El Oralito - Vereda La Granja)                                                                                                                                                                                                                   Calarcá:  I. E Baudilio Montoya ( sede Baudilio Montoya, la bella, la Albania, Potosí y Teresa Galindo) - I:E Jesús Ma Morales ( Sede Puerto Rico)- I. E San Rafael (sedes Buenos Aires, el Túnel, La Zulia, Planadas y Santo Domingo Alto).                                                                                                                                                                                                                                                                     Circasia: I. E Hojas Anchas ( sedes Llanadas, San José la Siria, Buenavista, la Pola, el Roble, la Cristalina, Olaya Herrera, Rafael Uribe Uribe, La Cabaña, la Pradera, la Concha, Barcelona Baja, Barcelona Alta, Membrillal, Santa Rita.                                                                                                                                                                                                                                                                                                                Filandia: I.E San José ( sedes la Cima, la paz, Mesa Alta, San Gabriel, San Pablo y Santa Teresita)                                                                                                                                                                                Córdoba: I. E  José Ma Córdoba ( sede Río Verde Alto.)                                                                                                                                                                                                                                                                           Génova: I.E Instituto Génova (sede el Cairo) - .E San Vicente Paul (sede la Mayoría).                                                                                                                                                                                           Montenegro: i. E Marco Fidel Suarez (sedes Policarpa Salavarrieta,  San José,  Manuela Beltrán, la Esperanza, Guatemala, Manuela Beltrán.                                                                       Luis Granada Mejía ( sedes Berlín, Río Lejos, la Moravita, los Balsos,  Luis Granada Mejía) - I.E la Mariela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así:  
Armenia: Colegio INEM                                                                                 Circasia: I. E Hojas Anchas (sede  Nueva Barcelona Alta, Pradera, Buenavista, la Cabaña y Santa Rita)
Buenavista: I.E  Buenavista (sede instituto Buenavista), I. E Rio Verde Bajo ( sedes:  el placer, Oralito, La Granja y Palogrande)   Calarcá: I. E María Auxiliadora (sede Ma Auxiliadora)    - I.E Baudilio Montoya ( sede Potosí, la Bella-Teresa Galindo, la Albania, Baudilio Montoya, la Granja) - I. E San Rafael ( sede Buenos Aires Bajo, Quebrada Negra, San Rafael Sector la línea, Zulia, Santo Domingo, el túnel, Planadas) - I. E Jesús Ma Morales ( sede la Rochela, Puerto Rico)- I.E Jhon F Kennedy ( sede Jhon F Kennedy) , I.E San Bernardo (sede calle larga y Barragán)
Pijao: I.E Luis Granada Mejía (sedes la Cruz, Cañaveral, Sede principal)   I. E la Mariela (sede Espartillal)
Quimbaya: I.E Mercadotecnia María (Sede General Santander).
Salento: I.E Boquia (sede Llanogrande, Luis Menotti Pescarmona)
                                                                                                                                                                                                                                            Circasia: I. E Hojas Anchas (sede Pradera, La Cabaña, Nueva Barcelona Alta, Buenavista, Santa Rita)                                                   Córdoba: I. E Rio Verde Alto (sede Guayaquil Alto y Rio Verde Alto)                                                                                                                         Montenegro: I.E Marco Fidel Suarez (sede Antonio Nariño, la Isabela y Campohermoso)  
La Tebaida: I.E Antonio Nariño ( sede Antonio Nariño)                    Pijao: I.E Luis Granada Mejía (sede La Cruz, Cañaveral, Sede Principal)                                                                                                                                                                                                                          Quimbaya: I.E Mercadotecnia ( sede General Santander)                                                                                                                                                                                                                                                Salento: I. E Boquia (Sede Luis Menotti Pescarmona), I.E Antonio Nariño (sede Antonio Nariño, Barrio Cantarito)</t>
  </si>
  <si>
    <t xml:space="preserve">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</si>
  <si>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</si>
  <si>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</si>
  <si>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</si>
  <si>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Se logró el mejoramiento y la rehabilitación de 45 Instituciones Educativas en 10 de los 12 municipios del Departamento (Calarcá, Circasia, Córdoba, Filandia, Génova, La Tebaida, Montenegro, Pijao, Quimbaya y Salento).   Obteniendo mejorar la calidad del aprendizaje y bienestar de los estudiantes.</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</si>
  <si>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departamento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</si>
  <si>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Café mujer de Buenavista, Circasia, Filandia, Salento y construcción en el corregimiento de Barcelona en Calarcá.</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</si>
  <si>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</si>
  <si>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7 Sedes Educativas construidas, en correspondencia a la demanda poblacional y proyección de coberturas en cada uno de los 12 municipios.</t>
  </si>
  <si>
    <t>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</si>
  <si>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En la vigencia 2016 se realizaron los primeros acercamientos con los equipos técnicos de los municipios de Salento y Filandia.</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</si>
  <si>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</si>
  <si>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 xml:space="preserve">Durante la vigencia 2020, no se priorizaron acciones para el desarrollo de la meta propuesta. </t>
  </si>
  <si>
    <t xml:space="preserve">La Secretaría de Aguas e Infraestructura no reportó acciones desarrolladas durante el segundo trimestre de la vigencia 2021. </t>
  </si>
  <si>
    <t>11 Equipamientos y/o Espacios para el desarrollo turístico y cultural en el Departamento del Quindío, mejorados y habilitados.</t>
  </si>
  <si>
    <t>Por medio  del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Se  logro  rehabilitar y mejorar  27 espacios turisticos en los   diferentes Municipios.</t>
  </si>
  <si>
    <t>Mejoramiento de 3 salones sociales comunales en la ciudad de armenia: barrio berlín, barrio las américas y barrio bosques de pinares y con convenio de promotora los siguientes (mejoramiento y mantenimiento de la caseta comunal del barrio guaduales del eden de la comuna 1 del municipio de armenia del departamento del quindio, mejoramiento y mantenimiento de la caseta comunal del barrio manuela beltran de la comuna 3 del municipio de armenia , mejoramiento y mantenimiento de la caseta – zonas comunes del barrio villa carolina etapa i de la comuna 6 del municipio de armenia del departamento del quindio, mejoramiento y mantenimiento de la caseta comunal del barrio corbones y construcción de la caseta comunal del barrio paraíso de la comuna 8 del municipio de armenia del departamento del quindío, mejoramiento y mantenimiento de la caseta comunal del barrio san juan de la comuna 10 del municipio de armenia del departamento del quindio, mejoramiento y mantenimiento de la casa de la mujer del municipio de calarca del departamento del quindio,mejoramiento y mantenimiento del hogar de paso para la primera infancia y poblacion en situacion de disapcidad del municipio de genova del departamento del quindio,embellecimiento de fachadas como fortalecimiento cultual y turístico del municipio de buenavista del departamento del quindío, mejoramiento y mantenimiento de la plaza del café del municipio de buenavista del departamento del quindío,mejoramiento y mantenimiento de equipamiento para la atención a madres cabezas de hogar del municipio de pijao del departamento del quindio,construcción de la caseta comunal del barrio fundaciones del municipio de la tebaida del Departamento del Quindío.</t>
  </si>
  <si>
    <t>En cuanto a la adecuación física y tecnológica para el desarrollo turístico y cultural en el Departamento del Quindío en marco de las Semanas de Gobierno se llegaron a acuerdos de estudio para evaluar la posibilidad de realizar mejoramientos que propendan por el bienestar de la comunidad.</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</si>
  <si>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QUINDIO.</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</si>
  <si>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</si>
  <si>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</si>
  <si>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</si>
  <si>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Cultura</t>
  </si>
  <si>
    <t xml:space="preserve">Se realizo taller con la  red departamental de bibliotecas públicas los días 25 y 26 de Noviembre con la delegada del Ministerio de Cultura dra. Gladys Lopera, para la recoleccion de insumos para la construcción de la política publica de lectura y bibliotecas departamental. * Fueron entregadas para revisión a la Secretaría de Planeación y planificación 3 políticas: Concertación de proyectos artísticos y culturales, Estímulos al arte y la cultura y el Plan Departamental de Música. </t>
  </si>
  <si>
    <t>Promoción a la lectura, talleres literarios, préstamo externo. * 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</si>
  <si>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apoyó un proceso de emprendimiento cultural y de desarrollo de industrias creativas.</t>
  </si>
  <si>
    <t>* 13 bibliotecas beneficiadas con el proyecto ""Ruta Literaria"" con el cual se logró la  exaltación de escritores mediante la elaboración de murales y avisos en las Bibliotecas Públicas del Departamento para la promoción de lectura.   
* 1080 personas beneficiadas con el proyecto “Picnic Literario” con el cual se llevó la lectura a las calles de los municipios quindianos con el objetivo de poner al transeúnte y especialmente a los niños en contacto con los libros mientras son guiados por expertos en el tema. 
*  Organización y catalogación del material bibliográfico de las 11 bibliotecas Municipales del Departamento.  
* Apoyo en el encuentro nacional de escritores Luis Vidales en el que participaron 29 escritores, 1.960 estudiantes vinculados al ciclo pedagógico, 32 eventos públicos y 5.200 personas beneficiadas.                                        * 300 personas beneficiadas de manera directa con el proyecto “Los escritores visitan las bibliotecas”, del cual participaron 15 escritores de la región.
* Proyecto “Mi Vereda Cuenta”, promoción de lectura en el sector rural de los municipios cordilleranos, Buenavista, Córdoba, Génova y Pijao, 48 talleres con las instituciones educativas rurales beneficiando a 58 niños y jóvenes, además de 29 personas adultas de los predios que participaron de los talleres de promoción de lectura.
* Edición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</si>
  <si>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El Departamento del Quindío cuenta con el Plan Departamental de Lectura, Escritura y Bibliotecas 2015-2023, cuyos lineamientos definen las acciones de trabajo en los 12 municipios del Quindío que desarrolla durante cada vigencia la Secretaría de Cultura en esa área. Para la puesta en marcha y ejecución del plan y todas las acciones propias del programa de bibliotecas, se presupuestó para la vigencia 2018, un presupuesto de $198.380.733
Durante la vigencia 2018 se trabajó en la articulación de la Red Departamental de Bibliotecas Públicas del Quindío y al término de la vigencia se cuenta con la plena articulación de 13 bibliotecas públicas en todo el territorio quindiano.    
ES IMPORTANTE QUE PODAMOS CONVERSAR SOBRE LA MEDICION DE ESTA INFORMACIÓN PARA QUE TANTO UDS COMO NOSOTROS HABLEMOS EL MISMO IDIOMA CON RELACION A LA MANERA EN QUE ESTAMOS CONTANDO CUMPLIMIENTOS PARA TODOS LOS ITEMS.</t>
  </si>
  <si>
    <t xml:space="preserve">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 </t>
  </si>
  <si>
    <t>* Se realizaron lecturas de cuentos virtuales, con el apoyo de los bibliotecarios de algunos municipios  como 
https://www.facebook.com/biblioteca.filandia.3/videos/1072587783142353</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</si>
  <si>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</si>
  <si>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t>20 Bibliotecas y Ludotecas del Departamento del Quindío de la Red Apoyadas y Articuladas.</t>
  </si>
  <si>
    <t>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Cultura.*Se apoyo la feria del libro de Circasia el día 20 de Noviembre, con un Stan con los 16 titulos publicados que conforman la biblioteca de autores quindianos.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</si>
  <si>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  . Consulta, referencia, formación de usuarios, programación cultural, extensión a la comunidad, acceso a internet, alfabetización digital, promoción a la lectura, talleres literarios, préstamo externo, animación.</t>
  </si>
  <si>
    <t>Se apoyaron 6 proyectos y/o actividades en investigación, capacitación y difusión de la lectura y escritura para fortalecer la Red Departamental de Bibliotecas.</t>
  </si>
  <si>
    <t>* Se realizó actividad de tu y yo somos cultura, estimulando la creatividad en los niños del Departamento 
https://www.facebook.com/190623821396990/videos/2589945571292941</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</si>
  <si>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</si>
  <si>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</si>
  <si>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</si>
  <si>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Durante la vigencia 2014 se dío cumplimiento al apoyo del componente Ninguno Sin Familia, contemplado en el Código de Infancia y Adolescencia, proceso realizado a través del acompañamiento familiar realizado en el desarrollo de cada uno de los programas contemplados en la estrategía CAFI, beneficiando con asistencia, capacitación, sensibilización y prevención a las familias vulnerables del departamento del Quindío. Dentro de las actividades de capacitación, asesoría y direccionamiento a 997 personas, dentro del desarrollo de la Política Ninguno Sin Familia. A través de la Estrategía CAFI, se consolidaron los siguientes programas para la Vigencia 2014: * "FAMILIAS FIRMES". * "FAMILIAS QUINDIANAS EN CARNAVAL UNA RAZÓN PARA SOÑAR". * "CUANDO GRANDE QUIERO SER". * "VOLVAMOS AL CAMPO EN FAMILIA". * "ECOMUNDO FAMILIAR". * "FAMILIAS SANAS". </t>
  </si>
  <si>
    <t xml:space="preserve">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  Se ha realizado a la fecha 39 jornadas CAFI en los doce (12) municipios del departamento del Quindío, contando con la participación de 12.595 personas, beneficiadas con los taller de sensibilización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También se han realizado la celebración del mes del niño donde se realizaron ferias lúdicas, recreativas y artísticas en los once municipios, el corregimiento de Barcelona y el Municipio de Armenia se realizará en cada una de las diez comunas.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</si>
  <si>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 en los municipios de Circasia, Salento, Calarcá, Armenia, Quimbaya, Pijao y Córdoba.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</si>
  <si>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t>
  </si>
  <si>
    <t xml:space="preserve">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</si>
  <si>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</si>
  <si>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</si>
  <si>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</si>
  <si>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Teniendo en cuenta el comportamiento de la meta entre las vigencias 2014 y 2022, se observa que es de mantenimiento, siendo necesario continuar con el fortalecimiento de un programa de apoyo, acompañamiento y fortalecimiento a las familias del departamento.  
Así mismo, se considera una meta cumplida a la fecha, sin embargo, es necesario continuar con el fortalecimiento de la meta de la Política Pública.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</si>
  <si>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</si>
  <si>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Programa de apoyo, acompañamiento y fortalecimiento a las familias quindianas del Departamento del Quindío, con líneas de acción sobre pautas de crianza.</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</si>
  <si>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</si>
  <si>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Ya se reportó el presupuesto.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</si>
  <si>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</si>
  <si>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t>
  </si>
  <si>
    <t xml:space="preserve">Crear oportunidades en las familias de las minorías étnicas y por enfoque diferencial para el aprestamiento y la generación de capacidades en la protección y desarrollo pleno de los niños, niñas y adolescentes. </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</si>
  <si>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</si>
  <si>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 xml:space="preserve">Una vez verificada la matriz estratégica anexa a la Ordenanza No. 005 de 2014, por medio de la cual se adoptó la Política Pública Departamental de Primera Infancia, Infancia y Adolescencia, se determinó que esta meta no se encuentra relacionada en este anexo. 
Igualmente, 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
Sin embargo, la meta presenta duplicidad con el indicador No. 52, ya que están formuladas de la misma manera.
</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</si>
  <si>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</si>
  <si>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</si>
  <si>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 xml:space="preserve">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</si>
  <si>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Se ha realizado articulación institucional a través de los  Comités Departamental de Seguimiento e Implementación de la Ley 109/8 del 2006 y el Comité Departamental de Violencia, donde se trabajan todas las acciones conducientes a la prevención, protección y restablecimiento de derechos de niños, niñas y adolescentes que se encuentren vulnerados. 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</si>
  <si>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Desde el Comité de Primera Infancia, Infancia, Adolescencia y Familia y la adopción del Plan de Acción para la vigencia 2016 se realizó el seguimiento a las acciones que desde los diferentes municipios se desarrollaron para la disminución de los casos de abuso y maltrato infantil. 
Se implementó el programa "País de los niños" en alianza con la Secretaría del Interior con el fin de empoderar a los niños, niñas y adolescentes sobre sus derechos y deberes, como alternativa de prevención de las diferentes problemáticas que se presentan en el departamento del Quindío.
En articulación con el grupo EMPI se desarrollaron actividades de prevención en las Instituciones Educativas del departamento.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</si>
  <si>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</si>
  <si>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</si>
  <si>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</si>
  <si>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</si>
  <si>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De acuerdo al documento técnico no se cuenta con una línea base para medir Disminución del 3,5%&lt; en casos de Maltrato en Niños, Niñas y Adolescentes entre 0 y 17 años. por tal razón de acuerdo al plan de acción, se viene evaluando el indicador por medio de una estrategia y/o proyecto de intervención de dicha población. De acuerdo al informe del Instituto Nacional de Medicina Legal "Forenses", la tasa de Violencia contra Niños, Niñas y Adolescentes, tuvo el siguiente comportamiento entre las vigencias 2017 a 2019: 
- 2017: 75.95
- 2018: 71.93
- 2019: 91.83
En este orden de ideas, hubo un periodo en el cual disminuyó la tasa en 4.02 (Entre las vigencias 2017 a 2018), dándose cumplimiento a la meta de la Política Pública.  </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</si>
  <si>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</si>
  <si>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</si>
  <si>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Jornadas de atención a población en situación vulnerable, realizadas a través del CAFI, en diferentes sectores de los 12 municipios del departamento del Quindío, coordinadas a través de las instituciones educativas del departamento y la capital, con el fin de integrar acciones desde la comunidad educativa apoyando los modelos pedagógicos para fortalecer acciones encaminadas al desarrollo social y cultural de los niños, niñas y adolescentes. </t>
  </si>
  <si>
    <t>Desde la Secretaría de Educación departamental se elaboró la caracterización para la población con NEE y excepcionales.</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</si>
  <si>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</si>
  <si>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t>
  </si>
  <si>
    <t>REPETIDAS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Información extractada del seguimiento a metas de Plan de Desarrollo - segundo trimestre 2019.</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</si>
  <si>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</si>
  <si>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siendo una meta cumplida en la Política Pública. 
Así mismo, se evidencia que es una meta duplicada, situada en el numeral 41 de la matriz estratégica inicial.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</si>
  <si>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</si>
  <si>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</si>
  <si>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Cumplimiento con esta meta, se logró la promoción y reactivación de los 54 GOBIERNOS ESCOLARES, en todas las Instituciones Educativas, 144 Niños, Niñas y Adolescentes de los GOBIERNOS, participaron activamente en la formulación de la Política Pública de INFANCIA Y ADOLESCENCIA  del Departamento del Quindío.</t>
  </si>
  <si>
    <t>Durante el primer cuatrimestre las instituciones educativas se encuentran en el proceso de conformación de los Gobiernos Escolares, por lo que se iniciará proceso de recolección de la información correspondiente a los  11 Municipios del Dpto, es así como desde la secretaría de familia se apoya la conformación y ejecución de los gobiernos escolares de la instituciones educativas del departamento del Quindío.</t>
  </si>
  <si>
    <t xml:space="preserve">Se realizó el fortalecimiento de cuatro comités de convivencia escolar de las Instituciones Educativas durante la vigencia 2016. </t>
  </si>
  <si>
    <t>Se fortalecieron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Se acompañó el diseño e implementación de la estrategia "escuela de padres" en la 54 instituciones educativas, a través de la intervención de  los profesionales de apoyo del proyecto de convivencia y paz, y la asistencia técnica a los orientadores escolares.</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</si>
  <si>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</si>
  <si>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Se cuenta con 54 gobiernos escolares operando en las instituciones educativas del departamento.</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</si>
  <si>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</si>
  <si>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</si>
  <si>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Se desarrolla la estrategia CAFI a través de jornadas de atención a población vulnerable en el que se brinda orientación psicológica, jurídica, pedagógica relacionada con todos los temas de la familia, la infancia y la adolescencia, tal como el ejercicio adecuado de los derechos sexuales y reproductivos de los y las adolescentes, en el marco de la construcción de un proyecto de vida.</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</si>
  <si>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</si>
  <si>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Posterior al análisis de la acción estratégica y la meta propuesta, así como el reporte periódico de las acciones desarrolladas entre las vigencias 2014 y 2022, se observa que se ha implementado el programa de Escuelas de Padres en las 54 Instituciones Educativas oficiales de los 11 municipios no certificados en educación del departamento del Quindío.
Así mismo, se considera una meta cumplida a la fecha, sin embargo, es necesario continuar con el fortalecimiento de la meta de la Política Pública.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</si>
  <si>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</si>
  <si>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</si>
  <si>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Interior</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</si>
  <si>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</si>
  <si>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</si>
  <si>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El Equipo de Seguridad Humana de la Secretaria del Interior en el año 2016, realizó la caracterización y diagnóstico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</si>
  <si>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del Quindío del municipio de Armenia y Asociación Red Ambiente de Salento.
Cada una de estas nueve (9) iniciativas tuvieron un aporte de 4 millones de pesos.</t>
  </si>
  <si>
    <t>Se realizó intervención en los 4 Centros de Desarrollo Infantil (CDI) y 9 Hogares Comunitarios FAMI (Familia, mujer, infancia) con la participación de cerca de 290 mujeres y niños,  a través de los clubes de progenitores con el fin de afianzar el lazo emocional entre la diada madre e hijo, así mismo, se brindaron herramientas para la revisión de sistemas de crianzas e intervención psicosocial en casos específicos.
Se realizaron 3 semilleros deportivos con 98 participantes y 9 semilleros culturales con 135 participantes donde se promovió el adecuado uso del tiempo libre y se mitigo el acceso a conductas delictivas, así como la identificación de talentos individuales.</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</si>
  <si>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</si>
  <si>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</si>
  <si>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</si>
  <si>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Jóvenes de los 12 Municipios de Departamento del Quindío, participando activamente en las Juntas de Acción Comunal, a través de programas de capacitación presencial  y  virtual.</t>
  </si>
  <si>
    <t xml:space="preserve">Ejecución de los talleres para jóvenes y padres en el marco de la  estrategias  "familias comunitarias" en cinco (5) municipios: Buenavista, Pijao, Salento, Filandia  en su segunda fase terminada y en  el  municipio de Quimbaya, socialización y ejecución de la primera fase de la estrategia ya mencionada.    </t>
  </si>
  <si>
    <t>Brindar Capacitación en temas comunales y/o participación ciudadana   a los niños,niñas y adolesecentes del programa Comunalitos del municipio de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</si>
  <si>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</si>
  <si>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</si>
  <si>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realizado en los 12 municipios del departamento del Quindío, programas de capacitación presenciales y virtuales para la promoción y prevención de los derechos de los niños, niñas y adolescentes con jóvenes, constituyéndose en una meta cumplida, sin embargo, es necesario continuar con el fortalecimiento de la meta de la Política Pública.</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</si>
  <si>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</si>
  <si>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</si>
  <si>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Se  realizaron  28   obras  de  rehabilitacion  y mejora de  escenarios deportivos del Departamento del Quindio .</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</si>
  <si>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de armenia, mantenimiento y mejoramiento de los escenarios deportivos en los barrios gaitán y parques de los barrios villa juliana y brasilia primera etapa de la comuna 4 del municipio de armenia, mantenimiento y mejoramiento del escenario deportivo del el silencio y parques en los barrios: monteprado y nueva libertad de la comuna 5 del municipio de armenia, mantenimiento y mejoramiento de parques en los barrios: antigua patria, villa andrea y la montana de la comuna 6 del municipio de armenia, mantenimiento y mejoramiento del escenario deportivo del barrio el paraiso y parques en los barrios terranova y jubileo de la comuna 8 del municipio de armenia, mantenimiento y mejoramiento del escenario deportivo del barrio fundadores bajo de la comuna 10 del municipio de armenia,mantenimiento y mejoramiento de la cancha multiple en el barrio gaitan del corregimiento de barcelona en el  municipio de calarca del departamento del quindío,  mantenimiento y mejoramiento de la cancha de la vereda villarazo y parque del barrio fundadores del municipio de circasia del departamento del quindío,mejoramiento y mantenimeitno del escenario deportivo del barrio pisamos, parque del barrio anapima y parque tematico de transito del municipio de la tebaida del departamento del quindío, mantenimiento y mejoramiento de los escenarios deportivos: barrio alaska y cancha municipal del municipio de montenegro del departamento del quindío,construccion del skate park y obras complentaria en el municipio de quimbaya del Departamento del Quindío.</t>
  </si>
  <si>
    <t>Se logró realizar el mantenimiento y mejoramiento de 10 espacios deportivos en el mismo número de municipios del Departamento. De esta manera se abren espacios de prácticas de deporte y otras actividades alejando a la juventud del problema de la drogadicción.</t>
  </si>
  <si>
    <t>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y Calarcá (barrio Lincoln).</t>
  </si>
  <si>
    <t>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</si>
  <si>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Se atendieron (4) escenarios deportivos con actividades de mantenimiento, mejoramiento y/o rehabilitación así:
Con contrato de obra pública:
* Municipio de Calarcá: Adecuación y mantenimiento del Coliseo de Barcelona.
*Municipio de Quimbaya: Construcción y adecuación del polideportivo en el sector de Naranjal
Con el contrato de materiales y cuadrillas adscritas a la Secretaria se intervinieron los siguientes escenarios deportivos:
*Municipio de Calarcá: Cancha de Futbol del corregimiento de la Virginia con actividades de desagüe a través del suministro de tubería.
*Municipio de Armenia: se realizó rocería y limpieza al polideportivo la Patria y del Parque de Recreación, y el canal de concreto en la cancha de futbol del barrio Tigreros  con actividades de excavación de tierra, demolición y construcción de canal en concreto para la conducción de aguas lluvias.
</t>
  </si>
  <si>
    <t>DPS $608.055.642
SGR $552.646.236
R.P $17.766.665</t>
  </si>
  <si>
    <t>Construcción cancha sintética Naranjal, mantenimiento coliseo barrio La Patria, escenarios deportivos de la universidad del Quindío.</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</si>
  <si>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</si>
  <si>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11 Equipamientos para el desarrollo turístico y cultural en el departamento del Quindío, mejorados y habilitados.</t>
  </si>
  <si>
    <t xml:space="preserve">En la vigencia 2016 no se ejecutó presupuesto para el cumplimiento de la meta. Sin embargo, se realizaron mantenimientos en marco de las Semanas de Gobierno adelantadas por la Administración Departamental, en aras de mejorar los escenarios de bienestar social de la comunidad. </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</si>
  <si>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QUINDÍO.</t>
  </si>
  <si>
    <t>Actividades en (6) obras físicas de infraestructura Social y/o de Justicia mediante:
La Construcción del Proyecto productivo Paisaje, Café y Mujer en los municipios de Filandia, Buenavista, Circasia, Montenegro y Génova.
intervención en el mantenimiento del Centro de Atención Especializado - CAE LA PRIMAVERA del municipio de Montenegro.</t>
  </si>
  <si>
    <t>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t>
  </si>
  <si>
    <t xml:space="preserve">Promover, afianzar y estimular el desarrollo de capacidades y destrezas deportivas, artísticas y culturales como alternativa en el uso del tiempo libre, reconociendo el enfoque diferencial, poblacional y por ciclo vital, de los niños, niñas y adolescentes. </t>
  </si>
  <si>
    <t>92 Escuelas de Formación Deportiva fomentadas y apoyadas en los 12 Municipios con proyección de la reserva deportiva del Departamento del Quindío.</t>
  </si>
  <si>
    <t>INDEPORTES</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</si>
  <si>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</si>
  <si>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</si>
  <si>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Estrategia Departamental de Recreación Campamentos Juveniles, generando espacios y estrategias que permitan fomentar el desarrollo social, educativo y ambiental, a través de la recreación con programas estructurados y atención en recreación, los cuales son orientados por Coldeportes Nacional e Indeportes Quindío, creando estrategias dirigidas a diferentes comunidades. Esta estrategia se dirige a los Coordinadores de Deportes, secretarias de Desarrollo social de los doce Municipios.</t>
  </si>
  <si>
    <t>Se apoyaron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</si>
  <si>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1. Atletismo, Balonmano, Bowling, Ciclismo (bmx), Futbol de salón, Gimnasia (rítmica) Hapkido, Judo, Karate, Levantamiento de pesas, Limitados auditivos (Bowling) Limitados cognitivos ( Natación), Limitados físicos (tenis silla de rueda), Lucha, Patinaje, Taekwondo, Tejo, Tenis de mesa, Triatlón. Se contó con la contratación de un EQUIPO BIOMEDICO: médico deportólogo, un fisioterapeuta y un pasante de psicología que atendieron a los deportistas de diferentes ligas deportivas así: Se realizaron  intervenciones psicológica grupal 47 e individual a 91  a los deportistas de las ligas de  Patinaje, BMX 1, Judo, gimnasia, Hapkido, Karate, Levantamiento de pesas, Atletismo, Balonmano. Se realizaron 110 Atenciones Médicas a los deportistas de las Ligas de Ajedrez, Atletismo, Bádminton, Balonmano, Bolo, Ciclismo, Powerlifting, Futbol de salón Gimnasia, hapkido,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Triatlón.</t>
  </si>
  <si>
    <t>Durante el primer semestre se contó con la conformación con recursos propios de 11  escuelas de formación Deportiva desarrolladas  en 9 municipios y 34 creadas con recursos transferidos del impuesto a cigarrillo a los municipios (se reporta la meta pero no el presupuesto),  como estrategia para el fortalecimiento de la reserva deportiva del Departamento del Quindío. Además se estableció como parte de la estrategia las escuelas de padres, los festivales deportivos, recreativos y de actividad física para fortalecer el proceso deportivo.  Además  se realiza Asesoría a los doce (12) municipios del departamento del Quindío asesorados mediante solicitudes de carácter técnico, administrativo y financiero para las escuelas deportivas, según los requerimientos.</t>
  </si>
  <si>
    <t xml:space="preserve">Durante la vigencia 2020, desde INDEPORTES, se prestó el servicio de promoción de la actividad física, la recreación y el deporte en el departamento del Quindío.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</si>
  <si>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</si>
  <si>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17 Juegos Inter-Colegiados en sus diferentes fases apoyados en los eventos deportivos.</t>
  </si>
  <si>
    <t>Reunion con la Gobernación, rectores, coordinadores de deporte de los municipios secretaria de educación Departamental para presentar el proyecto designar responsabilidades y definir presupuestos.                                       Realizacion  de los Congresos tecnicos  o reuniones informativas. Apoyo de las diferentes fases en el proceso de inscripcion.                
Realizacion de la fase municicpal y departamnetal.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Acercamientos con los coordinadores deportivos de los diferentes municipios para promocionar y realizar eventos de deportes no tradicionales, Se han llevado a cabo 4 eventos de deportes no tradicionales HOCHEY SOBRE   EL PISO, FUTBOL TENIS, VOLEYFUTBOL y BIG BALL  en los municipios de Calarcá, Armenia, Buenavista, Montenegro, Pijao, Circasia, Quimbaya, La Tebaida.</t>
  </si>
  <si>
    <t>INTERCOLEGIADOS: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JUEGOS NO TRADICIONALES: Se han llevado a cabo 4 eventos de deportes no tradicionales HOCHEY SOBRE   EL PISO, FUTBOL TENIS, VOLEYFUTBOL y BIG BALL  en los municipios de Calarcá, Armenia, Buenavista, Montenegro, Pijao, Circasia, Quimbaya, La Tebaida.</t>
  </si>
  <si>
    <t>Durante la vigencia 2016 se realizó un evento deportivo de juegos Inter-Colegiados.</t>
  </si>
  <si>
    <t>En la vigencia 2017 Coldeportes nacional otorga al departamento del Quindío la sede de la fase regional con la participación de 4 departamentos (Antioquia, Caldas, Risaralda y Quindío), donde se realizó el apoyo para el desarrollo de las justas deportivas contando con la participación de más de 1.300 participantes.
Para la vigencia 2017 el número de inscritos por municipio en el programa “Supérate intercolegiados 2017”, ascendió a 9.347 deportistas y técnicos, sin incluir la ciudad capital que por norma va aparte; se han realizado los festivales deportivos en cada uno de los municipios del departamento según la inscripción previa realizada.</t>
  </si>
  <si>
    <t xml:space="preserve">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fisiculturismo. APOYO BIOMEDICO  se apoyaron los  deportistas con equipo biomédico es decir medico deportólogo,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atletismo, triatlón, tenis de mesa, tenis de campo, patinaje carreras, gimnasia artística, ajedrez,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</si>
  <si>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ES DE ACLARAR QUE LOS JUEGOS INTERCOLEGIADOS SON DESARROLLADOS BAJO LOS LINEAMIENTOS DE COLDEPORTES. POR LO ANTERIOR  SE REALIZAN DE FORMA ANUAL EN SUS CUATRO FASES  MUNICIPAL, DEPARTAMENTAL, REGIONAL Y NACIONAL , POR LO TANTO LA META PROYECTADA NO CORRESPONDE A LOS LINEAMIENTOS DE ORFEN NACIONAL Y DEPARTAMENTAL .Se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 juvenil y juvenil, ramas femenino y masculino. Buenavista 27 inscritos, Calarcá 1299, circasia 584, Córdoba 255, Filandia 353, Génova 353, la tebaida 1207, Montenegro, Pijao 322, Quimbaya 1378, Salento 584, armenia 4.448.</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</si>
  <si>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</si>
  <si>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50 Ligas Deportivas que cumplen parámetros de cobertura y resultados federativos hacia los altos logros.</t>
  </si>
  <si>
    <t xml:space="preserve">Acompañamiento y asesoramiento permanente a las ligas brindando la oportunidad de mejorar procesos deportivos, Se viene dando cumplimiento a la meta  al 30 de diciembre apoyando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</si>
  <si>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Apoyo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</si>
  <si>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Con el fin de aumentar la utilización de escenarios deportivos como coliseos y canchas de futbol, se apoyaron 13 ligas deportivas en del departamento durante la vigencia 2016. </t>
  </si>
  <si>
    <t>Se han apoyado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</si>
  <si>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El Departamento del Quindío apoyó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Liga de Bádminton torneo nacional en Cundinamarca Uvate, Liga de atletismo torneo nacional realizado en Bogotá, Medellín, Cali y suramericano juvenil,  Liga de  pesas torneo nacional de pesas en Cali Cartago y suramericano, Liga de ciclismo torneo nacional en Bogotá, Medellín, Barrancabermeja, Manizales y campeonato mundial de bmx, Liga de patinaje torneo nacional en Medellín, Tunja y Cali, Liga de futbol torneo nacional zonal en Florencia y Nariño, Liga de ajedrez torneo nacional en Medellín, Tunja y Dosquebradas Risaralda, Liga de karate do torneo nacional de karate do en Bogotá, Liga de discapacidad física torneo internacional Europa. Las ligas de hapkido torneos nacionales, balonmano, tenis de mesa y Triathlón.</t>
  </si>
  <si>
    <t>ES DE ACLARAR QUE EL DEPARTAMENTO CUENTA CON   20 LIGAS CONVENCIONALES  Y   4 LIGAS   NO CONVENCIONALES   de las cuales se  han apoyado en total 23 ligas deportivas así: con contratación de técnico departamental 1, Taekwondo, 2. Patinaje, 3.Levantamiento de pesas, 4.Fútbol de salón masculino, 5, Limitados cognitivos (Para natación) 6, Judo, 7, limitados físicos (Tenis silla de ruedas) 8, Karate do,9  Triatlón, 10, Hapkido 11.Atletismo 12,ciclismo 13.Voleibol, 14.futbol ; además ligas apoyadas  con monitores  deportivos en las siguientes disciplinas: Levantamiento de pesas, parapowerlifting, futbol sala, 15. Limitados Visuales (judo) futbol de salón femenino 16.Gimnasia, 17.Bolos, 18.ajedrez, 19.balonmano 20, tenis de mesa.  Adicionalmente  se apoyaron ligas con convenios interadministrativos y  se brindó apoyo   profesional en procesos de planeación, jurídicos, técnicos, logísticos y de gestión documental del área técnica a 21,Tenis de campo, 22,Tejo y apoyo biomédico a 23.badminton.se  han apoyado 9 ligas deportivas para garantizar la participación en eventos federados así: 1.Levantamiento de pesas, 2.Futbol de salón, 3.Triatlón, 4.Limitados Físicos, 5.Bolo, 6.Hapkido, 7.judo 8.Limitados visuales y 9.limitados Auditivos.se han apoyado e incentivado con recurso económico a veinte  (20) deportistas de las siguientes disciplinas: Ciclismo, Futbol de salón, bolo, bolo discapacidad, Triatlón, levantamiento de Pesas,  Atletismo, Atletismo Discapacidad y tenis de campo discapacidad.</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</si>
  <si>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</si>
  <si>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12 Apoyo a ligas deportivas con capacidad especial que cumplan parámetros de cobertura y resultados federativos hacia los altos logros.</t>
  </si>
  <si>
    <t>A  diciembre  30 de 2014 se ha dado 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</si>
  <si>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</si>
  <si>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</si>
  <si>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7 Programas Lúdicos y Recreativos de tiempo libre implementados a través de ludotecas, campamentos juveniles del juego y de la recreación para el aprovechamiento y el uso adecuado del tiempo libre.</t>
  </si>
  <si>
    <t>Acompañamiento en los municipios del Departamento con jornadas ludicas.                                                                                          Al 30 de Diciembre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</si>
  <si>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</si>
  <si>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Estrategia Departamental de Recreación para la Primera Infancia, Infancia,  generando espacios y estrategias que permitan fomentar el desarrollo social, educativo y ambiental, a través de la recreación con programas estructurados y atención en recreación, los cuales fueron orientados por Coldeportes Nacional e Indeportes Quindío, creando estrategias dirigidas a diferentes comunidades. esta estrategia se dirige a los hogares comunitarios, centros de Desarrollo Integral, del I.C.B.F Y LAS INSTITUCIONES EDUCATIVAS.</t>
  </si>
  <si>
    <t>Campamentos juveniles, es un programa dirigido a jóvenes de todo el departamento en edades comprendidas entre los 13 a los 28 años de edad. El ente departamental realizó la asesoría técnica (mediante capacitaciones en temas como primeros auxilios, técnicas campamentales, entre otras) y apoyo logístico (préstamo de carpas, estufas, entre otros) a todos los municipios en sus diferentes fases municipales; además se realizó la fase departamental del programa en el municipio de Calarcá en el parque Alto del rio, con la participación de 259 campistas donde Indeportes Quindío asume todos los costos de transporte, alimentación, logística, sonido, implementación, adecuación de terrenos, entre otros. Se efectuaron los test correspondientes y se evaluaron todos los campistas de los cuales se contó con 66 ascensos de los campistas a semillas y 7 raíces, un tallo y una hoja acorde a los lineamientos del programa.
En la fase nacional participaron 28 jóvenes que se desplazaron al Valle del Cauca del 06 al 10 de octubre de 2017. Un cumplimiento de meta del 100%.</t>
  </si>
  <si>
    <t xml:space="preserve">Se apoyó de forma articulada con  COLDEPORTES y los municipios del departamento del Quindío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 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1.CRECIMIENTO PERSONAL, VOLUNTARIADO Y LIDERAZGO
2.TECNICA DE CAMPAMENTO
3.RECREACION Y CULTURA
4.PREVENCION Y SALUD
5.CONCIENCIA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</si>
  <si>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ES DE ACLARAR QUE EL PROGRAMA CAMPAMENTOS JUVENILES SE DESARROLLA SEGUN LAS DIRECTRICES DEL ENTE NACIONAL COLDEPORTES, TENIENDO ENCUENTA QUE ESTE SE DESARROLLA DE FORMA ANUAL Y SE DIVIDE EN TRES FASES LA MUNICIPAL,DEPARTAMENTAL Y NACIONAL  para el desarrollo de este proyecto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</si>
  <si>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Durante el 2020, INDEPORTES, realizó la  implementación de programas de recreación, actividad física y deporte social comunitario en el departamento del Quindío.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</si>
  <si>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</si>
  <si>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20 Escuelas de Formación Artística y Salas concertadas apoyadas en el Departamento del Quindío.</t>
  </si>
  <si>
    <t xml:space="preserve">* Se han apoyado las 12  BANDAS-ESCUELAS MUSICALES JUVENILES de cada municipio Quindiano, con las cuales se han realizado 216 talleres que han beneficiado a 373 niños y niñas. 
* Apoyo al proyecto Enseñando Música por el Quindío Rural de la Fundación Ciudadela del Arte.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 * Se asistió a la reunión nacional de coordinadores de música realizada en Bogotá los días 11 y 12 de diciembre, en dicha reunión se expuso el trabajo realizado por la gobernación del Quindío durante el año para el desarrollo del sector musical y adicionalmente se trabajó y se logró el apoyo directo del ministerio para la construcción del plan departamental de música del departamento del Quindío. </t>
  </si>
  <si>
    <t>*Se realizó revisión de la ejecución del convenio 003 de 2015, de la banda departamental en el que se realizaron 44 talleres instrumentales 15 en el municipio de Quimbaya y 15 en el municipio de Montenegro, 7 en La Tebaida y 7 en Salento y la realización de 11 conciertos en el departamento del Quindío.  Así como el avance de la Asociación de músicos profesionales que reporta normalidad en la realización de los talleres.                               *Se realiza proceso de convocatoria del programa departamental de concertación, realizando manual de concertación 2015, formato para la presentación de proyectos programa departamental de concertación 2015, cronograma de actividades, formato de presentación de informes, tablas de calificación, formato de ajustes de proyectos, carta de socialización de la convocatoria a concertación departamental 2015.                                                                                                                               *Se adelanto el proceso de recolección de datos en las escuelas municipales de música de los municipios del Quindío, llenando los respectivos formatos de recolección de datos de la escuela para obtener insumos para realizar un diagnostico, y poder realizar un comparativo del elaborado en el 2012 y determinar la evolución de las escuelas municipales.</t>
  </si>
  <si>
    <t>Se apoyaron  treinta (30) proyectos y/o actividades de formación, difusión, circulación, creación e investigación, planeación y de espacios para el disfrute de las artes.</t>
  </si>
  <si>
    <t>Se apoyaron 21 proyectos en la Convocatoria Departamental de Concertación beneficiando a 12 municipios y una población desagregada de la siguiente manera: Primera infancia = 8.127 (4071 niños y 4056 niñas).  Infancia y Adolescencia = 39.588 (19481 niños y 20.107 niñas).                                                                        33 proyectos cofinanciados ganadores de la Convocatoria Nacional de Concertación Ministerio de Cultura Beneficiando a 12 municipios y un total de 123.831 personas.</t>
  </si>
  <si>
    <t>Durante la vigencia 2018, desde la Secretaría de Cultura se contó de manera directa con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Las 48 escuelas de formación contaron con una inversión para 2018 de: $276.346.000=
En relación a salas concertadas, desde la Secretaría de Cultura se apoyaron dos salas concertadas, con tres temporadas, así, Teatro Azul de Armenia con dos temporadas y Sala Teatro Entablados de Circasia con una temporada. Inversión total de $ 35.000.000</t>
  </si>
  <si>
    <t>La Secretaría de Cultura apoya el 100% de los municipios con las diferentes escuelas de formación. Total de 10 escuelas de Danza en 10 municipios del dpto., Total escuelas de Música 16 en los 12 municipios, las cuales  comprenden 8 escuelas de prebanda y 8 de música tradicional, con una intensidad horaria de 06 horas semanales,  cobertura de 12 niños, niñas y jóvenes por cada una de las escuelas de formación.  6 Escuela de Formación en Teatro, en 6 municipios  y 6 Escuelas de formación Artes Plásticas en 6 municipios</t>
  </si>
  <si>
    <t xml:space="preserve">* 54 Organizaciones participaron y desarrollaron sus proyectos dentro de la convocatoria de concertación departamental 2020, de los cuales, el  porcentaje total de participación de niños fue de un 16%.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</si>
  <si>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</si>
  <si>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12 Proyectos que estimulen el desarrollo de capacidades, dirigidos a poblaciones especiales.</t>
  </si>
  <si>
    <t>* Levantamiento de base de datos de indígenas y afrodescendientes. * Seguimiento a proyectos de organizaciones de población con discapacidad Fundamor de Calarcá, Semillas del arte de Armenia y la chirimía de discapacidad de Jhon Alexander Arias de La Tebaida. * Apoyo a la Asociación Seres Maravillosos para la realización de la VIII versión del festival artístico de niños, niñas y adolescentes con discapacidad. * Capacitacion Gestores Culturales en condicion de Discapacidad y que trabajan con esta  población en el Departamento con el fin de que tengan claro las directrices requisitos y otros para la presentacion de proyectos de Concertación 2015. *participacion y apoyo caminata por la salud que realizo desde el parque los aborígenes hasta el parque cafetero donde se efectuaron varias actividades con la población con discapacidad .</t>
  </si>
  <si>
    <t>*Se visito las instalaciones donde se realizan los diferentes procesos de capacitación en danza y música y chirimía para la población en situación de discapacidad en el municipio de la tebaida con el fin de verificar el proceso y la cantidad de población e situación de discapacidad beneficiada. * Asistencia a comité técnico departamental de discapacidad efectuado en la Secretaría de salud, que busca mejorar la inclusión social de la población en situación de discapacidad. * consolidación base de datos de gestores culturales de discapacidad, afrodecendientes e indígenas con el fin de mantener informada a la población de todas las actividades culturales del departamento y darles una inclusión social.</t>
  </si>
  <si>
    <t>Se apoyaron 27 proyectos del programa de concertación cultural del departamento en la vigencia 2016.</t>
  </si>
  <si>
    <t>Se apoyaron durante la vigencia 2017, un total de quince (15) proyectos artísticos mediante la entrega de estímulos beneficiando a los municipios de Armenia, Calarcá y Armenia y una población desagregada de la siguiente manera: Primera Infancia = 341 (199 niños y 142 niñas). Infancia y Adolescencia = 1.089 (581 niños y 508 niñas).</t>
  </si>
  <si>
    <t>Durante la vigencia 2018, se apoyaron diecisiete (17) proyectos mediante estímulos artísticos y culturales en el programa departamental de Estímulos a la Investigación, Creación y Producción Artística y Cultural. Los proyectos que beneficiaron a población correspondiente a esta política fueron: 
1) Natalia Andrea Orozco Vásquez -Premio Inclusión Social a través del Teatro: Resignificando El Pasado Y Construyendo Mi Mejor Futuro. $ 7.000.000
2) Grupo Alma Café, Camila Aristizabal Jiménez y otros. Beca en Cultura Ciudadana: Cafeteando. $ 9.000.000
3) Lorena Elizabeth Celis Aguirre, Beca de Teatro: El Heraldo De La Muerte. $ 9.000.000
4) Rodrigo Jiménez Fernández, Beca de Teatro: El Tesoro De La Montaña. $ 9.000.000
5) Marlon Andrés Cruz Casallas, Beca en Danza: Paisajismo Quindiano. $ 9.000.000
6) Tatiana Castaño Londoño. Beca en Cinematografía: “Cortometraje De Ficción Patrimonio". $ 9.000.000
7) Gonzalo Alberto Valencia Barrera, Beca en investigación: "Relatos, Fundaciones y Primeras Descripciones De Los Pueblos Del Quindío". $ 9.000.000
Valor total de la convocatoria de estímulos para la vigencia 2018 fue de $171.300.000, pero entregados a población correspondiente a esta política pública, la cifra asciende a: $61.000.000</t>
  </si>
  <si>
    <t>Con corte a 31 de junio  de 2019, la Secretaría de Cultura reporta un (1) proyecto ganador de Concertación Departamental 2019.  El cual  fue ganador por la línea 7: Igualdad de Oportunidades Culturales para la población en condiciones de vulnerabilidad. La entidad ganadora ""Semillas del arte"" formará 55  niños, niñas,  jóvenes y adultos con situación de discapacidad,  realizará 32 talleres de música y 32 talleres de danza,  tres presentaciones artísticas con la población beneficiada,  generando 1 empleo directo y 20 indirectos las cuales se dedicarán  al acompañamiento profesional y técnico del proyecto. Este proyecto está listo a terminar su ejecución en el segundo semestre del 2019.
Con corte al 31 de junio del 2019;  mediante el apoyo a proyectos en patrimonio cultural y para desarrollar programas culturales y artísticos que beneficien a los municipios, con recursos del Impuesto al Consumo de telefonía móvil,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radial de discapacidad, Se benefician directamente más de  56  personas con discapacidad,  y 40.872 indirectamente. Este proyecto está listo a terminar su ejecución en el segundo semestre del 2019.</t>
  </si>
  <si>
    <t>* Se apoyó la ONG semillitas para el fortalecimiento de la población infantil  diferencial con un impacto de 350 niños y niñas con el "Festival 12 concertados con el arte especial   en condición especial".</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</si>
  <si>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</si>
  <si>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</si>
  <si>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</si>
  <si>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 xml:space="preserve">Se  realizaron  28   obras  de  rehabilitacion  y mejora de  escenarios deportivos del Departamento del Quindio.
Se apoyaron 12  Municipios con obras de infraestructura, equipamiento colectivo y comunitario: *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SALENTO: Institución Educativa Boquia. * QUIMBAYA: Mantenimiento y mejoramiento Institucion Educativa Policarpa Salavarrieta.       </t>
  </si>
  <si>
    <t>63 Instituciones Educativas Intervenidas durante la vigencia 2016.</t>
  </si>
  <si>
    <t>Se  desarrolló el Mejoramiento de 14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Buenavista, Córdoba, Génova, Montenegro, Pijao y Quimbaya (256.071 Habitantes)  INVERSIÓN: $996.549.199,92
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 y Calarcá ( barrio Lincoln).</t>
  </si>
  <si>
    <t>2 - Construcción de Gimnasios biofísicos en el barrio laureles y Gaitán, así como el Mejoramiento del polideportivo del barrio José Ilario del municipio de Quimbaya  - Construcción Skate Park y obras adicionales cancha siete cueros y julia del municipio de Filandia
1 - Construcción camerinos y baterías sanitarias en el estadio municipal de Circasia
1 - Construcción Skate en el municipio de Génova.
2 - Mejoramiento y obras complementarias estadio  y cubierta palma de Cera en Salento                                Nota: Esta ejecución corresponde solo a  lo ejecutado por la Promotora de Vivienda, no incluye las obras ejecutadas por la Secretaria de Aguas e Infraestructura.
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</si>
  <si>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Mejoramiento y mantenimiento del parque de los sueños de la ciudad de armenia y Actividades de Prestación de Servicios Profesionales para el apoyo en la formulación de proyectos para el beneficio de la comunidad residente en los municipios del Departamento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</si>
  <si>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</si>
  <si>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Promotora de Vivienda</t>
  </si>
  <si>
    <t>Se realizó el mejoramiento de la Infraestructura deportiva y recreativa de los Municipios de Buenavista (1 Cancha municipal), Circasia (3 Canchas de los Barrios Urbanos) y Filandia (1 Polideportivo Panorama).</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</si>
  <si>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</si>
  <si>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Se   realizo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</si>
  <si>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</si>
  <si>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12 Escenarios Deportivos Mejoramiento y Mantenimiento- Construcción.</t>
  </si>
  <si>
    <t>Con el propósito  de contribuir al mejoramiento de Infraestructura Educativa en el Departamento del Quindío, se impactaron un total 152 sedes de las Instituciones Educativas; esto dado a la necesidad de aumentar la cobertura en el área rural y urbana, y mejorar la calidad del servicio educativo en el Departamento. POBLACIÓN BENEFICIARIA: Comunidad Estudiantil de los Municipios de: Armenia, Buenavista, Calarcá, Circasia, La Tebaida, Montenegro, Pijao, Quimbaya y Salento. (193.081 jóvenes). INVERSIÓN: $ 450.911.761,6
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</si>
  <si>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Mejoramiento de  las instituciones educativas rurales en el municipio de Calarcá con la estrategia "QUINDIO SI PARA TI". (LA ALBANIA, LA ESTRELLA, CALABAZO BAJO, LA PALOMA, LA ROCHELA, BARRAGAN, CALLE LARGA, EL DANUBIO, PLANADAS, QUEBRADA NEGRA, VISTA HERMOSA, TERESA GARCIA).                                                                 
Nota: Esta ejecución corresponde solo a  lo ejecutado por la Promotora de Vivienda, no incluye las obras ejecutadas por la Secretaria de Aguas e Infraestructura.</t>
  </si>
  <si>
    <t xml:space="preserve">
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Mejoramiento y mantenimiento de las instituciones educativas: 
- Instituto Buenavista; 
- Simón Bolívar del municipio de Quimbaya.
- José María Córdoba del municipio de Córdoba.
- Instituto Montenegro sede principal del municipio de Montenegro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</si>
  <si>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</si>
  <si>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</si>
  <si>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</si>
  <si>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</si>
  <si>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</si>
  <si>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</si>
  <si>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Se atendieron a través de modelos flexibles como caminar en secundaria uno y dos o círculos juveniles creativos,  estos estudiantes son atendidos a través de recursos del Sistema General de Partición, los recursos asignados a esta meta fueron trasladados para el apalancamiento del programa de Transporte Escolar durante la vigencia 2018.</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</si>
  <si>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</si>
  <si>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</si>
  <si>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</si>
  <si>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No corresponde la descripción a la meta. </t>
  </si>
  <si>
    <t xml:space="preserve">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</si>
  <si>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</si>
  <si>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transfieren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</si>
  <si>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</si>
  <si>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2022, se observa que se cumplió con la meta programada para la garantía de estudiantes beneficiarios del subsidio de transporte escolar. 
No obstante, de acuerdo a los lineamientos del Ministerio de Educación Nacional (MEN), es necesario implementar la estrategia de Transporte Escolar en los territorios. 
Sin embargo, es una meta que se encuentra duplicada, situada en el numeral 31 de la matriz estratégica inicial. </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</si>
  <si>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</si>
  <si>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</si>
  <si>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 xml:space="preserve">La meta de producto para la  vigencia 2014,  correspondiente al AUMENTO  DEL NÚMERO PROGRAMAS DE ETNO-EDUCACION IMPLEMENTADOS, se cumple con ejecución en la INSTITUCION EDUCATVA LAUREL del Municipio de un PROGRAMA DE ETNOEDUCACION,  con la población EMBERA CHAMI con 37 estudiantes atendidos. </t>
  </si>
  <si>
    <t xml:space="preserve"> El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</si>
  <si>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En el sistema educativo se atiendió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</si>
  <si>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</si>
  <si>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ha atendido  609 personas en el Sistema Educativo, pertenecientes a la población Étnica (afrodescendientes e indígenas) del Departamento.  Información extraída del  Sistema de Información de Matriculas -SIMAT-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</si>
  <si>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2021, se observa que el programa de autoeducación se ha implementado durante todas las vigencias. 
No obstante, de acuerdo a los lineamientos del Ministerio de Educación Nacional (MEN), es necesario continuar con dicho proceso. 
Sin embargo, es una meta que se encuentra duplicada, situada en el numeral 34 de la matriz estratégica inicial. </t>
  </si>
  <si>
    <t>Plan de Formación y Capacitación Docente implementado en los 12 Municipios, en Competencias Básicas, Específicas y transversales, incorporando el enfoque diferencial y por condición especial.</t>
  </si>
  <si>
    <t>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</si>
  <si>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Capacitación y Taller para la CONVIVENCIA Y LA PAZ, dictado a Docentes de las IE Oficiales del Departamento, con enfoque en post-Conflicto, Poblaciones Vulnerables y con NEE.
Contratación de 4 Profesionales capacitados en temas de Convivencia y Paz, que contribuyeron al mejoramiento de los Ambientes Escolares en la IE, al igual que el Fortalecimiento de los Comité de Convivencia Escolar, resolución de Conflictos, etc.
Vinculación de 2 Etno-Educadores a la Planta Docente del Departamento, Contratación de Docentes de Apoyo - Modelos Lingüísticos e Intérpretes de Lengua de Señas.
NOTA: Las Capacitaciones, Charlas, y/o Encuentros para Docentes del Departamento se realizan de manera global sin importar el área o la especialidad que manejen, ya que el Tema Educación es un Conjunto de Programas Curriculares que actúan de manera transversal.
</t>
  </si>
  <si>
    <t>Los resultados del ISCE del nivel de Básica Secundaria las publica el Icfes en los primeros meses del año 2018
Los resultados para definir el valor a cumplir en esta meta, dependen de la entrega del ICFES en el año 2018. 
Para el Segundo Trimestre del año 2017, se registraron datos de los resultados obtenidos en la pruebas del año 2016 y que fueron entregados a la secretaría entre los trimestre I y II del año 2017.</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</si>
  <si>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Se fortalecieron las 54 Instituciones Educativas del Departamento en competencias básicas, mediante  la realización de la olimpiada departamental de matemáticas con la participación de 16073 estudiantes.</t>
  </si>
  <si>
    <t>Información extractada del seguimiento a metas de Plan de Desarrollo - segundo trimestre 2019.</t>
  </si>
  <si>
    <t>Posterior al análisis de la acción estratégica y la meta propuesta, así como el reporte periódico de las acciones desarrolladas entre las vigencias 2014 y 2022, se observa que el Plan de Formación y Capacitación Docente  en Competencias Básicas, Específicas y transversales, incorporando el enfoque diferencial y por condición especial se ha implementado durante todas las vigencias.
Así mismo, se considera una meta cumplida a la fecha, sin embargo, es necesario continuar con el fortalecimiento de la meta de la Política Pública.</t>
  </si>
  <si>
    <t xml:space="preserve">Desarrollar estrategias comunicativas mediante la participación comunicativa, familiar, educativa e institucional que promueven el ejercicio responsable de la sexualidad en niños, niñas y adolescentes del departamento del Quindío. </t>
  </si>
  <si>
    <t>Campaña de promoción de la salud ejecutada en los 12 Municipios del Departamento dirigido a la Comunidad, La escuela y la Familia, en el marco del Plan Nacional de sexualidad, Derechos Sexuales y Reproductivos.</t>
  </si>
  <si>
    <t xml:space="preserve">A través del programa "Mi Sexualidad Firme, Una Decisión de Vida" se está terminando el proceso de investigación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reprodutivos en sus intituciones educativas en los municipios de Montenegro y Calarcá durante esta vigencia.   </t>
  </si>
  <si>
    <t xml:space="preserve">A través del programa "Mi Sexualidad Firme, Una Decisión de Vida" se está terminando el proceso de investigación acerca de "Embarazo en adolescente: conocimientos, actitudes y prácticas en niños y niñas de 10 a 14 años de los municipios de Montenegro, Calcará,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   </t>
  </si>
  <si>
    <t>Se realizaron jornadas de prevención de embarazos en adolescentes y prevención de segundos embarazos en diferentes Instituciones Educativas del departamento durante la vigencia 2016.</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</si>
  <si>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</si>
  <si>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Para la implementación de la estrategia de prevención de embarazo en adolescentes y segundos embarazos se realizaron las siguientes acciones:
a) Implementación de Picnic Educativo en cuatro estaciones con las temáticas de 1. Derechos sexuales y reproductivos, 2. Trayectorias de vida, 3. Prevención del embarazo y métodos de planificación y, 4. Toma de decisiones, denominada “Por mis sueños, planeo mi vida cuido mi cuerpo” en 19 Instituciones Educativas de los municipios de Armenia, Buenavista, Calarcá, Circasia, Filandia, Génova, La Tebaida, Montenegro Pijao, Quimbaya y Salento y, un encuentro pedagógico con coordinadores de las diferentes Instituciones Educativas, beneficiando aproximadamente 1.900 personas. 
b) Ciclos educativos sobre las temáticas de: 1. Sexo y sexualidad humana, 2. Autoestima, 3. Prevención de embarazo y métodos de planificación familiar, 4. Toma de decisiones, 5. Roles sociales, sexuales y género, 6. Proyecto de vida, 7. Uso de la doble protección / ETS – VIH – Sida, 8. Derechos sexuales y reproductivos, 9. Violencia sexual, económica, física y psicológica y, 10. Comunicación en familia en Instituciones Educativas de los municipios de Armenia, Calarcá, Circasia, Filandia, La Tebaida, Montenegro y Quimbaya y en barrios priorizados de los municipios de Armenia, Circasia, Montenegro y La Tebaida.   
c) Se apoyó la Semana Andina, la cual busca movilizar voluntades y acciones sociales y políticas para que la situación del embarazo en adolescentes baje su tendencia, en las Instituciones Educativas Gabriela Mistral y Pedacito de Cielo en La Tebaida. 
Total de personas beneficiadas: 3.869</t>
  </si>
  <si>
    <t xml:space="preserve">Para el cumplimiento de la estrategia de prevención y atención de embarazos y segundos embarazos a temprana edad, durante el primer semestre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Francisco José de Caldas de Montenegro, San José de Circasia, Instituto Tebaida del municipio de La Tebaida,  y en el SENA de la construcción sobre derechos sexuales y reproductivos. Se beneficiaron 971 adolescentes aproximadamente. 
También, se han realizado escuelas de padres sobre derechos sexuales y reproductivos y planificación familiar en las Unidades de Servicio Simón Bolívar, La Adiela, Centro Social y La Isabela del municipio de Armenia, así como el Hogar Infantil Los Angelito y la Institución Educativa El Caimo del municipio de Armenia, Baudilio Montoya y Román María Valencia del municipio de Calarcá beneficiando 124 adultos.  
De otro lado, se adjudicó la estrategia de prevención de embarazo en adolescentes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</si>
  <si>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Se realizaron visitas de seguimiento a los 12 municipios del Quindío, para fomentar la estrategia de servicios de salud amigables para adolescentes. </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</si>
  <si>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</si>
  <si>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Procesos de formación en competencias para la vida, cultura de la sexualidad responsable y proyecto de vida ejecutada en los 12 Municipios del Departamento del
Quindío.</t>
  </si>
  <si>
    <t xml:space="preserve">Promover acciones de formación que generen competencias para la vida, la cultura de la sexualidad responsable que redunden en la construcción del proyecto de vida de niños, niñas y adolescentes. </t>
  </si>
  <si>
    <t>Estrategia de Formación de la salud implementada en el desarrollo de la competencias para la vida , los derechos sexuales y reproductivos, y la construcción del Proyecto de Vida.</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</si>
  <si>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</si>
  <si>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Crear e implementar el Plan de Comunicación Estratégica en promoción de derechos sexuales y reproductivos, Prevención de embarazo adolescente y atención obstétrica. </t>
  </si>
  <si>
    <t>Campaña de promoción de la salud implementado, en los 12 Municipios del Departamento que incluya la Prevención del Embarazo Adolescente y Atención Obstétrica.</t>
  </si>
  <si>
    <t>Procesos de formación en competencias para la vida con Estrategia de promoción implementada en Prevención del Embarazo Adolescente y Atención Obstétrica.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</si>
  <si>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</si>
  <si>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Ciudadanía</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</si>
  <si>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</si>
  <si>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</si>
  <si>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</si>
  <si>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21150 cupos distribuidos en un modelo desde Generaciones modalidad tradicional No victimas , generaciones  con bienestar victimas y generaciones con bienestar modalidad grupo etnicos.                                                                                                                                                                                                                </t>
  </si>
  <si>
    <t>Es importante  aclarar que  desde el ICBF  no se implementan modelos flexibles, ni se hacen campañas  de  Registro civil;  no obstante, a través de los diferentes programas y modalidades de atención se promueve la garantía del derecho a la identidad de los niños,  niñas y adolescentes.</t>
  </si>
  <si>
    <t xml:space="preserve">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</si>
  <si>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</si>
  <si>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</si>
  <si>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 xml:space="preserve">En atención al reporte entre las vigencias 2014 y 2022 en el proceso de implementación de la Política Pública, de acuerdo a los reportes periódicos, se observa que hay un avance parcial en el cumplimiento de la meta de la Política Pública.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</si>
  <si>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</si>
  <si>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</si>
  <si>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no se realizó acciones encaminadas al cumplimiento de esta meta para la vigencia 2016.</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</si>
  <si>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</si>
  <si>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En la ejecución del PLAN DE LA RUTA DE TRÁNSITO ARMÓNICO  de la Secretaria de Educación junto con ICBF,  se identificaron 1.231 niños (as) a transitar de las modalidades de ICBF al sistema educativo al grado de transición de las 54 instituciones educativas del Departamento.</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</si>
  <si>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</si>
  <si>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El ICBF  mediante sus modalidades busca cualificar el servicio a los niños y niñas menores de 5 años propendiendo por la garantia de derechos y fortaleciendo la intersectorialidad. 
16305 niños y niñas atendidos mediante modalidades.</t>
  </si>
  <si>
    <t>Es importante aclarar que no es la competencia de la Regional Quindío,  incrementar la cobertura en primera Infancia, por cuanto estas son metas definidas por el nivel Nacional; no obstante, para la vigencia 2016 se atendieorn un total de  15.788 niños, niñas, gestantes y lactantes  en el departamento del Quindío,  así mismo, el ICBF  mediante sus modalidades busca cualificar el servicio a los niños y niñas menores de 5 años propendiendo por la garantía de derechos y fortaleciendo la intersectorialidad como lo establece la Política de Educación Inicial.</t>
  </si>
  <si>
    <t>Se viene implementando el programa de educación integral a la primera infancia mediante proceso de acompañamiento y asistencia técnica a los docentes de transición, se realizaron talleres con los Docentes de los municipios  de Filandia, Buenavista, Circasia, Salento, Pijao, Córdoba, Génova, Calarcá y las establecimientos educativos privados del departamento.  Se viene  abordando la LITERATURA DESDE EDUCACION INICIAL, GRADO DE TRANSICION  con los niños, niñas, docentes y familia  en las siguientes instituciones educativas: Circasia; Libre, Ciudadela Henry Marín Granada, Imet, Hojas anchas. Calarcá; Baudilio Montoya, General Santander, La Bella, San José, Robledo Tecnológico. La Tebaida;  Antonio Nariño,   Quimbaya; General Santander, Policarpa sede Sadequi.
Se construyó el Plan de Ruta de Transito Armónico en articulación con ICBF, Prosperidad Social y Educación inicial y Cobertura Educativa.</t>
  </si>
  <si>
    <t>12 Convenios Interinstitucionales suscritos para la atención integral de la primera infancia, incluyendo.</t>
  </si>
  <si>
    <t xml:space="preserve">Se está cumpliendo en un 67% la meta programada, al tenerse suscrito 8 CONVENIOS INTERADMINISTRATIVOS, para articular la EDUCACION INICIAL con el nivel de PREESCOLAR de las 54 Instituciones Educativas del Departamento. </t>
  </si>
  <si>
    <t xml:space="preserve">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</si>
  <si>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</si>
  <si>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85 Docentes de Preescolar y Madres Comunitarias capacitadas en el uso de nuevas tecnologías y bilingüismo para la promoción de competencias.</t>
  </si>
  <si>
    <t>Capacitaciones de 145 ACTORES EDUCATIVOS, en dos ejes temáticos, NUEVAS TECNOLOGÍAS y BILINGÜISMO para Educación Inicial. De ellos 5 son Docentes vinculados a la Secretaría de Educación Departamental del Quindío en PREESCOLAR,  ubicados en la I.E. San Bernardo de Calarcá.</t>
  </si>
  <si>
    <t>Durante la vigencia 2017, se viene realizando acompañamiento en el aula a docentes licenciados en inglés de básica secundaria y media, en términos lingüísticos, metodológicos y didácticos para la enseñanza del inglés.</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</si>
  <si>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</si>
  <si>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Dentro del proyecto Quindío Bilingüe y Competitivo, se viene capacitando 94 docentes de preescolar,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</si>
  <si>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</si>
  <si>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Programa de apoyo, acompañamiento y fortalecimiento a las familias quindianas del Departamento del Quindío, con líneas de acción sobre identidad, afectos y proyectos compartidos.</t>
  </si>
  <si>
    <t xml:space="preserve">La secretaría de familia adelanta a través de la estrategia CAFI adelanta acciones encaminadas al fortalecimiento familiar a través de talleres psico-pegagógicos y asesorías familiares en el área de psicología, jurídica y pedagógica.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</si>
  <si>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</si>
  <si>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Por medio del Convenio No. 1299 del Instituto Colombiano de Bienestar Familiar con Sabe Te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</si>
  <si>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</si>
  <si>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Se adelantó el fortalecimiento de la campaña Cuidarte es amarte en el marco más amor, menos violencia en los 11 municipios del departamento, con las comunidades educativas de las IE del departamento en temas de salud mental, abuso sexual y maltrato.</t>
  </si>
  <si>
    <t>Posterior al análisis de la acción estratégica y la meta propuesta, así como el reporte periódico de las acciones desarrolladas entre las vigencias 2014 y 2022, se observa que se ha implementado de forma continua un programa de apoyo, acompañamiento y fortalecimiento a las familias quindianas de acuerdo a la estrategia de Cero a Siempre. 
Por lo que, se considera una meta cumplida a la fecha, sin embargo, es necesario continuar con el fortalecimiento de la meta de la Política Pública.</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</si>
  <si>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</si>
  <si>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</si>
  <si>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 xml:space="preserve">Creación de redes estudiantiles en donde se capacita a la comunidad educativa en el fortalecimiento de proyectos de vida y el manejo responsable de la sexualidad, en el que se involucran los miembros de los Gobiernos Escolares, y se fortalecen en dicho tema. </t>
  </si>
  <si>
    <t>Se realizaron charlas de prevención en las Instituciones Educativas sobre proyecto de vida y resolución de conflictos durante la vigencia 2016.</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</si>
  <si>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</si>
  <si>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</si>
  <si>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</si>
  <si>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</si>
  <si>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</si>
  <si>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fortalecieron redes de aprendizaje para la toma de decisiones, el manejo de conflictos y el fortalecimiento de destrezas comunicativas de los niños, niñas y adolescentes, constituyéndose en una meta cumplida de la Política Pública. 
De este modo, se considera una meta cumplida a la fecha, sin embargo, es necesario continuar con el fortalecimiento de la meta de la Política Pública.</t>
  </si>
  <si>
    <t>Plan de Lectura y Escritura implementado apoyado en los 12 Municipios.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</si>
  <si>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</si>
  <si>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apoyaron 5 proyectos y/o actividades en investigación, capacitación y difusión de la lectura y escritura para fortalecer la Red Departamental de Bibliotecas.</t>
  </si>
  <si>
    <t>Apoyo de actividades para Rutas literaria  en el Departamento consistente en la exaltación de escritores mediante la elaboración de murales en los municipios de Departamento y para  a través  de esto hacer promoción de lectura.   Los Picnic literarios llevan la lectura a la calle ponen al transeúnte y a los niños en contacto con los libros mientras son guiados por expertos en el tema. Promoción de lectura. apoyo de actividades para la organización y catalogación del material bibliográfico de las 11 bibliotecas Municipales del Departamento, apoyo al proyecto encuentro Nacional de escritores Luis Vidales, edición de 4 libros de la Biblioteca de Autores Quindianos, Proceso de formación para escritores en novela y derechos de autor, realización del encuentro de la red de bibliotecas.</t>
  </si>
  <si>
    <t>El Departamento del Quindío cuenta con el Plan Departamental de Lectura, Escritura y Bibliotecas 2015-2023, cuyos lineamientos definen las acciones de trabajo en los 12 municipios del Quindío. Para la puesta en marcha y ejecución del plan se presupuestó para la vigencia 2018, un presupuesto de  $ 198.380.733. Igualmente el departamento del Quindío cuenta con el Programa Departamental de Estímulos a la Investigación Creación y Producción Artística que para la vigencia 2018 contó con un presupuesto inicial de $196.300.000 y se asignaron en los 17 proyectos ganadores una suma final de $ 171.300.000. Asimismo el Departamento del Quindío cuenta con el programa Departamental de Concertación de Proyectos Artísticos y Culturales cuya convocatoria para la vigencia 2018 se abrió por un monto de $ 830.000.000 y tuvo una asignación final en 27 proyectos de $685.564.010, más los recursos de cofinanciación asignados a 24 proyectos ganadores de la convocatoria nacional de concertación por $ 171.515.837 de un total de $190.000.000 que habían sido destinados inicialmente.</t>
  </si>
  <si>
    <t>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</si>
  <si>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</si>
  <si>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 xml:space="preserve">Se implementó el programa pásate a la biblioteca en 4 Instituciones Educativas (Génova, Calarcá, Montenegro, Salento) en coordinación con el Ministerio de Educación Nacional MEN y la Universidad del Quindío.
Contratación de 2 profesionales en Lecto-Escritura con el Fin de Capacitar y Apoyar a Docentes de español y literatura en IE Oficiales del Departamento.
Se capacitaron a más de 500 docentes. </t>
  </si>
  <si>
    <t>En la vigencia 2016 se trabajó con acompañamiento del Ministerio de Educación Nacional en la Implementación del Programa pásate a la Biblioteca Escolar en 4 Instituciones Educativas (Génova: Inst. Génova - Salento: Liceo Quindío - Calarcá: Rafal Uribe Uribe - Montenegro: Inst. Montenegro) 
Para la vigencia 2017 el MEN no ha transferido los recursos ni los lineamientos para desarrollar el programa.
Durante el III Trimestre del Año  2017, los profesionales contratados en Español y Literatura que apoyaron el proceso de capacitación docente para mejorar el ISCE, realizaron capacitación a través de circular 164 del 16 de agosto de 2017 para personal bibliotecario de las diferentes I.E. en marcado en el Plan Nacional de Lectura y Escritura, capacitando hasta la fecha a 107 personas aux. Administrativas, docentes de castellano.</t>
  </si>
  <si>
    <t>Se apoyaron los  procesos de capacitación  de 285 docentes de las 54 instituciones educativas, en estrategias de lectura y escritura a través de formaciones realizadas por profesionales de apoyo.
Se dotaron ciento setenta y dos (172) sedes educativas rurales y urbanas  de las 54 instituciones educativas, con colección de libros, para las bibliotecas escolares.  Las dotaciones están compuestas por  162 colecciones para preescolar y primaria, 64 para secundaria, 64  para media, y 142  para formación docente, cada colección la integra  una serie de 100 libros con características similares  a la colección semilla, compuesta por 52 libros dirigida a estudiantes de transición  a quinto de básica primaria, 27 libros para básica  secundaria, 12 libros para media y 9 libros para docentes.
Se viene implementando el programa "Pásate a la Biblioteca",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t>
  </si>
  <si>
    <t>Antonio Nariño, 
Institución Educativa Jesús Maestro
Institución Educativa General Santander 
Marco Fidel Suárez: 
Instituto Quimbaya, Institución Educativa Mercadotecnia 
María inmaculada 
Policarpa Salavarrieta. 
En el año 2019 en las siguientes Instituciones Educativas
 I.E Robledo, I.E Rural San Rafael, I.E Segundo Henao, I.E Baudilio Montoya, I.E San Bernardo, I.E Antonio Nariño, I.E General Santander.
 I.E Hojas Anchas.
 I.E La Popa, I.E Pedacito de Cielo. 
 I.E José María Córdoba.
 I.E San José Fachadas. :
I.E Simón Bolívar, I.E El Naranjal, I.E El Laurel.
Instituto Buenavista</t>
  </si>
  <si>
    <t>En el año 2020, no se llevaron a cabo procesos de lectura y escritura, debido a la no presencialidad de los estudiantes en la Instituciones Educativas Oficiales a causa de la Pandemia por Covid-19.</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</si>
  <si>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</si>
  <si>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1820 docentes y directivos que desarrollan competencias ciudadanas y la construcción de ambientes democráticos.</t>
  </si>
  <si>
    <t xml:space="preserve">Se cumplió  la meta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inscripción de docentes al Seminario  Cátedra de estudios Afrocolombianos con la participación de 125 docentes. </t>
  </si>
  <si>
    <t>Desarrollo de Jornadas y Capacitaciones a Docentes y Directivos, En convenio de cooperación con la Universidad del Quindío y la CUN, se orientaran talleres en el fomento de una cultura ciudadana y emprendedora en la comunidad educativa y productiva del departamento, paa 200 docentes de las 54 Instituciones Educativas.</t>
  </si>
  <si>
    <t>Capacitación y Taller para la CONVIVENCIA Y LA PAZ, dictado a Docentes de las IE Oficiales del Departamento, derivado de estas capacitaciones se inicia el proceso de construcción de la Red de Convivencia y Paz.</t>
  </si>
  <si>
    <t>Se sostuvieron 2.232 docentes, directivos y administrativos viabilizados por el Ministerio de Educación Nacional vinculados a la Secretaría de Educación Departamental.</t>
  </si>
  <si>
    <t>Se han Sostenido  dos mil doscientos treinta y dos (2.232) docentes, directivos docentes y administrativos viabilizados por el ministerio de educación nacional vinculados a la secretaria de educación departamental del Departamento del Quindío.</t>
  </si>
  <si>
    <t>Desde la secretaría de Educación se sostienen 2,232 docentes, directivos, docentes y administrativos en las instituciones educativas del departamento. 
Información extractada del seguimiento a metas de Plan de Desarrollo - segundo trimestre 2019.</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</si>
  <si>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</si>
  <si>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</si>
  <si>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Teniendo en cuenta el comportamiento de la meta entre las vigencias 2014 y 2022, se observa que se ha capacitado un gran número de docentes para el desarrollo de competencias ciudadanas y la construcción de ambientes democráticos, dentro del Plan de Formación Docente, por lo que se constituye una meta cumplida de la Política Pública. </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</si>
  <si>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</si>
  <si>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</si>
  <si>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Redes de aprendizaje operando a través de los 54 GOBIERNOS ESCOLARES, en todas las Instituciones Educativas, 144 Niños, Niñas y Adolescentes de los GOBIERNOS, participaron activamente en la formulación de la Política Pública de INFANCIA Y ADOLESCENCIA  del Departamento del Quindío.</t>
  </si>
  <si>
    <t>Redes de aprendizaje operando a través de los 54 GOBIERNOS ESCOLARES, en todas las Instituciones Educativas, Niños, Niñas y Adolescentes de los GOBIERNOS, participaron activamente en la formulación de la Política Pública de INFANCIA Y ADOLESCENCIA  del Departamento del Quindío.</t>
  </si>
  <si>
    <t>Se realizaron charlas de prevención en las Instituciones Educativas sobre proyecto de vida y resolución de conflictos durante la vigencia 2016 y dos encuentros de personeros a nivel departamental.</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</si>
  <si>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</si>
  <si>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Durante la vigencia 2020, se iniciaron acercamientos con los docentes de sociales con el fin de fortalecer la red de sociales e historia del departamento.</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</si>
  <si>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</si>
  <si>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54 Instituciones Educativas con propuesta articuladora, elaborada e implementada "Desde la quindianidad al Paisaje Cultural Cafetero".</t>
  </si>
  <si>
    <t>Continúa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</si>
  <si>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Capacitación y Taller para la CONVIVENCIA Y LA PAZ, dictado a Docentes de las IE Oficiales del Departamento, derivado de estas capacitaciones se inicia el proceso de construcción de la Red de Convivencia y Paz.
Se realizó el fortalecimiento de cuatro comités de convivencia escolar de las Instituciones Educativas durante la vigencia 2016.</t>
  </si>
  <si>
    <t>Se intervinieron las 54 instituciones educativas oficiales, en desarrollo del proyecto de convivencia y paz de la SEDQ, (Fortalecimiento de los comités de convivencia escolar, apoyo a la estrategia escuela de padres, Formación a grupos de la comunidad (Directivos, docentes, estudiantes, padres madres y cuidadores). Temas de fortalecimiento de la convivencia escolar, prevención del consumo de SPA, entre otros.                                                                                                                                                     
 En cuanto al proyecto pedagógico transversal paisaje cultural cafetero,  antes catedra de la quindianidad, 11 I.E lo reportan en ejecución.</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</si>
  <si>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</si>
  <si>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</si>
  <si>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54 Gobiernos Escolares de las Instituciones Educativas, operando con orientación al Modelo Vocacional de cada Institución.</t>
  </si>
  <si>
    <t>54 GOBIERNOS ESCOLARES, en todas las Instituciones Educativas, 144 Niños, Niñas y Adolescentes de los GOBIERNOS, participaron activamente en la formulación de la Política Pública de INFANCIA Y ADOLESCENCIA  del Departamento del Quindío, dandole el enfoque vocacional pertinente.</t>
  </si>
  <si>
    <t>54 GOBIERNOS ESCOLARES, en todas las Instituciones Educativas, Niños, Niñas y Adolescentes de los GOBIERNOS, participaron activamente en la formulación de la Política Pública de INFANCIA Y ADOLESCENCIA  del Departamento del Quindío, dandole el enfoque vocacional pertinente.</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</si>
  <si>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</si>
  <si>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</si>
  <si>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</si>
  <si>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</si>
  <si>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</si>
  <si>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 Quindío del municipio de Armenia y Asociación Red Ambiente de Salento.
Cada una de estas nueve (9) iniciativas tuvieron un aporte de 4 millones de pesos.</t>
  </si>
  <si>
    <t>Desde el Programa de Seguridad Humana se realizaron Club de Progenitores  con padres y/o cuidadores de los barrios priorizados en las Instituciones Educativas donde se contó con 387 participantes, se realizó revisión y fortalecimiento de los sistemas de crianza, se proporcionaron herramientas para afianzar las relaciones familiares a través de los procesos de comunicación e interacción así como el contacto entre padres e hijos.
Se realizaron 8 Encuentros Multicolor Clubes por la Vida con la participación de más de 950 personas de todas las edades,  que son encuentros intergeneracionales con el fin de generar espacios de interacción entre los diferentes grupos poblaciones a través de actividades lúdicas, culturales y deportivas se genera empoderamiento del territorio, cultura ciudadana, del cuidado, protección y disfrute de todos construyendo de esta manera los proyectos de comunidad.
Se realizaron  talleres pedagógicos en los cuales se les infunde la importancia los niños, niñas y adolescentes de formar parte activa en la toma de decisiones que conllevan a una mejor convivencia, civismo político y social, dándole la importancia a la participación para el cambio de pensamiento para un bien común.</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</si>
  <si>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
Información extractada del seguimiento a metas de Plan de Desarrollo - segundo trimestre 2019.</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</si>
  <si>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</si>
  <si>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</si>
  <si>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Jóvenes de los 12 Municipios de Departamento del Quindío, participando activamente en las Juntas de Acción Comunal, a través de programas de capacitación presencial y virtual.</t>
  </si>
  <si>
    <t>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</si>
  <si>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</si>
  <si>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</si>
  <si>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</si>
  <si>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</si>
  <si>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Se dio cumplimiento a través del establecimiento de Convenio con HOGARES CLARET, lo cual dentro de los compromisos establecidos se encuentra la creación y puesta en marcha del taller de SERIGRAFIA, donde no sólo se veran beneficiados los adolescentes con Responsabilidad Penal privados de la libertad, sino que se realiza un trabajo integral del taller con la vinculación y participación de las familias para la generación de ingresos.</t>
  </si>
  <si>
    <t>Se adelantan acciones desde la secretaría de familia para concreetar la continuación del programa de formación integral para los adolescentes infractores de la ley.</t>
  </si>
  <si>
    <t xml:space="preserve">Se implementó la estrategia de Barrismo, por medio de la realización de tres actividades pedagógicas y jornadas de movilización social sobre el concepto de la práctica barrista como expresión cultural, dirigidas a los jóvenes que son líderes y miembros de las barras futboleras del departamento del Quindío. 
Desde la Secretaria de Familia se realizaron visitas de formación en Coaching durante la vigencia 2016 al CAE La Primavera.  </t>
  </si>
  <si>
    <t>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Barón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</si>
  <si>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</si>
  <si>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</si>
  <si>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</si>
  <si>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</si>
  <si>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De acuerdo a la acción estratégica y la meta trazada a 2024 de la Política Pública y su comportamiento entre los años 2014-2021, se ha implementado el Programa de Formación Integral a adolescentes infractores en el departamento del Quindío.
Por lo que, se considera una meta cumplida a la fecha, sin embargo, es necesario continuar con el fortalecimiento de la meta de la Política Pública.</t>
  </si>
  <si>
    <t>El ICBF realiza formación a los adolescentes que ingresan al SRPA  através de un  marco pedagogico que permita su reinserccion a la sociedad en la construccion de un proyecto de vida.</t>
  </si>
  <si>
    <t>El ICBF realizó formación a los adolescentes que ingresan al SRPA  a través de un  marco pedagógico que permita su reinserción a la sociedad en la construcción de un proyecto de vida.
Mesa de trabajo Bimensuales (SENA, ICBF, Operadores) para acceso preferente de la población SRPA-rutas Formativas a través de formación complementaria. 
Articulación para la implementación de talleres del SENA, Parque Soft y Mintic con la Gobernación del Departamento en temas de interés de la población del SRPA.</t>
  </si>
  <si>
    <t>El ICBF en conjunto con la Secretaría de Familia Departamental se realizó la secretaría técnica del Comité Departamental del Sistema de Responsabilidad Penal para Adolescentes el cual durante la vigencia 2018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</si>
  <si>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El ICBF dispone del programa "Sistema de Responsabilidad Penal Adolescente", desde el cual ha establecido modalidades de atención para los y las adolescentes del departamento del Quindío con responsabilidad penal, es así que se proyectó para la vigencia 2019  una atención de cupos de 221, teniendo al finalizar el segundo trimestre una atención de cupos de 183  adolescentes en las diferentes modalidades de atención como son:
Atención Inicial
Atención sanciones No privativas de la libertad
Atención en medidas y sanciones privativas de libertad
Atención para el fortalecimiento a la inclusión social </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</si>
  <si>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</si>
  <si>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</si>
  <si>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</si>
  <si>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Como parte del fortalecimiento a la red interinstitucional para el acompañamiento oportuno a adolescentes infractores de la ley penal, se desarrolló el Programa "CUANDO GRANDE QUIERO SER", como estrategia de sensibilización y prevención frente al delito, logrando impactar a 1012 adolescentes escolarizados que no han presentado situaciones de responsabilidad penal pero que se encuentran en riesgo. </t>
  </si>
  <si>
    <t xml:space="preserve">Se desarrollo el Programa "CUANDO GRANDE QUIERO SER", como estrategia de sensibilización y prevención frente al delito, logrando impactar a 1012 adolescentes escolarizados que no han presentado situaciones de responsabilidad penal pero que se encuentran en riesgo. </t>
  </si>
  <si>
    <t>En marco del Comité de Responsabilidad Penal se articuló con la Secretaria de Infraestructura y las Administraciones Municipales de Armenia y Calarcá la realización de una obra de adecuación de las instalaciones del CAE La Primavera para garantizar que no se vulneren los derechos de los jóvenes del Sistema de Responsabilidad Penal.</t>
  </si>
  <si>
    <t>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t>
  </si>
  <si>
    <t xml:space="preserve">
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
El ICBF en conjunto con la Secretaría de Familia Departamental realizan la secretaría técnica del Comité Departamental del Sistema de Responsabilidad Penal para Adolescentes el cual durante el primer trimestre de la vigencia 2019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</si>
  <si>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</si>
  <si>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</si>
  <si>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Todos los programas del ICBF  buscan la prevención  y protección de los Niños, niñas y adolescentes.</t>
  </si>
  <si>
    <t>Se creó el comité de SCRPA donde se ha realizado la articulación interinstitucional con el fin de optimizar la atención  de los adolescentes y jóvenes del SRPA.</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</si>
  <si>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</si>
  <si>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</si>
  <si>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Familia / Interior</t>
  </si>
  <si>
    <t>Se cuenta con Plan Formulado de acuerdo al CONPES 3673, el cual incluye las tres rutas de Atención de Prevención en protección, Ruta de prevención Temprana y Ruta de Prevención Urgente, lo cual fue socializado y validado ante el Comité de Seguimiento a la Implementación del Código de la Infancia y la Adolescencia precedido por la Procuradora de Familia y socializado a través de Cine Foro realizados en los municipios de Filandia, Armenia, Calarcá, Montenegro, Quimbaya y Circasia, con la participación de 300 personas de todos los ciclos poblacionales, éste proceso se llevo a cabo con el apoyo del Ministerio del Interior.</t>
  </si>
  <si>
    <t>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t>
  </si>
  <si>
    <t xml:space="preserve">En marco del Comité de Responsabilidad Penal se realizó el seguimiento al Plan de Acción durante la vigencia 2016. </t>
  </si>
  <si>
    <t>Se realizaron dos jornadas de trabajo para realizar la actualización de las rutas de prevención ruta de prevención urgente, con ruta de prevención temprana y ruta de protección en prevención.</t>
  </si>
  <si>
    <t>-</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</si>
  <si>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</si>
  <si>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De acuerdo a la acción estratégica y la meta trazada a 2024 de la Política Pública y su comportamiento entre los años 2014-2022, se ha venido realizando la implementación y seguimiento de la Ruta de Prevención Urgente, Ruta de Prevención Temprana y Ruta de Protección en Prevención, liderada desde la Secretaría del Interior. 
Por lo que, se considera una meta cumplida a la fecha, sin embargo, es necesario continuar con el fortalecimiento de la meta de la Política Pública.</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</si>
  <si>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</si>
  <si>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</si>
  <si>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 xml:space="preserve">Se cuenta con una programacion para la atencion en proteccion de NNA en las modalidades de Apoyo y fortalecimiento de la familia, asi como de vulneracion y adoptabilidad. Como garantes de derechos. </t>
  </si>
  <si>
    <t>En la vigencia 2016 se realizaron al 100% de las solicitudes de restablecimiento de derechos y denuncias PRD, procesos de restablecimiento de derechos de los NNA.</t>
  </si>
  <si>
    <t>En la vigencia 2018 con corte al 31 de diciembre, se realizó una atención en cada una de las modalidades de restablecimiento de derechos (amenaza, vulneración, inobservancia) de 2107 usuarios (niños, niñas y adolescentes) lo que implico trámite administrativo de restablecimiento de derechos. Se tenía proyectado para la vigencia una atención en cupos de 1479 NNA.</t>
  </si>
  <si>
    <t>En el segundo trimestre de la vigencia 2019 con corte al 30 de junio, se realizó una atención en cada una de las modalidades de restablecimiento de derechos (amenaza, vulneración, inobservancia) de 1695 cupos para niños, niñas y adolescentes, lo que implico trámite administrativo de restablecimiento de derechos. Se tenía proyectado para el trimestre de la vigencia una atención en cupos de 1359 NNA.</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</si>
  <si>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</si>
  <si>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Medidas de restablecimiento de Derechos, adoptadas y establecidas para los 12 Municipios del Departamento del Quindío.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</si>
  <si>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</si>
  <si>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</si>
  <si>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ubicación inicial, apoyo y fortalecimiento a la familia, vulneración y adaptabilidad, conflicto armado.</t>
  </si>
  <si>
    <t>El Departamento del Quindío cuenta con 14 Comisarías de Familia ubicadas una por cada uno de los municipios y en la ciudad capital cuenta con 3 comisarías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</si>
  <si>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
</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</si>
  <si>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</si>
  <si>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Adoptar el Plan Nacional de Construcción de Paz y Convivencia Familiar (HAZPAZ). </t>
  </si>
  <si>
    <t>Plan Departamental y Planes de Acción municipales en DDHH y DIH formulados e implementados en los 12 Municipios del Departamento del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</si>
  <si>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planes   7  se encuentran ejecutados  y 3  con avances  en la formulacion.</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</si>
  <si>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</si>
  <si>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El Plan de Acción Departamental de DDHH y DIH se formuló e implementó en los Municipios de Quimbaya, Buenavista, Salento, Córdoba, Montenegro, La Tebaida, Calarcá y Circasia no elaboraron el Plan de Acción de DDHH y DIH.</t>
  </si>
  <si>
    <t>Once (11) municipios del departamento cuentan con el acuerdo municipal mediante el cual se "Crea el Consejo Municipal de Paz y DDHH y se dictan otras disposiciones" , estos son: Decreto 09 de febrero de 2017, municipio de Córdoba; decreto 027 de junio de 2017, municipio de Pijao; decreto 4801 de julio de 2017, municipio Buenavista; decreto 01 de agosto 2017, municipio Montenegro; decreto 048 de septiembre de 2017, municipio Circasia; decreto 149 de octubre de 2017, municipio de Salento; decreto 244 de noviembre de 2017, municipio Calarcá; decreto  111 de noviembre de 2012; decreto 070 de noviembre de 2017, municipio Génova; acuerdo 16 de noviembre de 2016, municipio de Filandia. 
Más de dieciocho (18) Jornadas de prevención en la violación de los DDHH realizadas  en los doce (12) Municipios.
Así mismo se realizaron once (11) campañas en Díez municipios: Armenia, Génova, Filandia, Quimbaya, Circasia, Pijao, Salento, Calarcá, Montenegro y La Tebaida, con más de 609 estudiantes de instituciones educativas
Para el mes de octubre se realizó el II FORO de DDHH "Quindío al derecho, Quindío por la paz" con la participación de dos mil Quinientas cincuenta (2.550) personas".</t>
  </si>
  <si>
    <t>La Secretaria del Interior Departamental, a través de la Dirección de Protección de los Derechos y Atención a la Población, realizó  en primer lugar capacitaciones en DDHH y DIH  en  Instituciones Educativas del Departamento y Barrios. Impactando alrededor de 2909 menores. En segundo lugar, se realizó la Semana por la Paz, en la que se articularon diferentes sectores de la comunidad quindiana, entre ellos el Ministerio Publico, la Policía, El ejército,  ONG que defienden los derechos humanos y la construcción de paz, y comunidades afro, LGTBI, Victimas y ex combatientes. En tercer lugar, se realizó el III Foro Quindío al derecho Quindío por la paz, en el cual asistieron alrededor de 2000 personas, resaltando la comunidad estudiantil. Y se realizó dos ferias de servicios.</t>
  </si>
  <si>
    <t xml:space="preserve">Implementación Plan de Acción  con programa de fortalecimiento de las instancias de participación. En la primera fase.
-Capacitación en temas de DDHH en Armenia, Calarcá, Montenegro, Circasia,  Salento, la Tebaida, Filandia, Quimbaya, Buenavista, Córdoba, Génova,  
Población Impactada: Tres mil  novecientas ocho personas (3.908) personas.
-Acompañamiento a los comités de DDHH con Calarcá,  La tebaida, Montenegro, Salento, Pijao, Buenavista y Génova para su funcionamiento en 2019.
-Se han realizado capacitaciones en reconciliación, construcción de paz y acuerdo de la habana; así mismo se ha brindado asistencia técnica a las alcaldías de los doce municipios para la creación o fortalecimiento de los comités de DDHH.
-Dichas capacitaciones también se han realizado en Universidades, Instituciones Educativas, Juntas de Acción Comunal, mesas de participación. 
Con un impacto a Tres mil  novecientas ocho personas (3.908) personas.
</t>
  </si>
  <si>
    <t xml:space="preserve">Se brindó asistencia técnica a los 12 municipios para la conformación e instalación de los 12 Consejos de Paz en los diferentes territorios.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</si>
  <si>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</si>
  <si>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Fortalecer los comités de erradicación del trabajo infantil en cada uno de los municipios así el Comité Departamental del Trabajo Infantil</t>
  </si>
  <si>
    <t>Comités Municipales de Erradicación del Trabajo Infantil y Comité Departamental de Trabajo Infantil, conformados y en funcionamiento.</t>
  </si>
  <si>
    <t>La Secretaría de Familia durante la vigencia logra sostener la calificación máxima de MUY SUPERIOR ante la Procuradoria General de la Nación, calificación que es otrogada por la articulación y el ejercicio de ejecución de la Política Pública Nacional para la Erradicación del Trabajo Infantil, desarrollando acciones y estrategias interinstitucionales que permitan la prevención, atención y erradicación de éste flagelo en el Departamento.  Se realizo acompañamiento a los Once (11) municipios del departamento en su proceso de desarrollo, creación y modificación de actos administrativos para los subcomites de erradicación del trabajo infantil, el municipio de Armenia tiene subcomité creado y en ejecución, pero adicionalmente hace parte del CETI Departamental desde el cual se articulan las acciones para la ciudad capital.</t>
  </si>
  <si>
    <t xml:space="preserve">Acompañamiento a los Once (11) municipios del departamento en  la operación de los subcomites de erradicación del trabajo infantil, El Departamento de acuerdo al reporte oficial emitido por el Ministerio de Trabajo a través de su sistema SIRITI, reporta una población de 2026 niños, niñas y adolescentes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</si>
  <si>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 xml:space="preserve">En articulación con el ICBF se realizaron campañas de prevención de reclutamiento y trabajo infantil en diferentes Instituciones Educativas del departamento y plazas principales de los municipios con comerciantes de la zona.
Se apoyaron los Comités Municipales de Erradicación de Trabajo Infantil y el Comité Departamental de Trabajo Infantil. </t>
  </si>
  <si>
    <t xml:space="preserve">Se brindó acompañamiento a los Comités Municipales de Erradicación de Trabajo Infantil en los municipios del departamento, así como la participación en el Comité Departamental, con el fin de garantizar su funcionamiento. 
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</si>
  <si>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</si>
  <si>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</si>
  <si>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</si>
  <si>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</si>
  <si>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Desarrollar proyectos que permitan a las familias de los niños, niñas y adolescentes que trabajan, fortalecer sus ingresos y restablecer los derechos de los mismos.</t>
  </si>
  <si>
    <t>Reducción en un 5% de Niños, Niñas y Adolescentes, que participan en una actividad remunerada o no, en el Departamento del Quindío.</t>
  </si>
  <si>
    <t xml:space="preserve">Se brinda acompañamiento a los Once (11) municipios del departamento en su proceso de desarrollo, creación y modificación de actos administrativos para los subcomites de erradicación del trabajo infantil, y el municipio de Armenia tiene subcomité creado y en ejecución, pero adicionalmente hace parte del CETI Departamental desde el cual se articulan las acciones para la ciudad capital. Acompañamiento mediante el cual se proyectan acciones tendientes a la Erradicación del Trabajo Infantil y la promoción de la campaña departamental en contra del trabajo infantil "Tu ropa me queda grande, tu trabajo también".   </t>
  </si>
  <si>
    <t xml:space="preserve">Se tiene proyectado para la vigencia 2021, el desarrollo de acciones desde el CIETI departamental, encaminadas a la disminución del indicador de trabajo infantil en el territorio.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</si>
  <si>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</si>
  <si>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 xml:space="preserve">De acuerdo al documento técnico no se cuenta con una línea base para medir la reducción en un 5% de Niños, Niñas y Adolescentes, que participan en una actividad remunerada o no, en el Departamento del Quindío. por tal razón de acuerdo al plan de acción y  a la acción estratégica y la meta trazada a 2024 y su comportamiento entre los años 2014-2022,se viene evaluando por medio de una estrategia y/o proyecto de intervención de dicha población, en el Departamento del Quindío. Para el segundo trimestre del año 2022 se viene realizando jornadas de prevención y sensibilización con la comunidad para la prevención del trabajo infantil en el territorio Quindiano, constituyéndose en una meta que aún no ha sido cumplida en la Política Pública Departamental de Primera Infancia, Infancia y Adolescencia. </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</si>
  <si>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</si>
  <si>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</si>
  <si>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Se apoyaron la totalidad de las sesiones del CETI Departamental, diez (10) realizadas durante la vigencia 2014, se logró procesos de articulación encaminados a cualificar las estrategias que permitan la atención, prevención y erradicación del flagelo del trabajo infantil en el departamento, se realizó en conjunto con el Ministerio de Trabajo el acompañamiento a los municipios y se logró en el mes de diciembre que el Ministerio de Trabajo sede Bogotá permitiera la revisión de la linea base actualmente planteada en el SIRITI, con el objetivo de evidenciar la realidad del departamento, tarea que será desarrollada durante la vigencia 2015.</t>
  </si>
  <si>
    <t>Participación de las sesiones del CETI  Departamental, tres (3) que se han  realizado a la fecha, se logró procesos de articulación encaminados a cualificar las estrategias que permitan la atención, prevención y erradicación del flagelo del trabajo infantil en el departamento, se realizó articulación con el Ministerio de Trabajo para la conmemoración del día internacional de No Al Trabajo Infantil.  De igual forma se está realizando trabajo articulado con el ICBF para la revisión y verificación de la linea base actualmente planteada en el SIRITI, con el objetivo de evidenciar la realidad del departamento.   ICBF participa.</t>
  </si>
  <si>
    <t>Se apoyaron los Comités Municipales de Erradicación de Trabajo Infantil y el Comité Departamental de Trabajo Infantil.</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</si>
  <si>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</si>
  <si>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</si>
  <si>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Plan integral de prevención y erradicación del trabajo infantil "PIPETI" ya terminó su proceso de implementación, igualmente el Comité Departamental de Erradicación del Trabajo Infantil se ha apoyado durante todas las vigencias.
Por lo que, se considera una meta cumplida a la fecha, sin embargo, es necesario continuar con el fortalecimiento de la meta de la Política Pública.</t>
  </si>
  <si>
    <t>Capacidades Institucionales ejecutadas para la ejecución, seguimiento y control del Plan integral de Prevención y Erradicación del Trabajo Infantil “PIPETI” en los 12 municipios del Departamento del Quindío.</t>
  </si>
  <si>
    <t xml:space="preserve">Apoyo y compañamiento a los Once (11) municipios del departamento en su proceso de implementación de estrategias de reducción de del trabajo infantil y las peores formas de trabajo infantil, teniendo en cuenta la creación o armonización del CETI municipal y al CETI Departamental, en el que se proyectaron acciones tendientes a la prevención y erradicación del trabajo infantil.   </t>
  </si>
  <si>
    <t xml:space="preserve">Acompañamiento a los Once (11) municipios del departamento en su proceso de implementación de estrategias de reducción de del trabajo infantil y las peores formas de trabajo infantil, promoviendo la implementación de la campaña "Tu ropa me queda grande, tu trabajo también" de la gobernación del Quindío, en cabeza de la secretaría de Familia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</si>
  <si>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</si>
  <si>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 xml:space="preserve">Adoptar la estrategia nacional para la erradicación del trabajo infantil -ENETI- en el departamento del Quindío y en cada uno de sus 12 municipios. </t>
  </si>
  <si>
    <t>En articulación con el ICBF se realizaron campañas de prevención de reclutamiento y trabajo infantil en diferentes Instituciones Educativas del departamento y plazas principales de los municipios con comerciantes de la zona.</t>
  </si>
  <si>
    <t>Capacidades Institucionales ejecutadas para la ejecución, seguimiento y control de la Estrategia Nacional para la Erradicación del Trabajo Infantil ENETI en los 12 municipios del Departamento del Quindío.</t>
  </si>
  <si>
    <t xml:space="preserve">Acompañamiento a los Once (11) municipios del departamento en su proceso de implementación de estrategias de reducción de del trabajo infantil y las peores formas de trabajo infantil. Así mismo se acompañó al CETI departamental en la implementación de la estrategia. </t>
  </si>
  <si>
    <t xml:space="preserve">Acompañamiento técnico a los Once (11) municipios del departamento en su proceso de implementación de estrategias de reducción de del trabajo infantil y las peores formas de trabajo infantil.  </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</si>
  <si>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</si>
  <si>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</si>
  <si>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t>
  </si>
  <si>
    <t xml:space="preserve">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 </t>
  </si>
  <si>
    <t>Durante la vigencia 2016 no se desarrolló el programa de prevención. No obstante, con el apoyo del Grupo EMPI - ICBF, la Policía de Infancia y Adolescencia y el Ministerio de Trabajo, se realizaron jornadas de prevención en diferentes municipios del departamento.</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</si>
  <si>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</si>
  <si>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</si>
  <si>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Se realiza el PRD que permite la ubicación de los niños, las niñas y los adolescentes en  la modalidad de externado trabajo infantil- cepas para los NNA que son victimas de trabajo infantil. </t>
  </si>
  <si>
    <t xml:space="preserve">Se realiza el PRD que permite la unbicación de los niños, las niñas y los adolescentes en  la modalidad de externado trabajo infantil- cepas para los NNA que son victimas de trabajo infantil. </t>
  </si>
  <si>
    <t>Se realiza el Proceso de Restablecimiento de Derechos,  que permitió la ubicación de los niños, las niñas y los adolescentes en  la modalidad de externado trabajo infantil- cepas para los NNA que son víctimas de trabajo infantil.</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</si>
  <si>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</si>
  <si>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</si>
  <si>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</si>
  <si>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</si>
  <si>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</si>
  <si>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 xml:space="preserve">Se cuenta con la Modalidad de Internado violencia sexual con 15 cupos y Atencion terapeutica con una contratacion de 354 sesiones mensuales. Asi como la Unidad CAIVAS. </t>
  </si>
  <si>
    <t>Se contó con la Modalidad de Internado violencia sexual con 15 cupos. Así mismo, se cuenta con la Unidad CAIVAS que atiende la población víctima de violencia sexual.</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</si>
  <si>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10,5 meses en el departamento del Quindío, sin embargo la atención se adiciono logrando cobertura por 12 meses, es decir toda la vigencia 2018.</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</si>
  <si>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12 meses en el departamento del Quindío, que permitirá llegar con la estrategia de prevención a los doce municipios del departamento.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</si>
  <si>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</si>
  <si>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Plan de Formación desarrollado a los actores que se involucran dentro de la cadena productiva del turismo (taxistas, sector educativo, guías, entre otros).</t>
  </si>
  <si>
    <t xml:space="preserve">Familia </t>
  </si>
  <si>
    <t xml:space="preserve">La Secretaria de Familia realizó durante la vigencia procesos de prevención y sensibilización con 267 personas de todos los ciclos vitales en torno en la prevención de la explotación sexual.  Igualmente se realizo articulación con la Secretaria de Industría, Turismo y Comercio, en el proceso de sensibilización al gremio hotelero y turistico. La estrategia se implementó en los 12 municipios. </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</si>
  <si>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Jornadas de sensiblización al sector turístico, en donde se expone la importancia de estar alerta a cualquier situación de explotación laboral infantil y explotación sexual infantil. </t>
  </si>
  <si>
    <t>Capacitación en ESCNNA a 10 municipios del departamento del Quindío.
En articulación con la Policía y la Secretaria de Familia se realizaron jornadas de prevención de trabajo infantil con diferentes comerciantes en los municipios del departamento durante la vigencia 2016.</t>
  </si>
  <si>
    <t>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Se continúan constantemente realizando acciones de control y prevención en aspectos como informalidad, la prevención del ESCNNA y de turismo responsable en los diferentes establecimientos prestadores de servicios turísticos, bajo la estrategia de Turismo responsable del Viceministerio de Turismo.</t>
  </si>
  <si>
    <t>Mediante las campañas de formalización y de prevención del ESCNNA (Explotación sexual Comercial de niños, niñas y adolescentes), se desarrolló una de las estrategias de turismo responsable; participando junto con la policía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Apoyar la implementación de una  estrategia  de prevención y atención de la erradicación del abuso, explotación sexual comercial, trabajo infantil y peores formas de trabajo, y actividades delictivas
Apoyar la implementación del Plan integral de prevención y erradicación del trabajo infantil "PIPETI", las peores formas de trabajo y apoyar al CIETI
Apoyar la implementación  y  el seguimiento en los doce municipios de la ruta departamental de prevención del abuso y maltrato infantil en los ambientes familiares, escolares, sociales e institucionales</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</si>
  <si>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Se adelantan brigadas en contra de la Explotación sexual comercial de niños, niñas y adolescentes ESCNNA, en unión con Policía de Turismo, Bienestar Familiar, Min Trabajo, Migración Colombia y autoridades municipales.</t>
  </si>
  <si>
    <t>No se reportaron acciones durante el periodo informado.</t>
  </si>
  <si>
    <t>Turismo</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</si>
  <si>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</si>
  <si>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</si>
  <si>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 xml:space="preserve">Desarrollar estrategias de promoción y participación dirigidas a niños, niñas y adolescentes en situación de vulnerabilidad y riesgo para el reclutamiento forzado. </t>
  </si>
  <si>
    <t>En articulación con la Policía y la Secretaria de Familia se realizaron jornadas de prevención de trabajo infantil con diferentes comerciantes en los municipios del departamento durante la vigencia 2016.</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</si>
  <si>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t>
  </si>
  <si>
    <t>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 
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</si>
  <si>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</si>
  <si>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</si>
  <si>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</si>
  <si>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r>
      <t xml:space="preserve">De acuerdo a la acción estratégica y la meta trazada a 2024 y su comportamiento entre los años 2014-2022,  así como la Alerta No. 041 de la Procuraduría General de la Nación, por lo que esta meta de Política Pública se viene ejecutando acciones desde diferentes Secretarías y son compiladas por la Secretaría del Interior. 
</t>
    </r>
    <r>
      <rPr>
        <sz val="11"/>
        <rFont val="Arial"/>
        <family val="2"/>
      </rPr>
      <t xml:space="preserve">
No obstante, es una meta que se encuentra contenida en la finalidad de la meta No. 95.</t>
    </r>
  </si>
  <si>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</si>
  <si>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100% de Hogares de Paso apoyados de Niños, Niñas y Adolescentes explotados en el Departamento del Quindío.</t>
  </si>
  <si>
    <t>La meta fue cumplida en un 100%, ya que de los dos (2) Hogares programados, fueron fortalecidos a través de la entrega elementos de hogar y cocina, con destinación a la atención de los NNA  vinculados a estos hogares.  Los Hogares beneficiados fueron Armenia y Calarcá,  toda vez que presentan mayor cobertura y rotación  beneficiando a un promedio de 32 niños en los 2 hogares respectivos.</t>
  </si>
  <si>
    <t xml:space="preserve">Se adelantan acciones desde el nivel departamental para el apoyo a  hogares de paso del departamento en dotación e implementación para la atención de los NNA. </t>
  </si>
  <si>
    <t>Durante la vigencia 2016 no se apoyaron los hogares de paso.</t>
  </si>
  <si>
    <t>En el marco de los Consejos Departamentales de Política Social y de los Comités Departamentales e Interinstitucionales de Primera Infancia, Infancia, Adolescencia y Familia se reiteró a los municipios la importancia de fortalecer y destinar recursos para los hogares de pasos para los niños, niñas y adolescentes del departamento del Quindío.</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</si>
  <si>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</si>
  <si>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</si>
  <si>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Por medio de los siguientes Convenios Interadministrativos, se suscribieron los Hogares de Paso de NNA en el territorio Quindiano: 
- CONVENIO 040: Aunar esfuerzos entre el Departamento del Quindío y los Municipios de Calarcá, Córdoba, Pijao, Buenavista y Génova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 CONVENIO 042: Convenio de transferencia de recursos por parte del Departamento del Quindío al Municipio de Circasia para brindar atención integral a los niños, niñas y adolescentes, que se encuentren en situación de vulneración de derechos a través de la Red de Hogares de Paso Modalidad Familia, en el marco de la implementación de la Política Pública de Primera Infancia, Infancia y Adolescencia.
- CONVENIO 043: Aunar esfuerzos entre el Departamento del Quindío y los Municipios de Montenegro, Quimbaya y La Tebaida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De esta manera, se constituye una meta de mantenimiento, toda vez que se debe de dar cumplimiento al Fallo de Tutela de la Procuraduría General de la Nación. 
Para la vigencia 2022,se realizó el convenio de la dotación del Hogar de Paso de NNA con el municipio de Armenia. </t>
  </si>
  <si>
    <t>El ICBF garantizó durante toda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</si>
  <si>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garantiza durante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</si>
  <si>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</si>
  <si>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Desarrollar el tratamiento integral desde los componentes sicosociales (conforme a lo establecido en la ley 1098 de 2006).</t>
  </si>
  <si>
    <t>Plan de Acción Departamental implementado en los 12 Municipios, con ruta de prevención urgente, con ruta de prevención temprana y ruta de protección en prevención, con línea de acción en componente sicosocial.</t>
  </si>
  <si>
    <t xml:space="preserve">Se socializaron las rutas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 </t>
  </si>
  <si>
    <t>Ruta de prevención activada y seguimiento en marco del desarrollo del Comité Departamental e Interinstitucional de Primera Infancia, Infancia, Adolescencia y Familia.</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</si>
  <si>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 </t>
  </si>
  <si>
    <t>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</si>
  <si>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</si>
  <si>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No obstante, es una meta que se encuentra contenida en la finalidad de la meta No. 95.</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</si>
  <si>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</si>
  <si>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</si>
  <si>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</si>
  <si>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 xml:space="preserve">Actualización de la Ruta Departamental de Prevención Temprana, Prevención Urgente y Protección en Prevención. No obstante, no se cuenta con un Plan de Acción con las tres rutas de prevención. </t>
  </si>
  <si>
    <t xml:space="preserve">Fortalecer la cultura ciudadana, institucional y de entidades público-privadas en la defensa por la protección de los derechos de los niños, niñas y adolescentes en el departamento del Quindío. </t>
  </si>
  <si>
    <t>Rendiciones de Cuentas de Niñez y Adolescencia con procesos de movilización social, calidad de los datos y grado de innovación.</t>
  </si>
  <si>
    <t xml:space="preserve">Capacidades Institucionales ejecutadas para el seguimiento, monitoreo y control de los Indicadores soportados en el SUIN, identificando prioridades y acciones para la garantía de derechos de los Niños, Niñas y Adolescentes del Departamento del Quindío.  Las evidencias de este trabajo estan </t>
  </si>
  <si>
    <t>Capacidades Institucionales ejecutadas para el seguimiento, monitoreo y control de los Indicadores soportados en el SUIN, identificando prioridades y acciones para la garantía de derechos de los Niños, Niñas y Adolescentes del Departamento del Quindío.</t>
  </si>
  <si>
    <t>La Rendición de cuentas para la primera Infancia, Infancia y Adolescencia es realizada cada 4 años, como la evaluación al proceso de gestión Publica Territorial de los mandatarios Departamentales y Municipales, para ello, el ICBF brinda la asistencia Técnica Requerida.</t>
  </si>
  <si>
    <t xml:space="preserve">El ICBF a la fecha ha realizado 3 Mesas Públicas de Rendición de Cuentas correspondiente a los Centros Zonales Armenia Sur, Armenia Norte y Calarcá, se realizaron en los municipios de Circasia, Quimbaya y Córdoba respectivamente, la Rendición de Cuentas General se realizó día 16 de Noviembre en la ciudad de Armenia. 
Así mismo el ICBF adelanta con cada uno de sus operadores ejercicios de control social donde se rinde cuentas de los procesos adelantados a través de la prestación de servicios del programa de primera infancia en cada una de sus modalidades. </t>
  </si>
  <si>
    <t xml:space="preserve">Durante el segundo trimestre se realizó la Mesa Pública del Centro Zonal Armenia Norte en el municipio de Armenia dando cumplimiento al cronograma propuesto, para el tercer trimestre se realizarán las dos mesas públicas de los centros zonales correspondientes y en el último trimestre se realizará la rendición pública de cuentas de la dirección regional.  </t>
  </si>
  <si>
    <t xml:space="preserve">Se han realizado tres mesas públicas (una por cada centro zonal que posee la Regional) y una Rendición Pública de Cuentas General liderada por la Dirección Regional. </t>
  </si>
  <si>
    <t xml:space="preserve">Articulación institucional para llevar a cabo procesos de movilización para la rendición pública de cuentas, incluyendo los 11 municipios en el proceso al promover el seguimiento y evaluación de las políticas públicas de infancia y adolescencia municipal y departamental. </t>
  </si>
  <si>
    <t xml:space="preserve">Acompañamiento y asesoría técnica a 11 municipios del departamento en el proceso de rendición pública de cuentas de infancia y adolescencia, incluyendo las diferentes fases, además de capacitación en el manejo de la plataforma virtual para dicho proceso. Articulación institucional para el desarrollo de la etapa de sensibilización y alistamiento, recolección de información y análisis dela misma, tanto del nivel departamental  como municipal. </t>
  </si>
  <si>
    <t>Presentación del informe de seguimiento de la vigencia 2016.</t>
  </si>
  <si>
    <t xml:space="preserve">Durante el periodo informado no se reportaron acciones.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</si>
  <si>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</si>
  <si>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</si>
  <si>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 xml:space="preserve">Consejo de Política Social Desarrollado trimestralmente, en donde son invitados representantes de la Infancia (Gobernadorcita), Adolescencia (Representante de personeros estudiantiles), quienes participan activamente de las sesiones realizadas. Así como asistencia técnica a los consejos de política social y subcomités de infancia y adolescencia de 11 municipios del departamento, en los cuales se proyectaron actividades para el cumplimiento de la ley 1098 de 2006 y la estretegia hechos y derechos, logrando así la estructuración de las politicas públicas de infancia y adolescencia y su respectiva implementación y seguimiento, para los 12 municipios del departamento del Quindío.  </t>
  </si>
  <si>
    <t xml:space="preserve">Consejo de Política Social Desarrollados trimestralmente, en donde son invitados representantes de la Infancia (Gobernadorcita), Adolescencia (Representante de personeros estudiantiles), quienes participan activamente de las sesiones realizadas. </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</si>
  <si>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</si>
  <si>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</si>
  <si>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</si>
  <si>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 xml:space="preserve">De acuerdo a la acción estratégica y la meta trazada a 2024 y su comportamiento entre los años 2014-2022, desde la Secretaría de Familia, se viene realizando un acompañamiento técnico a las Administraciones Municipales para el fortalecimiento de las capacidades del talento humano, de manera articulada con el Instituto Colombiano de Bienestar Familiar. </t>
  </si>
  <si>
    <t>Implementación y mejora del SUIN (Sistema Único de Información de la infancia para el seguimiento del cumplimiento progresivo de los derechos de los niños, niñas y adolescentes) que incluya más derechos, con enfoque diferencial y poblacional.</t>
  </si>
  <si>
    <t>Apoyo para el analisis de los indicadores del ICBF de los Indicadores soportados en el SUIN, identificando prioridades y acciones para la garantía de derechos de los Niños, Niñas y Adolescentes del Departamento del Quindío.</t>
  </si>
  <si>
    <t>El ICBF brindó Asistencia técnica para la medición de los Indicadores de infancia y Adolescencia; así mismo, entregó la información analizada de los indicadores que desde el ICBF se tienen establecidos en el SUIN.</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</si>
  <si>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2018, se pueden consultar información territorial de indicadores en el sector salud, nutrición, educación, recreación y deportes, protección, participación y otros.</t>
  </si>
  <si>
    <t xml:space="preserve">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</si>
  <si>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</si>
  <si>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De acuerdo a la acción estratégica y la meta trazada a 2024 y su comportamiento entre los años 2014-2022, desde el ICBF se vienen desarrollando los reportes al SUIN (Sistema Único de Información de la Infancia) en lo que corresponde a la Regional Quindío, constituyéndose en una meta de mantenimiento. 
Sin embargo el SUIN, es un sistema del orden nacional, que excede las competencias del Ente Departamental, por tanto, los reportes que se cargan están sujetos al accionar del ICBF Regional Quindío, de acuerdo a las metas sociales y financieras asignadas para cada vigencia, reportes que son de obligatorio cumplimiento para esta entidad. </t>
  </si>
  <si>
    <t xml:space="preserve">POLÍTICA PÚBLICA PRIMERA INFANCIA, INFANCIA Y ADOLESCENCIA 2014 -2024  
"POR MIS DERECHOS, POR MI FAMILIA, PARA VOLVER A SOÑAR " </t>
  </si>
  <si>
    <t>EJE ESTRATÉGICO</t>
  </si>
  <si>
    <t>TOTAL METAS</t>
  </si>
  <si>
    <t>RESPONSABLE</t>
  </si>
  <si>
    <t>CRÍTICO</t>
  </si>
  <si>
    <t>BAJO</t>
  </si>
  <si>
    <t>MEDIO</t>
  </si>
  <si>
    <t>SATISFACTORIO</t>
  </si>
  <si>
    <t>SOBRESALIENTE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</si>
  <si>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</si>
  <si>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</si>
  <si>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</si>
  <si>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</si>
  <si>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</si>
  <si>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 xml:space="preserve">TOTAL DE METAS </t>
  </si>
  <si>
    <t>Posterior al análisis de la acción estratégica y la meta propuesta, así como el reporte periódico de las acciones desarrolladas entre las vigencias 2014 y 2022, se observa que se han desarrollado acciones de prevención del abuso sexual de niños, niñas y adolescentes; sin embargo, las tasas de fuentes oficiales denotan que la tasa por presunto abuso sexual ha incrementado en el departamento del Quindío para estos cursos de vida.</t>
  </si>
  <si>
    <t xml:space="preserve">comparte el mismo presupuesto con el de arriba </t>
  </si>
  <si>
    <t>Porcentaje de avance financiero</t>
  </si>
  <si>
    <t>El ICBF no ha reportado acciones para la vigencia 2022, para el cumplimiento de esta meta.                          
Medio de verificación: información enviada por correo electrónico: Harold.Bedoya@icbf.gov.co</t>
  </si>
  <si>
    <t xml:space="preserve">Durante la vigencia del 2022,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</si>
  <si>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</si>
  <si>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</si>
  <si>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 xml:space="preserve">Durante la vigencia 2022, la Secretaría de Familia no reporto acciones en cumplimiento de esta meta.  </t>
  </si>
  <si>
    <t>Durante la vigencia del 2022,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</si>
  <si>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Durante la vigencia del 2022,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</si>
  <si>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La Secretaría de Familia, a través de la Jefatura de Familia, ha desarrollado jornadas de capacitación sobre la prevención del trabajo infantil y jornadas de prevención del trabajo infantil.
El presupuesto fue reportado en la meta No 99.</t>
  </si>
  <si>
    <t>Se ha coordinado la operatividad del Comité Departamental para la Erradicación del Trabajo Infantil (CIETI) en articulación con el Ministerio del Trabajo, a través de la puesta en marcha del Plan de Acción 2022.
El presupuesto fue reportado en la meta No 99.</t>
  </si>
  <si>
    <t>La Secretaría de Familia, a través de la Jefatura de Familia, ha desarrollado jornadas de capacitación sobre la prevención del trabajo infantil y del adolescente trabajador.
El presupuesto fue reportado en la meta No 99.</t>
  </si>
  <si>
    <t>Plan de Formación y Capacitación Docente implementado en el uso de Nuevas Tecnologías aplicadas a Estrategias y Métodos Didácticos en los 12 Municipios.</t>
  </si>
  <si>
    <t>La Secretaría de Educación, para la vigencia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
Medio de verificación: información enviada por correo electrónico; desde "Natalia Cardona Osorio" &lt;desarrollohumanoyfamilia@gobernacionquindio.gov.co.</t>
  </si>
  <si>
    <t>cultura</t>
  </si>
  <si>
    <t xml:space="preserve">De acuerdo con el reporte de la Secretaría de Educación durante todas las vigencias, se observa que se cumplió con la meta programada para la garantía de estudiantes beneficiarios del subsidio de transporte escolar. esta meta se ve afectada en los años 2020 y 2021 por los procesos de virtualidad de los estudiantes, sin embargo se vuelve a establecer la estrategia y se da cumplimiento en los 11 municipios 
No obstante, de acuerdo con los lineamientos del Ministerio de Educación Nacional (MEN), es necesario continuar con la  estrategia de Transporte Escolar en los territorios. </t>
  </si>
  <si>
    <t>Posterior al análisis de la acción estratégica y la meta propuesta, así como el reporte periódico de las acciones desarrolladas entre las vigencias 2014 y 2022,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t>
  </si>
  <si>
    <t xml:space="preserve">PORCENTAJE DE METAS </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</si>
  <si>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Medio de verificación: información enviada por correo electrónico: desarrollohumanoyfamilia@gobernacionquindio.gov.co </t>
  </si>
  <si>
    <t xml:space="preserve">El ICBF para la vigencia 2022, reporto las  siguientes acciones: 
La meta no es responsabilidad del ICBF, toda vez que la ejecución de la política nacional de reducción de sustancias psicoactivas esta bajo responsabilidad de la Gobernación a través de las secretarias de salud y familia. 
Sin embargo, el ICBF realiza un proceso de mitigación y prevención a través de sus diferentes programas, en la actualidad tiene tres programas de atención, que son:
Durante la vigencia 2022 se ejecutan los programas:
GENERACIÓN EXPLORA URBANO Y RURAL
GENERACIONES SÁCUDETE  ADOLESCENTES Y JÓVENES - ÉTNICOS Y BID
GENERACIONES ÉTNICAS CON BIENESTAR
Se han atendido 4612 adolescentes y jóvenes en todo el departamento del Quindío, dentro de lo cual se desarrollaron actividades de acompañamiento psicosocial y familiar que permiten mitigar y prevenir el consumo de sustancias psicoactivas.                                                                                                                                                      
Sin embargo aunque el Instituto Colombiano de Bienestar Familiar (ICBF) argumenta no tener responsabilidad en el cumplimiento de esta meta  si realiza acciones que conducen  al cumplimiento del objetivo de la misma donde realiza procesos de  mitigación y prevención.                                                             
Medio de verificación: información enviada por correo electrónico: Harold.Bedoya@icbf.gov.co                    </t>
  </si>
  <si>
    <t>El ICBF para la vigencia 2022, realizo el siguiente reporte: 
La meta no es responsabilidad del ICBF, toda vez que la ejecución de la política nacional de reducción de sustancias psicoactivas está bajo responsabilidad de la Gobernación a través de las secretarias de salud.
Sin embargo. el ICBF estará atento a participar de las actividades y acciones que se desarrollen y se indique desde el nivel departamental.  
Medio de verificación: información enviada por correo electrónico: Harold.Bedoya@icbf.gov.co</t>
  </si>
  <si>
    <t>Se observa que el Plan Departamental de Drogas tuvo vigencia hasta el 2019, dando cumplimiento a la finalidad contenida en la meta de Política Pública. 
Sin embargo, desde la Secretaría de Salud Departamental, se brinda asistencia técnica a los municipios y diferentes actores, con el propósito de fortalecer las capacidades institucionales de respuesta, por medio de programas como familias fuertes y desde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</si>
  <si>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Para la vigencia 2022, Indeporte reporto que realizo las siguientes acciones: 
Se apoyó a la población de Infancia con asistencia técnica, metodológica, jurídica y biomédica a niños y niñas talentos deportivos en las disciplinas de ajedrez, triatlón, atletismo, ciclismo, bádminton, tenis de campo, patinaje, judo y bowling, natación y paratletismo.  
También se desarrollaron acciones para promover, afianzar y estimular el desarrollo de capacidades y destrezas deportivas con ligas y clubes con capacidades especiales, teniendo en cuenta el cambio normativo respecto a la inclusión en ligas convencionales.
Así mismo, se apoyaron las ligas deportivas de ajedrez, patinaje, bmx, gimnasia, y porrismo con la contratación de recurso humano para orientar procesos deportivos desde las bases y se desarrollaron acciones para promover, afianzar y estimular el desarrollo de capacidades y destrezas deportivas con ligas y clubes con capacidades especiales, teniendo en cuenta el cambio normativo respecto a la inclusión en ligas convencionales.
Se puede evidenciar en el reporte realizado por Indeportes, que no especifican la cantidad de ligas deportivas con capacidad especial como tampoco en que municipios se encuentran este apoyo. Así mismo solo hacen referencia a 5 ligas deportivas beneficiadas.                                                                                                                                                                                                                                          
Medio de verificación: información enviada por correo electrónico; desde "Natalia Cardona Osorio" &lt;desarrollohumanoyfamilia@gobernacionquindio.gov.co.</t>
  </si>
  <si>
    <t xml:space="preserve">
Para la vigencia 2022, la Secretaría de Educación, reportó las siguientes acciones: 
La oferta educativa que se brinda en 54 Instituciones Educativas en los 11 municipios no certificados en educación, esto se da para todo tipo de población que demande el servicio. Matricula Pico Etnoeducación para a abril de 2022:
* Población Afro: 335 estudiantes
* Población Indígena: 307 estudiantes
Medio de verificación: información enviada por correo electrónico; desde "Natalia Cardona Osorio" &lt;desarrollohumanoyfamilia@gobernacionquindio.gov.co.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</si>
  <si>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</si>
  <si>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</si>
  <si>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la vigencia 2022, reportó que se realizaron talleres pedagógicos en 2 instituciones educativas del municipio de Calarcá y Circasia. Se realizaron acciones de formación en derechos sexuales y reproductivos en el casco urbano con la población general del municipio de Calarcá.
Así mismo, reportó que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t>
  </si>
  <si>
    <t xml:space="preserve">El ICBF para la vigencia 2022, reportó las siguientes acciones:
 Para la vigencia 2022 brinda atención integral en los programas para la primera infancia a 12.547 niños y niñas. 
 Medio de verificación: información enviada por correo electrónico: Harold.Bedoya@icbf.gov.co                                                                                                                                 </t>
  </si>
  <si>
    <t xml:space="preserve">El Instituto Colombiano de Bienestar Familiar (ICBF) para la vigencia 2022, reporto las siguientes acciones:  
Durante la vigencia 2022 se han atendido 518 adolescentes en el Programa de Responsabilidad Penal para Adolescentes en el total de sus modalidades de atención.
Medio de verificación: información enviada por correo electrónico: Harold.Bedoya@icbf.gov.co
</t>
  </si>
  <si>
    <t>El Instituto Colombiano de Bienestar Familiar (ICBF) para la vigencia 2022, reporto las siguiente información: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Harold.Bedoya@icbf.gov.co</t>
  </si>
  <si>
    <t>El Instituto Colombiano de Bienestar Familiar (ICBF) para la vigencia 2022, reporto las siguientes acciones:  
Se realiza Verificación de Derechos al 100% de los casos, una vez las autoridades administrativas tengan conocimiento de las situaciones de riesgo o vulneración de derechos de niños, niñas, y adolescentes (NNA) a fin de adoptar las medidas de restablecimiento de derechos como amonestación, ubicación en familia de origen o extensa, en hogar de paso o sustituto llegando incluso hasta la adopción.
Medio de verificación: información enviada por correo electrónico: Harold.Bedoya@icbf.gov.co</t>
  </si>
  <si>
    <t>El Instituto Colombiano de Bienestar Familiar (ICBF) para la vigencia 2022, reporto las siguientes acciones:  
De acuerdo a lo establecido en la ley 1098 de 2006 Código de infancia y Adolescencia en su artículo 96 así como en el marco de los acuerdos de gestión establecidos por la Sede Nacional, a los cuales debe dar cumplimiento la directora Regional,  los coordinadores de los Centros Zonales Armenia Norte , Armenia Sur y Calarcá realizan seguimiento a la medida con una periodicidad de 2 veces por mes tanto a Comisarios de Familia Como a los Defensores de Familia de los Centros Zonales.
Medio de verificación: información enviada por correo electrónico: Harold.Bedoya@icbf.gov.co</t>
  </si>
  <si>
    <t xml:space="preserve">Durante la vigencia 2022, la Secretaría del Interior y Familia no reportaron acciones en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</si>
  <si>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
Durante el primer Consejo Departamental de Política Social, se presento el plan de acción para la vigencia 2022, y durante los Consejos Programados se dio cumplimiento al plan de acción.</t>
  </si>
  <si>
    <t>La Secretaría de Salud para la vigencia 2022, reportó las siguientes acciones:
En el mes de junio se realizó el comité departamental de Sexualidad, Salud Sexual y Reproductiva, en el cual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y Hepatitis B.  
Para la vigencia 2022 la secretaría de Salud reporto que: A través del programa de maternidad segura , realiza seguimiento y vigilancia a la ruta  materno perinatal, contemplada en la ley 1751/2015 y la resolución 3280/2018, en todas las IPS Y EAPB asentadas en el Departamento del Quindío, a pesar que en nuestro territorio no está implementada la ley orgánica de la salud.  
Medio de verificación: información enviada por correo electrónico; desde "Natalia Cardona Osorio" &lt;desarrollohumanoyfamilia@gobernacionquindio.gov.co.</t>
  </si>
  <si>
    <t xml:space="preserve">
Se realiza el seguimiento a la implementación de la estrategia  IAMII, verificando indicadores en formulario anexo (https://forms.gle/dYU2oTS6hsJF4qhC), de manera virtual y las IPS que entregan evaluación son:
Para el cuarto trimestre la Secretaría de salud reportó que se realizaron visitas de fortalecimiento estrategia IAMI y educación sobre la estrategia a la población de las IPS del departamento del Quindío: se realiza visita:
Hospital San Vicente de Paul Filandia, se realiza visita de solicitud de espacio para socializar estrategia IAMI.
Hospital Santa Ana de pijao.
Hospital  San Vicente de Paul Circasia con capacitación a la población de la IPS en estrategia IAMI.
Hospital La misericordia Calarcá con educación a la población de e la IPS en estrategia IAMI.
Hospital San Roque Córdoba realizando capacitación a población de la IPS en estrategia IAMI.  
Hospital San Vicente de Paul Génova  capacitación sobre estrategia IAMIa la población de dicha IPS.
Hospital  San Roque Buenavista, ,  se realizó capacitación en estrategia IAMI  a la población de la IPS   
Hospital Pio X Tebaida Quindío, se realiza capacitación estrategia IAMI a la población de la IPS  
Hospital San juan de Dios.
Hospital Sagrado Corazón de Jesús capacitación sobre estrategia IAMI.                       
Se desarrolla el plan de trabajo con campañas para el fortalecimiento de condiciones nutricionales de la población vulnerable, a través de visitas de seguimiento y evaluación en el proceso auto evaluación para la implementación de la estrategia IAMII, como parte del apoyo a la implementación y adherencia a las RIAS de obligatorio cumplimiento específicamente la de Promoción y Mantenimiento de la Salud y Materno Perinatal en la vigencia 2022, relacionada con el componente de seguridad alimentaria nutricional
Medio de verificación: información enviada por correo electrónico; desde "Natalia Cardona Osorio" &lt;desarrollohumanoyfamilia@gobernacionquindio.gov.co.</t>
  </si>
  <si>
    <t>Este indicador no cuenta con linea base de incremento de cupos, sin embargo se realizan acciones para el fortalecimiento en la vinculacion de Niños y niñas a la educación inicialPara la vigencia 2022, el Instituto Colombiano de Bienestar Familiar (ICBF) Regional Quindío reporto las siguientes acciones: 
Para la vigencia 2022 brinda atención integral en los programas para la primera infancia a 12.547 niños y niñas. 
Sin embargo, no reporta cuantos cupos se han incrementado para niños y niñas menores de 5 años vinculados a programas de Educación Inicial.
 Medio de verificación: información enviada por correo electrónico: Harold.Bedoya@icbf.gov.co</t>
  </si>
  <si>
    <t xml:space="preserve">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Durante el segundo trimestre, se adelanto el proceso de comodato de la dotación del Hogar de Paso de NNA del municipio de Armenia.
Y durante el cuarto trimestre, se realizo el apoyo tecnico y seguimiento a los hogares de paso implementados en el Departamento del Quindío
</t>
  </si>
  <si>
    <t xml:space="preserve">Actualización y socialización de la Ruta Departamental de Prevención Temprana, Prevención Urgente y Protección en Prevención.  Se realiza promoción y socialización del Plan de Acción con las tres rutas de prevención.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</si>
  <si>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se realiza socialización y promoción a las Ruta Departamental de Prevención Temprana, Prevención Urgente y Protección en Prevención
No obstante, es una meta que se encuentra contenida en la finalidad de la meta No. 95.</t>
  </si>
  <si>
    <t>Implementar, fortalecer y hacer seguimiento al Plan de Alimentación Escolar en los 12 municipios del Departamento del Quindío.</t>
  </si>
  <si>
    <t>13745 Niños, Niñas y Adolescentes con el copago de almuerzos garantizados.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</si>
  <si>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</si>
  <si>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Capacidades institucionales ejecutadas para la promoción, apoyo y ejecución del Plan de Alimentación Escolar en el Departamento del Quindío.</t>
  </si>
  <si>
    <t xml:space="preserve">Implementar y fortalecer la estrategia "De Cero a Siempre" de la Presidencia de la República, en el Departamento del Quindío. </t>
  </si>
  <si>
    <t>85 Docentes de preescolar y madres comunitarias capacitadas en el uso de nuevas tecnologías y bilingüismo para la promoción de competencias en educación inicial.</t>
  </si>
  <si>
    <t>Incrementar en 710 cupos para niños y niñas menores de 5 años vinculados a programas de educación inicial.</t>
  </si>
  <si>
    <t xml:space="preserve">Para la vigencia 2022,  la Secretaría de Educación reporto que:  
A la fecha no se cuenta con los datos de eficiencia interna de la SEDQ.
Adicionalmente el Ministerio de Educación Nacional no ha realizado cierre de la vigencia 2022, por lo cual no se cuenta con datos oficiales.
Medio de verificación: información enviada por correo electrónico; desde "Natalia Cardona Osorio" &lt;desarrollohumanoyfamilia@gobernacionquindio.gov.co.             </t>
  </si>
  <si>
    <t xml:space="preserve">De acuerdo con lo reportado durante todas las vigencias por parte de la Secretaría de Educación, se observa que se cumplió con la meta programada. Así mismo, se ha mantenido un promedio anual de 2.131 niños, niñas y adolescentes reprobados escolares  menos.
</t>
  </si>
  <si>
    <t>Para la vigencia 2022, la Secretaría de Educación reporto que realizó las siguientes acciones: 
Este indicador se promedia de manera anual, la oferta educativa que se brinda en 54 instituciones educativas de los 11 municipios no certificados en educación, esto se da para todo tipo de población que demande el servicio, a la fecha se tiene:
* Población Afro: 335 estudiantes
* Población Indígena: 307 estudiantes
Medio de verificación: información enviada por correo electrónico; desde "Natalia Cardona Osorio" &lt;desarrollohumanoyfamilia@gobernacionquindio.gov.co.</t>
  </si>
  <si>
    <t>Según los reportes presentados por la Secretaría de Educación, se observa que el programa de ¨Etnoeducación¨ se ha implementado durante todas las vigencias. 
No obstante, de acuerdo con los lineamientos del Ministerio de Educación Nacional (MEN), es necesario continuar con dicho proceso.</t>
  </si>
  <si>
    <t>Desde la Secretaría de Educación Departamental, se direccionó la incorporación  del proyecto pedagógico transversal ¨Paisaje Cultural Cafetero¨ aprobado mediante la Ordenanza No. 038 de 2012, reglamentada mediante el Decreto Departamental No. 0833 del 2 de diciembre de 2013, por el cual se establecieron  los lineamientos curriculares en la adopción de proyecto pedagógico transversal para la conservación del ¨Paisaje Cultural Cafetero¨ de aplicabilidad en las 54 instituciones educativas oficiales del Departamento, por lo que la meta se encuentra cumplida.</t>
  </si>
  <si>
    <t>Para la vigencia 2022, la Secretaría de Educación reportó que:
Se dio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¨Connectate Men¨, ¨Cartilla para Narrar y Crear¨.
Igualmente, realizó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mejoramiento. 
También, se entregó material enviado por el Ministerio de Educación Nacional en el marco de la ¨Jornada Única¨; afiches ilustrados a la campaña ¨La educación inicial es un derecho de los niños y niñas “Matricúlate Ya”, y piezas de apoyo pedagógico. 
Así mismo, reportó que se construye el plan de ruta de transito armónico iniciando con la articulación de estrategias para garantizar el acceso de los niños y las niñas que transitan de las modalidades de ICBF y de prosperidad social al sistema educativo,  este ejercicio se realizó en  articulación con ¨calidad educativa¨,  ¨cobertura educativa¨,  ICBF y ¨prosperidad social¨.
Igualmente, 1.545 docentes de educación inicial, preescolar, básica y media beneficiados con estrategias de mejoramiento de sus capacidades a través de: 
-69 docentes formados en ¨Didáctica de la Enseñanza de las Ciencias Básicas¨: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Sin embargo, la Secretarias de Educación no hace referencia, si estas acciones beneficiaron los 12 municipios del Departamento del Quindío.
Medio de verificación: información enviada por correo electrónico; desde "Natalia Cardona Osorio" &lt;desarrollohumanoyfamilia@gobernacionquindio.gov.co.</t>
  </si>
  <si>
    <r>
      <t xml:space="preserve">La Secretaría de Educación para la vigencia 2022, reportó que:
Se realizaron reuniones con directivos de 14 instituciones educativas rurales, con el fin de socializar las proyecciones para el </t>
    </r>
    <r>
      <rPr>
        <b/>
        <sz val="11"/>
        <rFont val="Arial"/>
        <family val="2"/>
      </rPr>
      <t>fortalecimiento del modelo ¨Escuela Nueva¨,</t>
    </r>
    <r>
      <rPr>
        <sz val="11"/>
        <color theme="1"/>
        <rFont val="Arial"/>
        <family val="2"/>
      </rPr>
      <t xml:space="preserve">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Así mismo que a la fecha no se ha cumplido con el indicador propuesto.
Se puede evidenciar, y según lo refiere la secretaria de educación en su reporte trimestral, el indicador no se a cumplido, como tampoco existe claridad en que municipios se encuentran las 14 instituciones educativas rurales donde se realizaron las socializaciones. 
Medio de verificación: información enviada por correo electrónico; desde "Natalia Cardona Osorio" &lt;desarrollohumanoyfamilia@gobernacionquindio.gov.co.</t>
    </r>
  </si>
  <si>
    <t xml:space="preserve">
Posterior al análisis de la acción estratégica y la meta propuesta, así como el reporte periódico de las acciones desarrolladas entre las vigencias 2014 y 2022, se observa que el ¨Plan de Apoyo a la Educación Rural¨ se ha implementado durante todas las vigencias; de igual forma el fortalecimientos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t>
  </si>
  <si>
    <t xml:space="preserve">Posterior al análisis de la acción estratégica y la meta propuesta, así como el reporte periódico de las acciones desarrolladas entre las vigencias 2014 y 2022, se observa que el ¨Plan de Formación y Capacitación Docente¨ en el uso de nuevas tecnologías a través del programa ¨Steam¨ se ha implementado durante todas las vigencias.
  </t>
  </si>
  <si>
    <t>Para la vigencia 2022, la Secretaría de Educación reportó que se realizó:
El proceso de focalización de 120 docentes para realizar formación en inglés con un programa inmersión a través del proyecto de regalías ¨Quindío Bilingüe y Competitivo¨.
Así mismo reportó que 298 docentes fueron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La secretaria de educación realiza acciones que apuntan al cumplimiento de la meta, pero hace falta mencionar de que municipios hacen parte los docentes beneficiados de estas acciones.
Medio de verificación: información enviada por correo electrónico; desde "Natalia Cardona Osorio" &lt;desarrollohumanoyfamilia@gobernacionquindio.gov.co.</t>
  </si>
  <si>
    <t>De acuerdo con lo reportado durante todas las vigencias por parte de la Secretaría de Educación, se observa que el ¨Plan de Formación y Capacitación Docente¨ en competencias comunicativas en inglés, se ha cumplido en el departamento del Quindío, encontrándose en un 100% de cumplimiento a la fecha.
Sin embargo, es necesario garantizar el Plan de Formación y Capacitación Docente durante las vigencias futuras.
Sin embargo, la meta No. 37 está orientada al Plan de Formación y Capacitación Docente, evidenciando duplicidad en la meta.</t>
  </si>
  <si>
    <t>De acuerdo con lo reportado durante diferentes vigencias por parte de la Secretaría de Educación, se observa que la meta se viene cumpliendo ya que, los convenios fueron ejecutados con la Universidad Tecnológica de Pereira (UTP) a través de la estrategia VIVE DIGITAL FASE II del año 2014.</t>
  </si>
  <si>
    <t xml:space="preserve">Se realizaron Ciento cuarenta y cinco (145) planes de formación desarrollados con actores del sector turismo, impactando a 966 personas entre estudiantes, directivos, docentes y comerciantes en instituciones educativas (IE Montenegro) y municipios del departamento (Filandia, Salento, Montenegro, Calarcá, Circasia, Armenia, Pijao, Córdoba, La Tebaida y Quimbaya),  y terminal de transporte terrestre y aéreo en el marco de la estrategia de ESCNNA (Prevención de la Explotación Sexual, Comercial, de niñas, niños y adolescentes) </t>
  </si>
  <si>
    <t>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Las estrategias, capacitaciones y campañas de salud sexual y reproductiva garantizan la participación activa de diferentes segmentos poblacionales con enfoque diferencial, dado que estos servicios se prestan con acceso a todas las poblaciones y con la utilizacion de la misma capacidad instalada con que cuenta el minicipio. garantizando así el enfoque diferencial. 
Así mismo, participaron en comites de salud sexual, y, campañas y programas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t>
  </si>
  <si>
    <t xml:space="preserve">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participando en comites se salud sexual y campañas y progras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
</t>
  </si>
  <si>
    <t>Para la videncia 2022, la Secretaría de Salud Reportó que, en el marco de la estrategia de instituciones amigas de la mujer y la infancia, se analizan los indicadores de promoción, protección y apoyo a la lactancia materna, en las siguientes: 
IPS del departamento: ESE Hospital Roberto Quintero Villa.
 ESE Hospital San Vicente de Paul Génova.
 ESE Hospital Sagrado Corazón de Jesús.
Red Salud Armenia, 
ESE Hospital PIO X.
Clínica La Sagrada Familia.
ESE Hospital La Misericordia
 IPS Sanitas.
Medio de verificación: información enviada por correo electrónico; desde "Natalia Cardona Osorio" &lt;desarrollohumanoyfamilia@gobernacionquindio.gov.co.</t>
  </si>
  <si>
    <t>Para esta meta no se cuenta con linea base en el 2014 de menos analfabetas, ni se pueda identificar la disminución de la misma. A pesar de no contar con linea base, desde la Secretaría de Educación se reportan acciones encaminadas a mejorar esta meta para la vigencia 2022. 
Se realizó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Así mismo reportó que para el año 2022, se prestó atención a través del servicio educativo de la población joven y adulta que requieren ser alfabetizados, con el fin de disminuir el número de personas analfabetas en el Departamento. 
Pico de matrícula regular a abril de 2022, así:
CALARCÁ: 171
MONTENEGRO: 26
LA TEBAIDA: 57
FILANDIA: 16
CÓRDOBA: 16
QUIMBAYA: 12
Total: 306 estudiantes matriculados en ciclo 1 "Alfabetización"
Medio de verificación: información enviada por correo electrónico; desde "Natalia Cardona Osorio" &lt;desarrollohumanoyfamilia@gobernacionquindio.gov.co.</t>
  </si>
  <si>
    <t>Para el año 2022, no se cuenta con el reporte de deserción en las instituciones educativas oficiales, dado que se está a la espera por parte de la Secretaría de Educación Departamental, de la consolidación de datos que realiza el Ministerio de Educación Nacional, en la cual se verifican cada una de las matriculas realizadas por niños niñas y adolescentes en el año 2022, para que la información suministrado sea oficial; sin embargo se puede encontrar que el dato de deserción para el año 2014 fue de 1.816 niños niñas y adolescentes en el Departamento del Quindío en instituciones educativas oficiales.</t>
  </si>
  <si>
    <t xml:space="preserve">Durante la vigencia 2022,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</si>
  <si>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La Secretaría de Educación para la vigencia 2022, reportó acciones para dar cumplimiento a este indicador, por medio de convenios institucionales que fortalecen la primera infancia.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t>
  </si>
  <si>
    <t xml:space="preserve">Para la vigencia 2022, la Secretaria de Cultura reporto las siguientes acciones:
Se realizaro en los 12  municipios del departamento, la imlementación del plan de lectura y escritura a través de talleres de lectura , oralidad y escritura fueron  beneficiados 1315 de esta poblacion.creando en esta poblacion conciencia en el cuidado del medio ambiente , repeto por los demas .
Medio de verificación: información enviada por correo electrónico: desarrollohumanoyfamilia@gobernacionquindio.gov.co </t>
  </si>
  <si>
    <t xml:space="preserve">Para la vigencia 2022, la Secretaria de Cfultura reportó haber realizado las siguientes acciones:
Se realizo el trabajo articulado con la red de bibliotecas y las instituciones educativas del departamento en los diferentes municipios, por medio de esta articulación se lograron beneficiar 13 bibiotecas de los 12 municios y un coorregimiento, bibliotecas y ludotecas del departamento, se  beneficiaron la poblacion de infancia de 1315 en este trimetre y con un total de  41.619 infantes beneficiados en la vigencia 2022.
Medio de verificación: información enviada por correo electrónico: desarrollohumanoyfamilia@gobernacionquindio.gov.co </t>
  </si>
  <si>
    <t xml:space="preserve">La meta Disminución del 3,5%&lt; en casos de Maltrato en Niños, Niñas y Adolescentes entre 0 y 17 años, no cuenta con linea base de población afectada por maltrato infantil, lo cual hace que no se pueda medir con datos reales este indicador, ni se puede identificar la disminución del mismo.
A pesar de dicha dificultad la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</si>
  <si>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La meta Disminución del 3,5%&lt; en casos por Abuso Sexual en Niños, Niñas y Adolescentes entre 0 y 17 años., no cuenta con linea base de población afectada por abuso sexual, lo cual hace que no se pueda medir con datos reales este indicador, ni se pueda identificar la disminución del mismo.
a pesar de dicha dificultad la/00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El presupuesto fue reportado en la meta No 53.</t>
  </si>
  <si>
    <t xml:space="preserve">Para la vigencia 2022  la Secretaria del Interior reportó las siguientes acciones: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 -Barragán 
Instituto Quimbaya
Institución Educativa O 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</si>
  <si>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Para la vigencia 2022 La Secretaría del Interior, reporto que realizó acompañamiento a jovenes lideres del departamento en los siguientes Municipios:
Pijao
Armenia
Circasia
La Tebaida
Génova
Quimbaya
Filandia
Calarca
Salento
Cordoba
Montenegro
1. Jornada de sensibilización prevención y socialización del reclutamiento forzado.
2. Jornada de sensibilización sobre la trata de personas en el departamento del Quindío.
Lo anterior, dirigido a 6 instituciones educativas en el departamento, IE Santa Teresita Pijao - Institución Educativa  IMET - Institución Educativa Simón Henao - Universidad del Quindío - Institución Educativa Marco Fidel Suarez - Institución Educativa La Popa   y 7 comunidades vulnerables de la ciudad del Barrio Villa Centenario, Alfonso López, Guaduales de la Villa, La Patria, Belencito, La Playita, Calle Larga. 
3. Se brindó servicio de asistencia técnica para la implementación de los métodos de resolución de conflicto a  veinticuatro (24) Instituciones. Institución Educativa San Bernardo, Institución Educativa Luis Granada Mejia-Barragán, Instituto Quimbaya, Institución Educativa O laya Herrera ,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</si>
  <si>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
Para la vigencia 2022 la Secretaria de Aguas e Infraestructura reporto las siguientes acciones: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</si>
  <si>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INDEPORTES, para la vigencia 2022, reporto que:
12 escuelas de formación deportiva fomentadas y apoyadas, 1 en cada uno de los 12 Municipios del del Departamento del Quindío. Las disciplinas deportivas desarrolladas fueron balonecesto, voleibol, futbol, futbol de salón, Tutbol sala, pesas, rugby, atletismo, motociclismo, gimnasia y baile deportivo, en edades de 6 a 12 años, donde cumplen semanalmente con 9 horas de trabajo, distribuidas así 6 sesiones tres veces a la semana con una duración de 90 minutos  cada sesión, con un mínimo de 30 niños, los contratistas trabajan con implementación deportiva de Indeportes Quindío.</t>
  </si>
  <si>
    <t xml:space="preserve"> INDEPORTES, para la vigencia 2022, reporto que:
Se realizó el proceso de inscripción en 1  juego Intercolegiado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</si>
  <si>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INDEPORTES, para la vigencia 2022, reporto que:
27 ligas deportivas que cumplieron los parámetros de cobertura y resultados federativos hacia altos logros, las cuales fueron apoyadas  con asistencia técnica, metodológica, jurídica y biomédica beneficiando a niños y niñas talentos deportivos en diferentes  disciplinas deportivas especialemtne en parkour, gimnasia, pesas, futbol, ciclismo y hapkido.</t>
  </si>
  <si>
    <t>INDEPORTES, para la vigencia 2022, reporto que:
3 Programas lúdicos y recreativos de tiempo libre implementados a travez de Campamentos Juveniles (participantes de Montenegro, Circasia, Quimbaya, Pijao, Córdoba, Génova,  Buenavista, Armenia y Calarcá), Nuevo Comienzo (Adulto Mayor) en los 12 Municipios del Quindío y Atención de Cero a Siempre (primera infancia) en los 12 Municipios del Quindío.</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</si>
  <si>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</si>
  <si>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 </t>
  </si>
  <si>
    <t>Para la vigencia 2022,  PROYECTA, reporto la realización de  las siguientes acciones: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metas del plan de desarrollo departamental y la política pública de infancia y adolescencia.                                         
En estas mesas de trabajo se identificaron 5 intervenciones en parques recreativos y escenarios deportivos para realizar convenios con los con los entes territoriales para generar el bienestar y espacios para el bienestar de los niños, niñas y adolescentes (NNA) del departamento.
Así mismo la Empresa para el Desarrollo Territorial Proyecta adelanto los siguientes contratos de obra para la construcción y el mejoramiento de escenarios deportivos y recreativos en el Quindío:   
Circasia Escenario Deportivo Camilo Duque
Circasia Escenario Deportivo Las Villas
Filandia Polideportivo Panorama
La Tebaida construcción Parque Deportivo barrio Fundaciones
Se adelantó el convenio cuyo objeto es: "AUNAR ESFUERZOS ENTRE EL MUNICIPIO DE MONTENEGRO Y LA EMPRESA PROYECTA PARA EL MANTENIMIENTO, MEJORAMIENTO Y ADECUACION DE LA INFRAESTRUCTURA EDUCATIVA, DEPORTIVA Y EQUIPAMIENTO COLECTIVO Y COMUNITARIO" 
Se intervendra:  Coliseo Deportivo y Cultural de Montenegro 
Coliseo Deportivo y Cultural Pueblo Tapao
SKATEPARK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</si>
  <si>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PROYECTA, para la vigencia 2022, reporto la ejecución de las siguientes acciones: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Así mismo, se realizaron mesas de trabajo con personal de la Secretaria de Educación, en la cual se establecieron compromisos para depurar y clasificar las sedes ya intervenidas y las que son necesarios de intervención inmediata para sacar convenio con el departamento del Quindío y realizar las intervenciones necesarias.
También se realizó el mantenimiento y mejoramiento de las siguientes instituciones educativas:  Institución Educativa Los Fundadores, Sede Francisco José de Caldas. Institución Educativa Marco Fidel Suarez, Sede Buenos Aires, Sede Guatemala, Sede Manuel Mejía.
Se adelanto el convenio cuyo objeto es: "AUNAR ESFUERZOS ENTRE EL MUNICIPIO DE MONTENEGRO Y LA EMPRESA PROYECTA PARA EL MANTENIMIENTO, MEJORAMIENTO Y ADECUACION DE LA INFRAESTRUCTURA EDUCATIVA, DEPORTIVA Y EQUIPAMIENTO COLECTIVO Y COMUNITARIO"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</si>
  <si>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 xml:space="preserve">Para la vigencia 2022, la SecretarÍa de Aguas e Infraestructura reporto que, realizó las siguientes acciones: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</si>
  <si>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La Secretaria de Educación para la vigencia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
Así mismo,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Medio de verificación: información enviada por correo electrónico; desde "Natalia Cardona Osorio" &lt;desarrollohumanoyfamilia@gobernacionquindio.gov.co.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</si>
  <si>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</si>
  <si>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El ICBF para la vigencia 2022, reportó las siguientes acciones: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Así mismo en los programas de Generaciones étnicas con Bienestar y Generaciones explora de la Subdirección de infancia, donde se benefician niños y niñas desde los 6 a los 13 años se promueve la expedición de documentos de identidad acordes a la edad; al identificar la necesidad, el operador acompaña a la familia en las gestiones pertinentes ante la registraduría, para la expedición del documento como parte de la garantía de sus derechos. 
Medio de verificación: información enviada por correo electrónico: Harold.Bedoya@icbf.gov.co</t>
  </si>
  <si>
    <r>
      <t>Para la vigencia 2022, la Secretaría de Educación reportó las siguientes acciones: 
ND- Los programas de educación Inicial tales como prejardín y jardín no hacen parte de la oferta educativa de la SEDQ. 
ESTA OFERTA CORRESPONDE A LOS PROGRAMAS DEL ICBF</t>
    </r>
    <r>
      <rPr>
        <b/>
        <sz val="11"/>
        <color rgb="FFFF0000"/>
        <rFont val="Arial"/>
        <family val="2"/>
      </rPr>
      <t xml:space="preserve">
</t>
    </r>
    <r>
      <rPr>
        <sz val="11"/>
        <color theme="1"/>
        <rFont val="Arial"/>
        <family val="2"/>
      </rPr>
      <t xml:space="preserve"> 
Medio de verificación: información enviada por correo electrónico; desde "Natalia Cardona Osorio" &lt;desarrollohumanoyfamilia@gobernacionquindio.gov.co.</t>
    </r>
  </si>
  <si>
    <t xml:space="preserve">La Secretaria de Educación, para  la vigencia 2022, indicó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Se puede evidenciar que las acciones reportadas por la secretaría no dan cumplimiento al indicador 
Así mismo, informa que ESTA OFERTA CORRESPONDE A LOS PROGRAMAS DEL ICBF.
Medio de verificación: información enviada por correo electrónico; desde "Natalia Cardona Osorio" &lt;desarrollohumanoyfamilia@gobernacionquindio.gov.co.
</t>
  </si>
  <si>
    <t>Para la vigencia 2022, la Secretaría de Educación, reportó las siguientes acciones: 
115 docentes y agentes educativos de educación inicial, preescolar, básica y media, se han beneficiado con estrategias de mejoramiento de sus capacidades, a través de talleres técnicos realizados durante el II Trimestre del Año 2022. 
Así mismo se realizaron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263 docentes y agentes educativos de educación inicial, preescolar, básica y media beneficiados con estrategias de mejoramiento de sus capacidades.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brindó procesos de acompañamiento y seguimiento en el Proyecto de Transiciones Armónicas en las 54 instituciones Educativas, con los 94 Docentes de Transición y familias y cuidadores.
Si bien es cierto la información reportada por la Secretaria de Educación para la vigencia 2022 apunta al cumplimiento de la meta, no existe claridad en la totalidad de los docentes y agentes educativos de educación inicial, preescolar, básica y media beneficiados con estas acciones. 
Así mismo se encuentra duplicidad con la meta 25
Medio de verificación: información enviada por correo electrónico; desde "Natalia Cardona Osorio" &lt;desarrollohumanoyfamilia@gobernacionquindio.gov.co.</t>
  </si>
  <si>
    <t xml:space="preserve">La Secretaria de Educación, reportó  para el primer y segundo  trimestre de la vigencia 2022, que se dio inicio a la conformación de la red de lengua castellana con el acompañamiento de los tutores del programa todos a aprender, para su conocimiento oficial.
</t>
  </si>
  <si>
    <t xml:space="preserve">Para la vigencia 2022, la Secretaria de Cultura,  reportó las siguientse acciones:
El plan de lectura y escritura se desarrollo en los 12 municipios del departamento del Quindío, tanto en las bibliotecas públicas, casas de la cultura y las instituciones educativas beneficiando a 1315  niños y niñas entre 0 y 14 años en este ultimo trimentre.  
Medio de verificación: información enviada por correo electrónico: desarrollohumanoyfamilia@gobernacionquindio.gov.co </t>
  </si>
  <si>
    <t>Para la vigencia 2022, la Secretaría de Educación, reportó que se han realizado procesos de formación a orientadores escolares de las Instituciones Educativas sobre APRENDIZAJE SIGNIFICATIVO, EL DESARROLLO DE LAS COMPETENCIAS SOCIOEMOCIONALES Y CIUDADANAS, EL TRABAJO COLABORATIVO Y LAS TUTORÍA
Si bien es cierto la secretaria de educación realiza acciones que apunta al cumplimiento del indicador , no existe claridad del numero de docentes que fueron beneficiados como tampoco en que municipio se desarrollo estas acciones.
Medio de verificación: información enviada por correo electrónico; desde "Natalia Cardona Osorio" &lt;desarrollohumanoyfamilia@gobernacionquindio.gov.co.</t>
  </si>
  <si>
    <t>Para la vigencia 2022, la Secretaría de Educación, reportó que, se conformó la red de docentes de sociales con el propósito de movilizar y fortalecer las competencias ciudadanas</t>
  </si>
  <si>
    <t>Para la vigencia 2022, la Secretaria de educación, reporto que, en las 54 Instituciones Educativas se continuó orientando como proyecto pedagógico transversal la temática de Paisaje Cultural Cafetero en cumplimiento de la ordenanza No. 0038 del 22 de noviembre de 2012.
Se puede evidenciar que existe duplicidad con la meta 36.
Medio de verificación: información enviada por correo electrónico; desde "Natalia Cardona Osorio" &lt;desarrollohumanoyfamilia@gobernacionquindio.gov.co.</t>
  </si>
  <si>
    <t xml:space="preserve">La Secretaría de Educación, reportó para la vigencia 2022,  que las 54 Instituciones Educativas tienen constituidos los gobiernos escolares.
</t>
  </si>
  <si>
    <t>La Secretaría del Interior, para la vigencia 2022, reportó que, realizó las siguientes acciones de fortalecimiento a 2265 dignatarios comunales, padres y jóvenes del Departamento del Quindío por medio de: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Mejía-Barragán, Instituto Quimbaya, Institución Educativa Olaya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t>
  </si>
  <si>
    <t xml:space="preserve">Para la vigencia 2022 La Secretaría del Interior, reporto que realizó las siguientes acciones:  
Para la semana de participación se realiza capacitación en el auditorio de la Institución Educativa Ciudadela José María Córdoba "Jóvenes activos y participativos".
Se brinda capacitación a los miembros de las diferentes JAC de los 12 municipios en temáticas de promoción de la participación en los espacios comunales y de resolución de conflictos.  
Medio de verificación: información enviada por correo electrónico: secretariainterior@quindio.gov.co  "Natalia Cardona Osorio" desarrollohumanoyfamilia@gobernacionquindio.gov.co  </t>
  </si>
  <si>
    <t xml:space="preserve">Para la vigencia 2022 la Secretaría del Interior reporto que realizo las siguientes acciones: 
Se realizó la actualización del plan integral departamental de derechos humanos donde se establece la ruta de protección y el plan de prevención de derechos humanos. Cada municipio tiene implementado el plan de acción departamental de paz y de derechos humanos.             
Medio de verificación: información enviada por correo electrónico: secretariainterior@quindio.gov.co  "Natalia Cardona Osorio" desarrollohumanoyfamilia@gobernacionquindio.gov.co                                                                                                                      </t>
  </si>
  <si>
    <t xml:space="preserve">                                                                     
El Instituto Colombiano de Bienestar Familiar (ICBF), para la vigencia 2022 reporto las siguientes acciones:
El ICBF no tiene dentro de sus competencias legales procesos de detección, judicialización y castigo para población adulta que cometa algún delito contra un niño, niña o adolescente.
 Si bien es cierto el ICBF realiza un reporte de las acciones a esta meta, dicha información no tiene relación con lo descrito en la meta.
Medio de verificación: información enviada por correo electrónico: Harold.Bedoya@icbf.gov.co</t>
  </si>
  <si>
    <t>El Instituto Colombiano de Bienestar Familiar (ICBF), para la vigencia 2022 reporto las siguientes acciones:
 La meta no es responsabilidad del ICBF, toda vez que la implementación de la Estrategia Nacional se desarrolla a través de la implementación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contratación de tres profesionales en las áreas de psicología, Trabajo Social y pedagogía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Harold.Bedoya@icbf.gov.co</t>
  </si>
  <si>
    <t>El  Instituto Colombiano de Bienestar Familiar (ICBF) reportó para la vigencia 2022 que: 
La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Harold.Bedoya@icbf.gov.co</t>
  </si>
  <si>
    <t>La Secretaría de Familia, realizara la Rendición de Cuentas enla vigencia  2023.</t>
  </si>
  <si>
    <t>El Instituto Colombiano de Bienestar Familiar (ICBF), para la vigencia 2022 reporto: 
Si bien la administración de la Plataforma SUIN no depende de la Regional Quindío, sí se logra reportar que desde el ICBF Nacional se mantiene en operación y actualización estadística permanente la plataforma para consulta territorial de los diferentes indicadores de desarrollo integral de niños, niñas, adolescentes y jóvenes del departamento y del país.
Medio de verificación: información enviada por correo electrónico: Harold.Bedoya@icbf.gov.co</t>
  </si>
  <si>
    <t>La Secretaría de Salud  Departamental, para la vigencia 2022 reportó que:  a través del programa de maternidad segura realizó seguimiento y vigilancia a la ruta materno perinatal, que contempla acciones,  actividades y procedimientos dirigidas a la promoción, prevención, protección de la salud  del binomio madre e hijo; contemplada en la ley 1751/2015 y la resolución 3280 /2018, en todas las IPS y  EAPB  asentadas en el departamento del Quindío. 
En nuestro territorio no está implementado el programa madre canguro, solo existe en el Hospital San Juan de Dios de Armenia y en la Clinica Sagrada familia, información a las madres parturientas con recién nacidos prematuros.  
Medio de verificación: información enviada por correo electrónico; desde "Natalia Cardona Osorio" &lt;desarrollohumanoyfamilia@gobernacionquindio.gov.co.</t>
  </si>
  <si>
    <t xml:space="preserve">Para la vigencia  2022, la Secretaría de Agricultura reportó que,  en los municipios de: CORDOBA, CIRCASIA, MONTENEGRO, GENOVA, BUENAVISTA, CALARCA, SALENTO, PIJAO, se realizaron acciones con el propósito de consolidar el liderazgo empresarial, la asociatividad, acciones de extensión agropecuaria y las alianzas productivas. 
El área de Seguridad alimentaria, Desarrollo Rural y Medio Ambiente, promocionó la difusión de la cartilla de seguridad alimentaria y en actividades para la sostenibilidad de las parcelas de agricultura familiar campesina preestablecidas y/o biofabricas para la producción de biopreparados; Impactando con estas acciones directa e indirectamente a la infancia del departamento. 
También, se beneficiaron 150 unidades productivas, en las asociaciones: ASOCIACION LA MARIELA,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                                                                                                                                                                                                                      </t>
  </si>
  <si>
    <t>La Secretaría de Agricultura, para la vigencia 2022, realizó las siguientes acciones en cumplimiento de la meta: 
Se benefició a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</si>
  <si>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También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A través de la circular No. S.A.60.07.01-01121 del 18 de octubre de 2022 se convocaron los actores responsables del cumplimiento de esta meta para establecer las acciones que permitan implementar satisfactoriamente la proyección anual de esta.
Si bien es cierto,  la secretaria de Agricultura  realiza acciones que apuntan al cumplimiento de la meta, no existe claridad de cuantos convenios se han ejecutado, dificultando  la medición del indicador. 
Medio de verificación: información enviada por correo electrónico: desarrollohumanoyfamilia@gobernacionquindio.gov.co </t>
  </si>
  <si>
    <t xml:space="preserve">Para la vigencia 2022, la Secretaría de Agricultura reporto que se realizaron las siguientes acciones:
Ejecución de 6 proyectos de Alianzas productivas de la primera fase con más de un 50 % de la ejecución, e inició de la etapa de formalización y ejecución de 17 nuevos perfiles de alianzas productivas de la segunda fase, también se apoyó en la estructuración y acompañamiento de 8 perfiles de alianzas productivas de la fase 3, con una pluralidad de los patrones alimentarios adecuados.
También se beneficiaron 47 unidades productivas. En las asociaciones: ASOCIACION LA MARIELA Y ASOVIP en el municipio de PIJAO, donde se desarrollaron actividades para el Fomento de la agricultura campesina familiar y comunitaria, en busca de la seguridad y soberanía alimentaria y nutrición.
Así mismo realizaron la planeación de la jornada de desparasitación 2022, a realizarse desde el 23 de mayo al 3 de junio, brindando el 26 de abril la asistencia técnica y entrega del medicamento, con los 12 municipios del departamento.                  
Se apoyaron  1247 productores agropecuarios en  los municipios de: CORDOBA, CIRCASIA, MONTENEGRO, GENOVA, BUENAVISTA,  CALARCA, SALENTO,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Medio de verificación: información enviada por correo electrónico: desarrollohumanoyfamilia@gobernacionquindio.gov.co                                                          </t>
  </si>
  <si>
    <r>
      <rPr>
        <sz val="11"/>
        <color theme="1"/>
        <rFont val="Calibri"/>
        <family val="2"/>
        <scheme val="minor"/>
      </rPr>
      <t xml:space="preserve">
La Secretaría de Educación reportó que, para la vigencia 2022, realizó las siguientes acciones: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t>
    </r>
    <r>
      <rPr>
        <sz val="11"/>
        <color theme="1"/>
        <rFont val="Arial"/>
        <family val="2"/>
      </rPr>
      <t xml:space="preserve">
</t>
    </r>
    <r>
      <rPr>
        <sz val="11"/>
        <color theme="1"/>
        <rFont val="Calibri"/>
        <family val="2"/>
        <scheme val="minor"/>
      </rPr>
      <t>Medio de verificación: información enviada por correo electrónico; desde "Natalia Cardona Osorio" &lt;desarrollohumanoyfamilia@gobernacionquindio.gov.co.</t>
    </r>
  </si>
  <si>
    <t>La Secretaría de Educación para la vigencia 2022, reportó las siguientes acciones en cumplimiento de esta meta: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Medio de verificación: información enviada por correo electrónico; desde "Natalia Cardona Osorio" &lt;desarrollohumanoyfamilia@gobernacionquindio.gov.co.</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</si>
  <si>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</si>
  <si>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 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</si>
  <si>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la salud  en acompañamiento de los planes locales de los municipios garantizando la promocion en espacios rurales y urbanos para el acceso a salud preventiva eb población educativa y rural, desde la secretaría de salud se da la capacitación y las rutas de atención pero los procesos en instituciones educativas estan a cargo de los planes locales de salud.al esquema departamental de inmunización a partir de diseño de estrategias de sensibilización a la población de las IPS del Departamento del Quindío,esstas ESE realizan intervención en las instituciones educativas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</si>
  <si>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</si>
  <si>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entornos protectores y factores de riesgo,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</si>
  <si>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cuenta con la capacidad instalada para la implementación y fortalecimiento de la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</si>
  <si>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La secretaría de salud, realiza fortalecimiento e implementación  y seguimiento a las rutas integrales de atención en salud a través de las RIAS, a través de la capacidad instalada de cada uno de los planes locales de salud , los programas que se fortalecen son vacunación, desparacitación y controles de crecimiento y desarrollo.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en salud a la Primera Infancia, se brinda acompañamiento a las Entidades Territoriales en los 12 municipios infancia y adolescencia de cada municipio.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</si>
  <si>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</si>
  <si>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
        </t>
  </si>
  <si>
    <t>Para la vigencia 2022, la Secretaría de Salud reportó que actualmente el Quindío, se cuenta con la capacidad institucional de infraestructura y profesionales para seguimiento al plan de reducción del consump se SPA, sin embargo no se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en el cuarto trimestre el programa  conto con 7 adolescentes vinculados. un Comité Departamental de Drogas con Énfasis en Reducción del Consumo de Sustancias Psicoactivas.
Medio de verificación: información enviada por correo electrónico; desde "Natalia Cardona Osorio" &lt;desarrollohumanoyfamilia@gobernacionquindio.gov.co.</t>
  </si>
  <si>
    <t>Para la vigencia 2022, la Secretaría de Educación reportó las siguientes acciones: 
ND- Los programas de educación inicial tales como prejardín y jardín no hacen parte de la oferta educativa de la SEDQ. 
Medio de verificación: información enviada por correo electrónico; desde "Natalia Cardona Osorio" &lt;desarrollohumanoyfamilia@gobernacionquindio.gov.co.</t>
  </si>
  <si>
    <t>Para la vigencia 2022, la Secretaría de Educación reportó las siguientes acciones en cumplimiento de la meta: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del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Medio de verificación: información enviada por correo electrónico; desde "Natalia Cardona Osorio" &lt;desarrollohumanoyfamilia@gobernacionquindio.gov.co.</t>
  </si>
  <si>
    <t xml:space="preserve"> 
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Preescolar de 2.592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</si>
  <si>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Básica Primaria de 14.465
Para los procesos de promoción a la matricula de niños y niñas en el departamento, la Secretaría de Educación no genera recursos financieros para este proceso, dado que dichas actividades estan encomendadas a las sub secretarías y alcaldías de los municipios.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</si>
  <si>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de educacion Basica Secundaria de  11.901.
Medio de verificación: información enviada por correo electrónico; desde "Natalia Cardona Osorio" &lt;desarrollohumanoyfamilia@gobernacionquindio.gov.co.</t>
  </si>
  <si>
    <t xml:space="preserve">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Educacion media de 4.765                
Medio de verificación: información enviada por correo electrónico; desde "Natalia Cardona Osorio" &lt;desarrollohumanoyfamilia@gobernacionquindio.gov.co.
</t>
  </si>
  <si>
    <t>La Secretaría de Educación, reportó durante la vigencia 2022  que:
Se cuenta con cupo para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Medio de verificación: información enviada por correo electrónico; desde "Natalia Cardona Osorio" &lt;desarrollohumanoyfamilia@gobernacionquindio.gov.co.</t>
  </si>
  <si>
    <t>La Secretaría de Educación para la vigencia 2022, reportó las siguientes acciones:
Se implementaron, fortalecieron y reconocieron mediante acto administrativo cinco (5) ¨Redes de Aprendizaje¨ para las 54 instituciones educativas oficiales del Departamento, así: 
Red de matemáticas, red de coordinadores, red entre todos para todos, red de escuela nueva y red de sociales.
Medio de verificación: información enviada por correo electrónico; desde "Natalia Cardona Osorio" &lt;desarrollohumanoyfamilia@gobernacionquindio.gov.co.</t>
  </si>
  <si>
    <t>Para la vigencia 2022, la Secretaría de Educación reporto que en las 54 instituciones educativas se continuó orientando como proyecto pedagógico transversal, la temática de Paisaje Cultural Cafetero en cumplimiento de la ordenanza No. 0038 del 22 de noviembre de 2012.
Medio de verificación: información enviada por correo electrónico; desde "Natalia Cardona Osorio" &lt;desarrollohumanoyfamilia@gobernacionquindio.gov.co.</t>
  </si>
  <si>
    <t>La Secretaría de Educación para la vigencia 2022, reportó que:
Se han realizado formaciones a docentes de 21 instituciones educativas de los diferentes municipios del departamento del programa ¨Aulas Steam¨. 
Se evidencia que la secretaria no hace referencia  a que municipios  corresponde los 21 docentes que se beneficiaron del programa ¨Steam¨. 
Así mismo, y como lo  indicó la secretaria, a la fecha no se ha cumplido con el indicador. 
Medio de verificación: información enviada por correo electrónico; desde "Natalia Cardona Osorio" &lt;desarrollohumanoyfamilia@gobernacionquindio.gov.co.</t>
  </si>
  <si>
    <t>La Secretaría de Educación ,para la vigencia 2022 reportó que,  263 docentes y agentes educativos de educación inicial, preescolar, se beneficiaron con estrategias de mejoramiento de sus capacidades como: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Privados y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También se brindaron procesos de acompañamiento y seguimiento en el proyecto de ¨Transiciones Armónicas¨ en las 54 instituciones educativas, con los 94 docentes de transición, familias y cuidadores.
Medio de verificación: información enviada por correo electrónico; desde "Natalia Cardona Osorio" &lt;desarrollohumanoyfamilia@gobernacionquindio.gov.co.</t>
  </si>
  <si>
    <t>La Secretaría de Educación, para la vigencia 2022 reportó las siguientes acciones:
Se realizaron visitas técnicas a 7 instituciones educativas oficiales (sedes mantenidas), de acuerdo con las necesidades presentadas por los rectores, y se realizaron intervenciones con mano de obra y suministro de materiales a las siguientes instituciones educativas:
+ Salento: Institución Educativa Boquia Sede los Pinos.
+ Quimbaya: Institución Educativa el Naranjal, Institución Educativa Instituto Quimbaya principal, Institución Educativa Instituto Quimbaya – Sede Sagrado Corazón de Jesús- Quimbaya y la Institución Educativa Policarpa Salavarrieta – Sede Antonia Santos.
+ Circasia: Institución Educativa Libre- Sede Consuelo Betancourt.
+ Calarcá: Institución Educativa Antonio Nariño.
+ Filandia: Institución Educativa Francisco Miranda- Sede Principal – Corregimientode la India - 
También, se atendieron 3 instituciones educativas, a las cuales se les efectuó transferencia de recursos de acuerdo con las necesidades presentadas por los rectores:
+ Buenavista: Instituto Buenavista. transfieren recursos para la adquisición del mobiliario para el restaurante escolar.
+ Génova: Instituto Génova. transfieren recursos para la adquisición del mobiliario para el restaurante escolar.
La Tebaida: Antonio Nariño. transfieren recursos para la adquisición del mobiliario para el restaurante escolar.
Así mismo, la Secretaría de Aguas e Infraestructura reportó para el primer y segundo trimestre de la vigencia 2022 que:
+ Calarcá:  se realiza la construcción de andenes y morteros de nivelación en diferentes placas en las instituciones educativa el Carpaz.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 En la Institución Educativa Antonio Nariño, se realizan adecuaciones locativas restaurante escolar, resane y estuco sobre muros, aplicación de pintura vinilo sobre muros, cambio de tejas deterioradas, construcción de media caña en mortero para impermeabilización de losa en cubierta, Instalación de guarda escoba – media caña en PVC.
+ Salento: en la Institución Educativa los Pinos, se realiza cerramiento con malla eslabonada y tubería galvanizada y se realiza ampliación de cerramiento a una mayor altura, se realiza mantenimiento de cerramiento, templada y fijación de malla.
+ Quimbaya: en la Institución Educativa Naranjal, se realiza demolición de concreto de vía interna en mal estado, se retira escombro, se hace nivelación de terreno y se funde placa con hierro de temperatura.
Así mismo, la Secretaría de Aguas e Infraestructura reportó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 Filandia: en la Institución Educativa Francisco Miranda, del corregimiento La India, se realizan adecuaciones locativas,iInstalación de guarda escoba media caña en PVC, instalación de mesones en acero inoxidable, instalación de lavaplatos en acero inoxidable, fraguado de piso cerámico, instalación de soportes metálicos para estantería.
+Quimbaya: en la Institución Educativa Quimbaya – Sede Principal, se realizan adecuaciones locativas, restaurante escolar, resane y estuco sobre muros, aplicación de pintura epoxica de poliuretano sobre muros, impermeabilización de junta de construcción,instalación de enchape cerámico sobre pared formato 20x20 cm.
En la Institución Educativa Policarpa Salavarrieta – Sede – Antonia Santos, se realizan adecuaciones locativas, reposición de tejas en fibro, cemento, resane y estucos sobre muros, aplicación de pintura epóxica de poliuretano sobre muros, aplicación de pintura epóxica de poliuretano sobre cielo raso, cambio de láminas de panel para cielo raso.
+ En la Institución Educativa Quimbaya – Sede Sagrado Corazón, se realiza adecuaciones locativas, restaurante escolar, resane y estuco sobre muros, aplicación de pintura epoxica de poliuretano sobre muros, pintura de esmalte sintético para carpintería metálica.
Así mismo, informa que se está a la espera de la adjudicación de la Licitación de Obra para intervención de las otras instituciones.
10 instituciones Educativas Oficiales (sedes mantenidas) de acuerdo con las necesidades presentadas por los rectores, se realizaron intervenciones con mano de obra y suministro de materiales a las siguientes instituciones:
SALENTO
1. Institución Educativa Boquia sede Los Pinos- ACTIVIDAD: adecuación y mantenimiento de cerramiento con malla eslabonada y tubería galvanizada.
2.Institución Educativa Liceo Quindío – sede Andres Bello – Salento ACTIVIDADES: recorrido de cubierta, suministro e instalación de canales de aguas lluvias, pintura.
• Institución Educativa Liceo Quindío- Salento. ACTIVIDADES: adecuación, conexión y acometida de red de gas natural para el funcionamiento del restaurante escolar. De igual forma la dirección de cobertura educativa cuenta con un profesional en arquitectura, el cual cumple con las funciones de apoyo y seguimiento técnico a los distintos requerimientos que se realizan de manera escrita y verbal sobre la infraestructura educativa oficial a cargo del Departamento del Quindío.
QUIMBAYA
3. Institución Educativa El Naranjal – ACTIVIDAD: Demolición de concreto en vía interna, nivelación de terreno y fundición de nueva placa.
4. Institución Educativa Instituto Quimbaya (principal) – ACTIVIDADES: adecuación en restaurante escolar, resane y estuco sobre muros, impermeabilización de junta de construcción, instalación de enchape cerámico sobre pared formato 20x20, aplicación de pintura epóxica sobre muros.
• INSTITUCION EDUCATIVA INSTITUTO QUIMBAYA – SEDE SAGRADO CORAZON DE JESUS- QUIMBAYA - ACTIVIDAD: Adecuación en restaurante escolar, resane y estuco sobre muros, aplicación de pintura epóxica en muros, pintura en esmalte sobre carpintería metálica. Pintura en zona de comedor escolar, puertas y ventanas, mantenimiento de cubierta.
5. INSTITUCION EDUCATIVA POLICARPA SALAVARRIETA – SEDE ANTONIA SANTOS- ACTIVIDADES: Reparación de tejas de fibrocemento, resane y estuco sobre muros, aplicación de pintura epóxica en muros sobre cielo raso, cambio de láminas en paneles de cielo raso. Pintura en zonas de restaurantes, resanes, manejo de humedades
6. INSTITUCION EDUCATIVA EL LAUREL SEDE JOSE ANTONIO GALAN – QUIMBAYA ACTIVIDADES: mejoramiento y mantenimiento general
CIRCASIA
7. INSTITUCION EDUCATIVA LIBRE- SEDE CONSUELO BETANCOURT – ACTIVIDAD: Mejoramiento del restaurante escolar, resane y estuco sobre muros, aplicación de pintura vinilo en muros, aplicación de pintura epóxica en muros, reparación de zócalos, aplicación de pintura exterior tipo coraza y aplicación de pintura en aceite sobre carpintería metálica.
CALARCA
8. INSTITUCION EDUCATIVA ANTONIO NARIÑO –ACTIVIDAD: adecuación en restaurante escolar, resane y estuco sobre muros, construcción de media caña en mortero para impermeabilización de cubierta, cambio de tejas, pintura sobre muros, instalación de media caña en pvc. instalación de malla de angeo, limpieza de canales, cambio de tejas.
FILANDIA.
9. INSTITUCION EDUCATIVA FRANCISCO MIRANDA- SEDE PRINCIPAL – CORREGIMIENTO DE LA INDIA- ACTIVIDADES: adecuación en restaurante escolar, instalación de media caña en pvc, instalación de mesones en acero inoxidable, instalación de lavaplatos en acero inoxidable, fraguado de piso cerámico, instalación de soporte metálicos para estanterías.
MONTENEGRO
10. INSTITUCION EDUCATIVA GENERAL SANTANDER – PRINCIPAL- MONTENEGRO. ACTIVIDADES: recorrido de cubierta, resanes y pintura.
La Dirección de Cobertura Educativa en coordinación con la secretaria de Aguas e Infraestructura del Departamento realizo la priorización de intervenciones en las instituciones educativas de acuerdo con las visitas realizadas en los trimestres pasados y se tienen contratadas obras por medio de la licitación pública 010 del 2022.
En coordinación con la empresa PROYECTA priorizo y se encuentran en etapa contractual intervenciones de mantenimiento y mejoramiento en la Infraestructura Educativa, en coordinación con el Plan Departamental de Aguas PDA se priorizo y se encuentra en etapa contractual la intervención de sedes educativas rurales para el manejo y aprovechamiento de aguas lluvias, obras que serán ejecutadas en la próxima vigencia.
De igual forma se cuenta con un profesional en arquitectura, el cual cumple con las funciones de apoyo y seguimiento técnico a los distintos requerimientos que se realizan de manera escrita y verbal a la secretaria de educación departamental.
Medio de verificación: información enviada por correo electrónico; desde "Natalia Cardona Osorio" &lt;desarrollohumanoyfamilia@gobernacionquindio.gov.co.</t>
  </si>
  <si>
    <t xml:space="preserve">Para  la vigencia 2022,  la Secretaria de Aguas  e  infraestructura reporto haber realizado las siguientes acciones:
 Se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</si>
  <si>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Para la vigencia 2022, La Secretaría de Aguas e Infraestructura, no  reportó acciones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</si>
  <si>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Se evidencia que existe una duplicidad en el planteamiento de las metas  48 y 61 ,aun así para la vigencia 2022, La Secretaría de Aguas e Infraestructura, no reportó acciones para  el cumplimiento de estas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</si>
  <si>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La Secretaría de Familia,  durante la vigencia 2022,  ha realizado escuelas de padres en las Instituciones Educativas Oficiales de los municipios no certificados en educación del departamento del Quindío.</t>
  </si>
  <si>
    <t xml:space="preserve">La Secretaría de Aguas e Infraestructura, no reportó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</si>
  <si>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
Para la vigencia 2022, la Secretaría de Aguas e Infraestructura reporto que, realizó las siguientes acciones en el cuarto trimestre: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</si>
  <si>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 xml:space="preserve">Las Instituciones Educativas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</si>
  <si>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La Secretaría de Educación, reportó para la vigencia 2022  que:
Se cuenta con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Se evidencia que hay duplicidad entre la meta 31 y 72
Medio de verificación: información enviada por correo electrónico; desde "Natalia Cardona Osorio" &lt;desarrollohumanoyfamilia@gobernacionquindio.gov.co.</t>
  </si>
  <si>
    <t xml:space="preserve">Durante la vigencia 2022, la Secretaría del Interior,  no reporto acciones en cumplimiento de esta meta.  </t>
  </si>
  <si>
    <t xml:space="preserve">Durante la vigencia 2022, la Secretaría de Familia, no reportó acciones en cumplimiento de esta meta.  </t>
  </si>
  <si>
    <t xml:space="preserve">La Secretaría del Interior, para la vigencia 2022, reportó que:
Se desarrollaron planes de prevención y rutas, en  14 jornadas de prevención del Reclutamiento infantil en las IE Educativas del Departamento del Quindío y Juntas de Acción Comunal </t>
  </si>
  <si>
    <t xml:space="preserve">Durante la vigencia 2022, el ICBF no reportó acciones en cumplimiento de esta meta.  </t>
  </si>
  <si>
    <t xml:space="preserve">El Instituto Colombiano de Bienestar Familiar (ICBF), reportó para la vigencia 2022: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Harold.Bedoya@icbf.gov.co
</t>
  </si>
  <si>
    <t>$11.467.595.689,44</t>
  </si>
  <si>
    <t>6 Redes de Aprendizaje fortalecidas e implementadas.</t>
  </si>
  <si>
    <t xml:space="preserve">META FÍSICA 2014- 2023 (Vigencia 2023) </t>
  </si>
  <si>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y familia. 
El ICBF realiza un proceso de mitigación y prevención a través de sus diferentes programas, en la actualidad tiene tres programas de atención, que son:
Generación Explora
Generación Explora Rural
De Tú a Tú Infancia, Adolescencia y Juventud 
Generaciones Sacúdete - Adolescentes y Jóvenes BID
Generaciones Sacúdete - Étnicos
Generaciones Étnicas Con  Bienestar 
Se han atendido 192 adolescentes y jóvenes en todo el departamento del Quindío de los 3897 que se atenderan una vez se de inicio a toda la operación programática, dentro de lo cual se desarrollaron actividades de acompañamiento psicosocial y familiar que permiten mitigar y prevenir el consumo de sustancias psicoactivas.
Medio de verificación: información enviada por correo electrónico; desde "Natalia Cardona Osorio" &lt;desarrollohumanoyfamilia@gobernacionquindio.gov.co.</t>
  </si>
  <si>
    <t>El ICBF, para el seguimiento del primer trimestre del año 2023,  reportó que :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desde "Natalia Cardona Osorio" &lt;desarrollohumanoyfamilia@gobernacionquindio.gov.co.</t>
  </si>
  <si>
    <t>El ICBF, para el seguimiento del primer trimestre del año 2023,  reportó que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desde "Natalia Cardona Osorio" &lt;desarrollohumanoyfamilia@gobernacionquindio.gov.co.</t>
  </si>
  <si>
    <t>CUMPLIMIENTO</t>
  </si>
  <si>
    <t>SEMAFORIZACIÓN</t>
  </si>
  <si>
    <t>Verde Oscuro (80% 100%)</t>
  </si>
  <si>
    <t>Sobresaliente</t>
  </si>
  <si>
    <t>Verde Claro (70% 79%)</t>
  </si>
  <si>
    <t>Satisfactorio</t>
  </si>
  <si>
    <t>Amarillo (60% 69%)</t>
  </si>
  <si>
    <t>Medio</t>
  </si>
  <si>
    <t>Naranja (40% 59%)</t>
  </si>
  <si>
    <t>Bajo</t>
  </si>
  <si>
    <t>Rojo (0% 39%)</t>
  </si>
  <si>
    <t>Critico</t>
  </si>
  <si>
    <t>La Secretaría de Familia, a través de la Jefatura de Familia, en el primer trimestre de la vigencia 2023,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t>
  </si>
  <si>
    <t>La Secretaría de Familia durante la vigencia 2023,  ha realizado escuelas de padres en las Instituciones Educativas Oficiales, de los municipios no certificados en educación, del departamento del Quindío.</t>
  </si>
  <si>
    <t xml:space="preserve">Durante la vigencia del 2023,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</si>
  <si>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Durante la vigencia del 2023,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</si>
  <si>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Durante la vigencia del 2023,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</si>
  <si>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La Secretaría de Familia, a través de la Jefatura, en el primer trimestre de la vigencia 2023,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El presupuesto fue reportado en la meta No 53.</t>
  </si>
  <si>
    <t>Se ha coordinado la operatividad del Comité Departamental para la Erradicación del Trabajo Infantil (CIETI), a través de la puesta en marcha del Plan de Acción 2023.
Sin embargo, la Secretaría Técnica del CIETI, la tiene la Secretaría de Educación
El presupuesto fue reportado en la meta No 53.</t>
  </si>
  <si>
    <t>La Secretaría de Familia, a través de la Jefatura de Familia, ha desarrollado jornadas de capacitación sobre la prevención del trabajo infantil y el trabajo protegido en adolescentes.
El presupuesto fue reportado en la meta No 53.</t>
  </si>
  <si>
    <t>Se ha coordinado la operatividad del Comité Departamental para la Erradicación del Trabajo Infantil (CIETI), a través de la puesta en marcha del Plan de Acción 2023.
El presupuesto fue reportado en la meta No 53.</t>
  </si>
  <si>
    <t xml:space="preserve">Plan Nacional de Construcción de Paz y Convivencia Familiar (HAZPAZ) ya terminó su proceso de implementación.
Para la vigencia 2022, la secretaría del Interir no ha realizado actualización del nuevo Plan Nacional de Construcción de Paz y Convivencia Familiar.
Sin embargo, la Secretaría del Interior para el primer trimestre de 2022, reportoó que se brindó asistencia técnica a los 12 municipios del Departamento con el fin de realizar la instalación y operación del Comité Municipal de Paz y jornadas de asistencia técnica, así como la participación de los niños y jóvenes en estos espacios.                          </t>
  </si>
  <si>
    <r>
      <t xml:space="preserve">De acuerdo con lo reportado durante todas las vigencias por parte de la Secretaría de Educación, se observa que es necesario darle continuidad al proceso de fortalecimiento del Plan de Lectura y Escritura en el departamento del Quindío. 
Igualmente, la meta se encuentra con un </t>
    </r>
    <r>
      <rPr>
        <b/>
        <sz val="11"/>
        <color theme="1"/>
        <rFont val="Arial"/>
        <family val="2"/>
      </rPr>
      <t>100%</t>
    </r>
    <r>
      <rPr>
        <sz val="11"/>
        <color theme="1"/>
        <rFont val="Arial"/>
        <family val="2"/>
      </rPr>
      <t xml:space="preserve"> de cumplimiento a la fecha
Sin embargo, se observa una duplicidad en la meta, toda vez que se encuentra ubicada en el numeral 49 de matriz estratégica inicial de la Política Pública.     </t>
    </r>
  </si>
  <si>
    <r>
      <t>Dados los reportes que han dado los actores responsables del proceso de implementación de la Política Pública Departamental de Primera Infancia, Infancia y Adolescencia, se ha realizado la ejecución de acciones de acompañamiento a los adolescentes infractores de la Ley Penal a través del Centro de Atención Especializado (CAE) La Primavera, desde el proceso de restablecimiento de derechos y acciones de prevención con la vinculación de las familias. 
Así mismo, la meta se encuentra con un</t>
    </r>
    <r>
      <rPr>
        <b/>
        <sz val="11"/>
        <color theme="1"/>
        <rFont val="Arial"/>
        <family val="2"/>
      </rPr>
      <t xml:space="preserve"> 13%</t>
    </r>
    <r>
      <rPr>
        <sz val="11"/>
        <color theme="1"/>
        <rFont val="Arial"/>
        <family val="2"/>
      </rPr>
      <t xml:space="preserve"> de cumplimiento a la fecha, siendo necesario continuar con el fortalecimiento de la meta de la Política Pública.</t>
    </r>
  </si>
  <si>
    <t>De acuerdo con lo reportado durante las vigencias anteriores por parte de Indeportes, se observa que se han apoyado 128 ligas deportivas, por lo cual, se considera una meta cumplida a la fecha, sin embargo, es necesario continuar con el fortalecimiento de la meta de la Política Pública.</t>
  </si>
  <si>
    <t xml:space="preserve">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siendo una meta cumplida en la Política Pública.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</si>
  <si>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Se observa que se garantizaron los 85 cupos en el proceso de formación para el uso de nuevas tecnologías y bilingüismo durante la mayoría de las vigencias.
*Encuentro ¨Intercambio de Saberes de la Educación Inicial¨, realizado por el Ministerio de Educación Nacional.
*Capacitación en seminario de profundización en: educación inicial en el marco del convenio de asociación celebrado con la Fundación Universitaria Internacional de la Rioja
Por lo tanto, a la fecha el indicador se encuentra con un 100% de cumplimiento.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</si>
  <si>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con lo reportado por la Secretará de Educación, se observa que el ¨Plan de Formación y Capacitación Docente¨ se ha implementado durante todas las vigencias, beneficiando a los docentes de los 11 municipios no certificados en educación del Departamento del Quindío.
De este modo, se evidencia que a la fecha se encuentra el indicador con un 100% de cumplimiento.
Sin embargo, es necesario garantizar y mantener el ¨Plan de Formación y Capacitación Docente¨ en los municipios del Departamento.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</si>
  <si>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dio cumplimiento a la meta proyectada para la generación de nuevos o mejoramiento de espacios de infraestructura educativa, mediante la construcción, ampliación y dotación. en los 11 municipios del departamento afectando zona rural y urbana
Igualmente, la administración departamental continua trabajando en la generación de nuevos o mejoramiento de espacios de infraestructura educativa, mediante la construcción, ampliación y dotación.</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</si>
  <si>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durante las diferentes vigencias, se observa que se dio cumplimiento al mejoramiento y rehabilitación de sedes en infraestructura educativa en el departamento.
Igualmente, la administración departamental continúa trabajando en el mejoramiento y rehabilitación de sedes educativas.
Sin embargo, la meta No. 44 está orientada al mejoramiento y rehabilitación de sedes educativas.</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</si>
  <si>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</si>
  <si>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con lo reportado en las diferentes vigencias por la Secretaría de Aguas e Infraestructura y posterior al análisis de la acción estratégica y la meta propuesta, se observa que se realizó el mejoramiento y habilitación de un mayor número de equipamientos y/o espacios para el desarrollo turístico y cultural, constituyéndose como una meta cumplida. </t>
    </r>
  </si>
  <si>
    <t xml:space="preserve">Teniendo en cuenta el comportamiento de la meta entre las vigencias 2014 y 2023, se observa que se fortalecen las bibliotecas municipales de acuerdo con la Red de Bibliotecas Departamental y la misionalidad de la Secretaría de Cultura. 
Así mismo, se considera una meta cumplida, sin embargo, es necesario continuar con el fortalecimiento de la meta de la Política Pública.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</si>
  <si>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Así mismo, la meta se encuentra con un 100%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</si>
  <si>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En atención al reporte entre las vigencias 2014 y 2022 en el proceso de implementación de la Política Pública, de acuerdo a los reportes periódicos, se observa que se han mejorado y rehabilitado 95 escenarios deportivos, recreativos y culturales, por lo que se constituye una meta cumplida. Se realizó mantenimiento a la infraestructura deportiva en el departamento del Quindío así:
1. En el estadio del municipio de Córdoba se realizó resane de paredes, estuco y pintura de fachada frontal y lateral, pintura de pasamanos.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 Armenia.
El proceso para la intervención de los siguientes escenarios deportivos en el municipio de Armenia está en revisión jurídica:
- Villa del Café 
- Arco Iris 
-  La Cecilia 
Además los biosaludables y parques infantiles procesos en revisión.
 -  Escenario deportivo las Garzas en Pijao proceso en revisión.</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</si>
  <si>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199 escuelas de formación en los municipios del departamento del Quindío.
Así mismo, se considera una meta cumplida a la fecha,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</si>
  <si>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21 programas lúdicos y recreativos en los municipios del departamento del Quindío, siendo una meta cumplida de la Política Pública. 
Sin embargo, Indeportes reporto que para el primer trimestre de la vigencia 2022, con el programa Fomento a la recreación, la actividad física y el deporte “Tú y yo en la recreación y el deporte”; mediante la Estrategia Nacional de Recreación para Adolescencia y Juventud, se han beneficiado 745 niños y niñas.                                       
Para el segundo trimestre del año 2022 Indeportes reporta acciones encaminadas a dar continuidad    fomento  a la recreación, la actividad física y el deporte con programas como:  “Tú y yo en la recreación y el deporte”; mediante la Estrategia Nacional de Recreación para Adolescencia y Juventud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</si>
  <si>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194 escuelas de formación artística y salas concertadas en los municipios del departamento del Quindío, siendo una meta cumplida de la Política Pública. 
Igualmente, se continuan realizando actividades para darle continuidad a los programas y cumlimiento a las metas propuestas.</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</si>
  <si>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74 proyectos que estimulen el desarrollo de capacidades dirigido a poblaciones especiales en los municipios del departamento del Quindío, siendo una meta cumplida de la Política Pública.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</si>
  <si>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Así mismo, se considera una meta cumplida a la fecha, sin embargo, es necesario continuar con el fortalecimiento de la meta de la Política Pública.
</t>
    </r>
  </si>
  <si>
    <t>En atención al reporte entre las vigencias 2014 y 2023,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Así mismo, se considera una meta cumplida a la fecha, sin embargo, es necesario continuar con el fortalecimiento de la meta de la Política Pública.</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</si>
  <si>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fortalecieron redes de aprendizaje para el fortalecimiento de los Gobiernos Escolares, constituyéndose en una meta cumplida de la Política Pública. </t>
    </r>
  </si>
  <si>
    <t>La Secretaría de Familia, para el seguimiento del primer y segundo trimestre del año 2023, no reportó acciones para el cumplimiento de esta meta.</t>
  </si>
  <si>
    <t>La Secretaría de Familia y la Secretaria del Interior, para el seguimiento del primer y segundo trimestre del año 2023, no reportaron acciones para el cumplimiento de esta meta.</t>
  </si>
  <si>
    <t>Desde la Secretaría de Familia, se reporto que, se realizó la socialización de la Directiva de la Procuraduria General de la Nacion, los Lineamientos Técnicos y la Caja de Herramientas a las Secretarías Departamentales, Entes Descentralizados, Alcaldías Municipales e Instancias de Participación.
Así mismo, se realizo el proceso de socialización de la bateria de indicadores y solicitudes de diligenciamiento de la misma. 
De igual forma, se realizo y se presento el informe correspondiente a la primera y segunda fase, y se publico en la plataforma de la procuraduria.</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</si>
  <si>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incrementando en más de 710 cupos los programas de Educación Inicial para niños y niñas en su Primera Infancia. 
Desde la Secretaría de Educación Departamental, se vienen implementando los lineamientos dados desde el Ministerio de Educación Nacional (MEN) en términos de la garantía del Tránsito Armónico en los once (11) municipios no certificados en educación del departamento del Quindío. 
Sin embargo, se observa una duplicidad en la meta, toda vez que se encuentra ubicada en el numeral 24 de matriz estratégica inicial de la Política Pública.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</si>
  <si>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2014-2022, se viene realizando el acompañamiento técnico para fortalecer los Comités Municipales de Erradicación del Trabajo Infantil, así como el CIETI Departamental.
Por lo que, se considera una meta cumplida a la fecha,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</si>
  <si>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Plan integral de prevención y erradicación del trabajo infantil "PIPETI" ya terminó su proceso de implementación, y  no se ha realizado actualización.
Sin embargo,  la meta se encuentra con un 100%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</si>
  <si>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Estrategia Nacional para la Erradicación del Trabajo Infantil -ENETI- ya terminó su proceso de implementación, y no se ha realizado actualización. 
Sin embargo,  la meta se encuentra con un 100% 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</si>
  <si>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2014-2022, desde el ICBF, la Secretaría de Familia y la Secretaría de Turismo, Industria y Comercio, se vienen ejecutando acciones en el marco de la Estrategia Nacional de Prevención de la Explotación Sexual Comercial de Niños, Niñas y Adolescentes - ESCNNA en el departamento del Quindío.
No obstante, es una meta que se encuentra contenida en la finalidad de la meta No. 107.                                                                                       
De este modo, se considera una meta cumplida a la fecha,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</si>
  <si>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2014-2022, desde el ICBF se vienen realizando las Rendiciones Públicas de Cuentas.</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</si>
  <si>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41 equipamientos para el desarrollo turístico y cultural en el departamento del Quindío, por lo que se constituye una meta cumplida.                                                                                                                                    </t>
    </r>
  </si>
  <si>
    <t xml:space="preserve">
Para el tercer trimestre de seguimiento La Secretaría de turismo reporto que se dio alcance a la estrategia  de ESCNNA, impactando el 75% con  530 personas  a través de las siguientes instituciones y entidades, las cuales son: 
* Miraflores- cabildo indígena
* 5 hoteles, del parque Uribe
* Terminal de trasporte 
* Plaza de Bolívar (Armenia)
* Galería 
 *5 Hoteles (Calarcá)
 *Institución educativa ciudadela Henry Marín granada de Circasia
* 29 hoteles, galería municipal de circasia  
* Institución educativa hojas anchas zona rural (circasia) 
* Empleados de empresas públicas de filandia
* Grupo de guardianes Policía de turismo
*Colegio betlemitas
* Institución Educativa Francisco Miranda de la zona rural
*  Plaza del municipio de filandia
*  3 hoteles (filandia)
* 2 hoteles (La tebiada)
* Instituto Montenegro
* 6 hoteles (Montenegro) 
* Colegio Ramón messa Lodoño (Quimbaya)
* Institución educativa el Naranjal (Quimbaya)
 * 9 hoteles (Quimbaya) 
* 25 hoteles en Salento
Medio de verificación: información enviada por correo electrónico  "desarrollohumanoyfamilia@gobernacionquindio.gov.co.</t>
  </si>
  <si>
    <t>Para el tercer seguimiento del 2023 la Secretaría del Interior reportó que: Se han fortalecido a 1200 dignatarios comunales, padres y jóvenes del Departamento del Quindío en lo que va corrido del año por medio de: 
1. Talleres lúdicos en instituciones educativas de los municipios
Medio de verificación: información enviada por correo electrónico “desarrollohumanoyfamilia@gobernacionquindio.gov.co.</t>
  </si>
  <si>
    <t xml:space="preserve">
La Secretaría del interior para el tercer seguimiento del año 2023 reporto que:  Se cumplió en el primer trimestre del año.
Medio de verificación: información enviada por correo electrónico “desarrollohumanoyfamilia@gobernacionquindio.gov.co.</t>
  </si>
  <si>
    <t xml:space="preserve">La Secretaría de Salud, para el seguimiento tercer trimestre del año 2023 reportó las siguientes acciones: En el marco de la jornada de actualización de capacidades técnicas en el componente nutricional en el marco de la semana mundial de la lactancia materna. Se capacitaron 114 personas (médicos-6; Nutricionistas-7, Pediatras-2, Enfermeros-39, auxiliares de enfermería-8, Estudiantes de enfermería-45 y docentes universidad del Quindio-1, trabajador social, psicóloga, ingeniera de sistemas).
La Secretaría de Salud no reportó presupuesto programado, como tampoco ejecutado para esta meta. 
Medio de verificación: información enviada por correo electrónico “desarrollohumanoyfamilia@gobernacionquindio.gov.co.
</t>
  </si>
  <si>
    <r>
      <t xml:space="preserve">De acuerdo con el reporte de la Secretaría de Salud, se evidencia que hay duplicidad en el contenido de la meta No. 14.
Sin embargo, no se está dando respuesta a la acción estratégica inicial de la Política Pública.
El indicador se encuentra en un </t>
    </r>
    <r>
      <rPr>
        <b/>
        <sz val="11"/>
        <color theme="1"/>
        <rFont val="Arial"/>
        <family val="2"/>
      </rPr>
      <t>73%</t>
    </r>
    <r>
      <rPr>
        <sz val="11"/>
        <color theme="1"/>
        <rFont val="Arial"/>
        <family val="2"/>
      </rPr>
      <t xml:space="preserve"> de cumplimiento a la fecha</t>
    </r>
  </si>
  <si>
    <t>La Secretaría de Salud reportó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y firma del Decreto y se ajustó el Plan de Acción para la adopción de la Resolución 089. 
Sin embargo la meta se encuentra en un porcentaje de cumplimiento del 100% en el decenio.
Medio de verificación: información enviada por correo electrónico “desarrollohumanoyfamilia@gobernacionquindio.gov.co.</t>
  </si>
  <si>
    <t>La Secretaría de Salud reportó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y firma del Decreto y se ajustó el Plan de Acción para la adopción de la Resolución 089. 
Sin embargo, la meta se encuentra en un porcentaje de cumplimiento del 100% en el decenio. 
Medio de verificación: información enviada por correo electrónico “desarrollohumanoyfamilia@gobernacionquindio.gov.co.</t>
  </si>
  <si>
    <t>En el seguimiento del tercer trimestre de año 2023  la Secretaría de Agricultura reporto que: Con corte a 30 de SEPTIEMBRE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Medio de verificación: información enviada por correo electrónico "Agricultura" agricultura@gobernacionquindio.gov.co a desarrollohumanoyfamilia@gobernacionquindio.gov.co</t>
  </si>
  <si>
    <t>La Secretaría de Agricultura, Desarrollo Rural y Medio Ambiente, para la vigencia del tercer trimestre del año 2023 reportó que: se entrega borrador actualizado de la politica publica para la garantia progresiva del derecho humano a la alimentacion adecuada por un QUINDIO SIN HAMBRE, dejando asi una herramienta que permita el monitoreo y control al plan de seguridad alimentaria y nutricional del Departamento del Quindio. (Este documento esta proximo a ser socializado con todos los actores para luego hacer su curso en la Honorable Asamble Departamental y sea aprobado bajo Ordenanza).
Medio de verificación: información enviada por correo electrónico "Agricultura" agricultura@gobernacionquindio.gov.co a desarrollohumanoyfamilia@gobernacionquindio.gov.co</t>
  </si>
  <si>
    <t>Para el tercer trimestre del año 2023 la Secretaría de Agricultura reporto que: con corte a 30 de SEPTIEMBRE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t>
  </si>
  <si>
    <t>La Secretaría de Aguas e Infraestructura para el tercer trimestre reportó que no cuenta con un proyecto formulado para  construir sedes educativas en correspondencia a la demanda poblacional y proyección de coberturas en cada uno de los 12 municipios.
Medio de verificación: información enviada por correo electrónico; desde desarrollohumanoyfamilia@gobernacionquindio.gov.co</t>
  </si>
  <si>
    <t>La Secretaria de Aguas e Infraestructura, para el seguimiento del tercer trimestre del año 2023, reporto las acciones:
1. Se realizó mantenimiento a cinco (5) infraestructuras culturales en los siguientes puntos: 
- Biblioteca Pública Municipal de Salento Quindío. 
- Casa de la cultura de Córdoba.
- Casa de la Cultura Buenavista.
- Biblioteca Pública Municipal de Quimbaya. 
- Se realizará mantenimiento de la infraestructura cultural de la Casa Mujer de Municipio de Calarcá entre el mes de octubre y noviembre de 2023.
PROYECTO: “Mantenimiento de la infraestructura cultural en el departamento del Quindío” BPIN  2021003630001.
2. Para el mantenimiento, mejoramiento y/o rehabilitación de obras físicas de infraestructura deportiva y recreativa en el Departamento del Quindío se están realizando:
- GIMNASIOS BIOSALUDABLES: Buenavista, Circasia, Córdoba, Pijao, Filandia, Montenegro, Quimbaya y Salento – se ejecutó el contrato de obra pública 020 del 2022, esta pendiente de liquidación. (ya fueron recibidos).
- PARQUES INFANTILES: Calarcá, La Tebaida, Génova y Filandia – se ejecutó contrato de obra pública no. 021 de 2023 esta pendiente de liquidación. (ya fueron recibidos, pendiente Genova)
- REMODELACIÓN DEL ESTADIO MUNICIPAL ROGELIO GONZÁLEZ - CIRCASIA, QUINDÍO, se encuentra en ejecución contrato de interventoría 016-2023 concurso de méritos a "CONSORCIO WHLV-CABA ING" con un presupuesto de $ 255.767.173,40 y la licitación de obra pública 013-2023 del estadio de Circasia con un presupuesto de $ 2.102.642.593, con fecha de inicio del 17 de agosto de 2023 con terminación el 27 de diciembre de 2023.
PROYECTO: “Mantenimiento, mejoramiento y/o rehabilitación de obras físicas de infraestructura deportiva y recreativa en el Departamento del Quindío” BPIN 2020003630052. 
3. Se encuentra en ejecución convenio 034 de 2023 entre el departamento del Quindío y el municipio de Filandia cuyo objeto es MANTENIMIENTO Y MEJORAMIENTO DEL ECO PARQUE MIRADOR “COLINA ILUMINADA” EN EL MUNICIPIO DE FILANDIA con fecha de terminación del 30 de noviembre de 2023.
PROYECTO: “Mantenimiento y Mejoramiento del ECO Parque Mirador "Colina Iluminada" en el Municipio de Filandia” BPIN 2023003630004. 
4. Se realizó visita técnica en la plaza de mercado del municipio de Circasia, para verificar el espacio y las cantidades de obra para su intervención.
- Se solicitó pedido de material de ferretería y se proyecta su cumplimiento para el mes de noviembre de 2023.
PROYECTO: “Adecuación plaza de mercado en el Departamento del Quindío” BPIN 2021003630019. 
5. Se realizaron adecuaciones a 6 Salones comunales en diferentes barrios del Municipio de Armenia, se relacionan a continuación: 
- Salón comunal del barrio El poblado.
- Salón comunal del barrio Alto bonito. 
- Salón comunal del barrio Irlanda. 
- Salón comunal del barrio Villas Américas.
- Salón comunal del barrio San José. 
- Salón comunal del barrio La linda.
- Se realizará construcción del salón comunal del resguardo indígena Karabijua en el Municipio de Calarcá.  
PROYECTO: “Construcción y/o adecuación de casetas comunales en los diferentes barrios del departamento” BPIN 2021003630006. 
Medio de verificación: información enviada por correo electrónico; desde desarrollohumanoyfamilia@gobernacionquindio.gov.co.</t>
  </si>
  <si>
    <t xml:space="preserve">Para el seguimiento del tercer trimestre del año 2023 la Secretaría de Cultura reportó las siguientes acciones: dentro del programa de lecto-escritura se realizaron actividades  en las casas de la cultura e instituciones educativas de los municipios de calarca, cordoba , quimbaya, circasia , la tebaida, armenia entre otros municipios  y contando con una poblacion atendida de  3092 niños y ñiñas en este trimestre.
Medio de verificación: información enviada por correo electrónico; desde desarrollohumanoyfamilia@gobernacionquindio.gov.co </t>
  </si>
  <si>
    <t xml:space="preserve">Para el seguimiento del tercer trimestre del año 2023 la Secretaría de Cultura reportó que, apoyó los servicios bibliotecarios dentro de programa de lecto-escritura con  equipo de promotoras en los diferentes municipios del departamento. se deja la anotacion que hay 13 bibliotecas en el departamento del QUINDIO. Esta pendiente la entrega de dotacion de equpios tecnologicos a 5 bibliotecas del deparatamento a los municipios de Armenia, Calarcá, Génova, Pijao, Buenavista y Filandia.   
Medio de verificación: información enviada por correo electrónico; desde desarrollohumanoyfamilia@gobernacionquindio.gov.co       </t>
  </si>
  <si>
    <t xml:space="preserve">Para el seguimiento del tercer trimestre de 2023 la Secretaría de cultura reportó las siguientes acciones: Se a realizado  asesoria y acompañamiento a la biblioteca de armenia que empezo con la fases de implemantacion del plan de lectura.
Medio de verificación: información enviada por correo electrónico; desde  "desarrollohumanoyfamilia@gobernacionquindio.gov.co
 </t>
  </si>
  <si>
    <t>Para el seguimiento del tercer trimestre de 2023,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Medio de verificación: información enviada por correo electrónico; desde  &lt;desarrollohumanoyfamilia@gobernacionquindio.gov.co.</t>
  </si>
  <si>
    <t xml:space="preserve">La Secretaría de Familia reportó para el terce trimestre del 2023  que, a través de la Dirección de Desarrollo Humano y Familia, se  realiza la implementación de la estrategia "Tú y yo unidos por la vida" donde se incluye la línea de prevención del consumo de sustancias psicoactivas, la cual se ha venido implementando en los 12 municipio del departamento del quindio
Medio de verificación: información enviada por correo electrónico; desde  &lt;desarrollohumanoyfamilia@gobernacionquindio.gov.co. </t>
  </si>
  <si>
    <t>La Secretaría de Familia reportó para el tercer trimestre del 2023,  que a través de la Dirección de Desarrollo Humano y Familia, se realiza la implementación de la estrategia "Tú y yo unidos por la vida" donde se incluye la línea de prevención del consumo de sustancias psicoactivas, la cual se ha venido implementando en los 12 municipios
Medio de verificación: información enviada por correo electrónico;  &lt;desarrollohumanoyfamilia@gobernacionquindio.gov.co.</t>
  </si>
  <si>
    <t>La Secretaría de Familia, para el seguimiento del primer, segundo y tercer trimestre del año 2023, no reportó acciones para el cumplimiento de esta meta.</t>
  </si>
  <si>
    <t xml:space="preserve">La Secretaría de Familia, para el seguimiento del tercer trimestre del año 2023,  reportó las siguientes acciones:  se realiza un apoyo a las funciones que trabajan con los jóvenes del sistema, en actividades o talleres que fortalecen su proyecto de vida y realización de ejercicios de prácticas restauración informales con Hogar Claret. asi mismo se realizaron actividades sobre valores axiológicos para fortalecer sus habilidades sociales. con los padres de familia o acudientes se realizan escuela de padres como apoyo para fortalecer  habilidades para la sana convivencia, como:  resolución de conflictos,  comunicación asertiva, estilos de crianza. </t>
  </si>
  <si>
    <t>Para el seguimiento del tercer trimestre del año 2023, la Secretaría de Educación reportó que se han realizado 3 jornadas de capacitación con la asistencia del 100% de los docentes.
Medio de verificación: información enviada por correo electrónico:  planeamientoeduca@gobernacionquindio.gov.co,  desarrollohumanoyfamilia@gobernacionquindio.gov.co</t>
  </si>
  <si>
    <r>
      <t xml:space="preserve">De acuerdo a los reportes periódicos anuales del proceso de implementación, el programa de fomento y protección de patrones alimentarios adecuados para la Primera Infancia, se ejecutó en los doce municipios, entre las vigencias 2014 y 2021, dando respuesta a la meta de la Política Pública. 
No obstante, la acción estratégica, no guarda relación con la meta a 2024, por lo que se es necesario continuar con el proceso de fortalecimiento de la estrategia de Desparasitación Antihelmíntica Masiva y la estrategia de suplementación con micronutrientes.
Para la vigencia 2023 se han ejecutado acciones para el cumplimiento del indicador en los 12 municipios del departamento.
</t>
    </r>
    <r>
      <rPr>
        <b/>
        <sz val="11"/>
        <color theme="1"/>
        <rFont val="Arial"/>
        <family val="2"/>
      </rPr>
      <t>El porcentaje de cumplimiento en el decenio es del 73%</t>
    </r>
  </si>
  <si>
    <r>
      <t xml:space="preserve">Posterior al análisis de la acción estratégica y la meta propuesta, así como el reporte periódico de las acciones desarrolladas entre las vigencias 2014 y 2022, se observa que se da respuesta a través de la implementación de la estrategia Atención Integrada de Enfermedades Prevalentes de la Infancia (AIEPI). 
Es importante mencionar que, el municipio de Armenia cuenta autonomía en la ejecución de esta estrategia a través de la Secretaría de Salud Municipal, por este motivo la meta no se cumplirá al 100%,  por lo cual, a la fecha, el indicador se encuentra en un </t>
    </r>
    <r>
      <rPr>
        <b/>
        <sz val="11"/>
        <color theme="1"/>
        <rFont val="Arial"/>
        <family val="2"/>
      </rPr>
      <t>70</t>
    </r>
    <r>
      <rPr>
        <sz val="11"/>
        <color theme="1"/>
        <rFont val="Arial"/>
        <family val="2"/>
      </rPr>
      <t xml:space="preserve">% de cumplimiento, </t>
    </r>
  </si>
  <si>
    <r>
      <t xml:space="preserve">
La Secretaría de Salud reportó que durante el tercer trimestre del año en curso de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t>
    </r>
  </si>
  <si>
    <r>
      <t xml:space="preserve">Se determina que es una meta que se ejecuta anualmente, por lo que es necesario continuar con su proceso de implementación. 
La Secretaría de Familia, a través de la Dirección de Desarrollo Humano y Familia, realiza la implementación de la estrategia "Tú y yo unidos por la vida" en donde se incluye la línea de prevención del consumo de sustancias psicoactivas, la cual se ha venido implementando en diferentes municipios del departamento, durante el primer trimestre de la vigencia 2022.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Sin embargo, es importante mencionar que se debe de continuar con su implementación anual.                                                   
</t>
    </r>
    <r>
      <rPr>
        <strike/>
        <sz val="11"/>
        <color rgb="FFFF0000"/>
        <rFont val="Arial"/>
        <family val="2"/>
      </rPr>
      <t xml:space="preserve">
</t>
    </r>
    <r>
      <rPr>
        <sz val="11"/>
        <color rgb="FFFF0000"/>
        <rFont val="Arial"/>
        <family val="2"/>
      </rPr>
      <t xml:space="preserve">
</t>
    </r>
  </si>
  <si>
    <r>
      <rPr>
        <b/>
        <sz val="1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rFont val="Arial"/>
        <family val="2"/>
      </rPr>
      <t xml:space="preserve">
De acuerdo al reporte de la Secretaría de Salud, se evidencia  que el Plan Departamental de Drogas tuvo vigencia hasta el 2019, dando cumplimiento a la finalidad contenida en la meta de Política Pública.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El indicador de cumplimiemnto de la meta , supera lo programado para el decenio teniendo en cuenta que para 2014, el reporte de ejecución fue tomado teniendo en cuenta los diferentes planes reportados 75 y los años posteriores se cumplio con la meta de (1). a pesar de dicha situación se cumplio con el plan anual                   </t>
    </r>
    <r>
      <rPr>
        <b/>
        <sz val="11"/>
        <rFont val="Arial"/>
        <family val="2"/>
      </rPr>
      <t xml:space="preserve">            </t>
    </r>
    <r>
      <rPr>
        <sz val="11"/>
        <color theme="1"/>
        <rFont val="Arial"/>
        <family val="2"/>
      </rPr>
      <t xml:space="preserve">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</si>
  <si>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En el ejercicio del seguimiento de la política pública se evidencia que la meta ya fue cumplida,  sin embargo, la secretaría continúa realizando acciones para la vinculación de los niños y niñas  en los programas de educación inicial.
Se observa que se han incrementado en más de 710 cupos los programas de Educación Inicial para niños y niñas en su Primera Infancia. 
La Secretaría de Educación Departamental,  vienen implementando los lineamientos dados desde el Ministerio de Educación Nacional (MEN) en términos de la garantía del Tránsito Armónico en los once (11) municipios no certificados en educación del departamento del Quindío.
a la fecha no se cuenta con linea base de 2014, para poder determinar el incremento de NN matriculados en educación inicial, sin embargo se garantizan las estrategias para poder realizar las matriculas.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</si>
  <si>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t>
    </r>
    <r>
      <rPr>
        <b/>
        <sz val="11"/>
        <color theme="1"/>
        <rFont val="Arial"/>
        <family val="2"/>
      </rPr>
      <t xml:space="preserve">194 </t>
    </r>
    <r>
      <rPr>
        <sz val="11"/>
        <color theme="1"/>
        <rFont val="Arial"/>
        <family val="2"/>
      </rPr>
      <t>escenarios deportivos y recreativos en los municipios del departamento del Quindío, siendo una meta cumplida de la Política Pública.  
Igualmente, la Administración departamental continua mejorando estos espacios, ya que es importante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</si>
  <si>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t>
    </r>
    <r>
      <rPr>
        <b/>
        <sz val="11"/>
        <color theme="1"/>
        <rFont val="Arial"/>
        <family val="2"/>
      </rPr>
      <t>232</t>
    </r>
    <r>
      <rPr>
        <sz val="11"/>
        <color theme="1"/>
        <rFont val="Arial"/>
        <family val="2"/>
      </rPr>
      <t xml:space="preserve"> edificaciones educativas en los municipios del departamento del Quindío, siendo una meta cumplida de la Política Pública.                                                                                                                                         
                                                                                                                   </t>
    </r>
  </si>
  <si>
    <t xml:space="preserve">
Durante el primer, segundo y tercer trimestre, 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t>
  </si>
  <si>
    <t xml:space="preserve">A la fecha se han realizado los Consejos Departamentales de Politica Social </t>
  </si>
  <si>
    <t>III Trimestre 2023</t>
  </si>
  <si>
    <r>
      <t xml:space="preserve">La secretaría de Educación para el segundo seguimiento del año 2023 reporto que: Durante este trimestre se han realizado  visitas de asistencia técnica a las Instituciones Educativas de los 11 municipios  como parte del seguimiento que realiza el Ministerio de Educación Nacional a la información de matrícula reportada en el Sistema Integrado de Matrícula - SIMAT por las entidades territoriales certificadas en educación -ETC, la Subdirección de Acceso realizó un cruce de información a nivel de registro administrativo entre las bases de matrícula oficial y no oficial de los años 2022 (corte preliminar noviembre) y 2023 (corte a 31 de marzo), cuyo resultado permite identificar los estudiantes que no se encuentran matriculados en la actual vigencia y posiblemente desertaron del sistema educativo en las instituciones educativas de los 11 municipios no certificados del Departamento del Quindío. Con esta información se realizó el seguimiento a la población estudiantil ausente, por medio de los contratistas se realizó un seguimiento que se hizo en coordinación con los rectores, donde se revisó la implementación de estrategias para la búsqueda de esta población, la cual encontramos que algunos estudiantes aún no se han vinculado al sistema educativo por diferentes motivos como: 
* Cambio de lugar de residencia.
* Cambio de país.
* Dificultades académicas
* Dificultades familiares
Lo cual este registro nos sirve para continuar con la búsqueda activa y realizar campañas para evitar la deserción en nuestro departamento.
Medio de verificación: información enviada por correo electrónico: "planeamientoeduca@gobernacionquindio.gov.co" planeamientoeduca@gobernacionquindio.gov.co, </t>
    </r>
    <r>
      <rPr>
        <sz val="11"/>
        <color rgb="FFFF0000"/>
        <rFont val="Arial"/>
        <family val="2"/>
      </rPr>
      <t>"Natalia Cardona Osorio</t>
    </r>
    <r>
      <rPr>
        <sz val="11"/>
        <color theme="1"/>
        <rFont val="Arial"/>
        <family val="2"/>
      </rPr>
      <t xml:space="preserve"> "desarrollohumanoyfamilia@gobernacionquindio.gov.co</t>
    </r>
  </si>
  <si>
    <r>
      <t xml:space="preserve">La secretaría de Educación al tercer trimestre del año 2023 reporto que el reporte de eficiencia interna a la fecha de presentación de este informe no ha sido enviado por el MEN
</t>
    </r>
    <r>
      <rPr>
        <b/>
        <sz val="11"/>
        <color theme="1"/>
        <rFont val="Arial"/>
        <family val="2"/>
      </rPr>
      <t xml:space="preserve">Así mismo,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</si>
  <si>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r>
      <t xml:space="preserve">La Secretaría de Educación, reportó que, en las 54 Instituciones Educativas, se continúa orientando como proyecto pedagógico transversal, la temática de paisaje cultural cafetero, en cumplimiento de la ordenanza No. 0038 del 22 de noviembre de 2012.
</t>
    </r>
    <r>
      <rPr>
        <b/>
        <sz val="11"/>
        <color theme="1"/>
        <rFont val="Arial"/>
        <family val="2"/>
      </rPr>
      <t xml:space="preserve">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</si>
  <si>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t>la Secretaría de Educación, reporto que, desde la Dirección no se cuenta con un programa académico de Etno Educación.
Medio de verificación: información enviada por correo electrónico; desde "Natalia Cardona Osorio" &lt;desarrollohumanoyfamilia@gobernacionquindio.gov.co.</t>
  </si>
  <si>
    <t>este dato sale de una formula</t>
  </si>
  <si>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El ICBF estará atento a participar de las actividades y acciones que se desarrollen y se indique desde el nivel departamental.  
Medio de verificación: información enviada por correo electrónico; desde  &lt;desarrollohumanoyfamilia@gobernacionquindio.gov.co.</t>
  </si>
  <si>
    <t>La Secretaría de Familia reportó para el tercer trimestre del 2023 que, a través de la Dirección de Desarrollo Humano y Familia, realiza la implementación de la estrategia "Tú y yo unidos por la vida" donde se incluye la línea de prevención del consumo de sustancias psicoactivas, la cual se ha venido implementando en los b12 municipios 
Medio de verificación: información enviada por correo electrónico; desde  &lt;desarrollohumanoyfamilia@gobernacionquindio.gov.co.</t>
  </si>
  <si>
    <t>El ICBF, para el seguimiento del primer y segundo trimestre del año 2023, no reporto acciones en cumplimiento de esta meta.
Medio de verificación: información enviada por correo electrónico; desde  &lt;desarrollohumanoyfamilia@gobernacionquindio.gov.co.</t>
  </si>
  <si>
    <t>Para el seguimiento del primer trimestre del año 2023, la Secretaría de Educación, reportó que, solo oferta cupos para niños de 5 años en adelante, por tal razón no tienen oferta para niños menores de 5 años que estén en programas de Cero a Siempre. 
Motivo por el cual desde la dirección de cobertura, no se da cumplimiento a la meta relacionada con incremento de cupos.
Medio de verificación: información enviada por correo electrónico; desde  &lt;desarrollohumanoyfamilia@gobernacionquindio.gov.co.</t>
  </si>
  <si>
    <t xml:space="preserve">
El ICBF Regional Quindío para el seguimiento del primer trimestre del año 2023 reportó que  brinda atención integral en los programas para la primera infancia a 10.263 niños y niñas
Medio de verificación: información enviada por correo electrónico; desde  &lt;desarrollohumanoyfamilia@gobernacionquindio.gov.co.</t>
  </si>
  <si>
    <r>
      <t xml:space="preserve">La Secretaría de Educación, para el seguimiento del primer trimestre del año 2023, reportó que, a través de los profesionales del programa de educación inicial, se está realizando asistencia técnica a los docentes de preescolar, para formación en procesos pedagógicos.
</t>
    </r>
    <r>
      <rPr>
        <b/>
        <sz val="11"/>
        <color theme="1"/>
        <rFont val="Arial"/>
        <family val="2"/>
      </rPr>
      <t>Sin embargo, la secretaría no reporto cuantos docentes de prescolar y madres comunitarias fueron capacitadas en el uso de nuevas tecnologías y bilingüismo para la promoción de competencias en educación inicial, ni el presupuesto ejecutado.</t>
    </r>
    <r>
      <rPr>
        <sz val="11"/>
        <color theme="1"/>
        <rFont val="Arial"/>
        <family val="2"/>
      </rPr>
      <t xml:space="preserve">
Medio de verificación: información enviada por correo electrónico; desde  &lt;desarrollohumanoyfamilia@gobernacionquindio.gov.co.</t>
    </r>
  </si>
  <si>
    <r>
      <t xml:space="preserve">Para el seguimiento del primer, segundo y tercer trimestre del año 2023, la Secretaría de Educación, reportó que, el reporte de reportados lo genera el MEN y lo envía a las entidades territoriales en el mes de junio.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&lt;desarrollohumanoyfamilia@gobernacionquindio.gov.co.</t>
    </r>
  </si>
  <si>
    <r>
      <t xml:space="preserve">La Secretaría de Educación  reportó las siguientes acciones: Se continúa con seis  (6) Redes de Aprendizaje implementadas, fortalecidas y reconocidas mediante acto administrativo  para las 54 Instituciones Educativas Oficiales del Departamento así: Red de matemáticas, Red de coordinadores, Red Entre todos para todos, Red de escuela nueva, Red de sociales y Red de Educación Inicial -Preescolar.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</si>
  <si>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r>
      <t xml:space="preserve">La Secretaría de Educación, reportó las siguientes acciones a través de los profesionales del programa educación inicial, se está realizando asistencia técnica a los docentes de preescolar, para formación en procesos pedagógicos.  
</t>
    </r>
    <r>
      <rPr>
        <b/>
        <sz val="11"/>
        <color theme="1"/>
        <rFont val="Arial"/>
        <family val="2"/>
      </rPr>
      <t>Así mismo, La Secretaría no reportóla meta ejecutada, ni el presupuesto  ejecutado para esta vigencia</t>
    </r>
    <r>
      <rPr>
        <sz val="11"/>
        <color theme="1"/>
        <rFont val="Arial"/>
        <family val="2"/>
      </rPr>
      <t xml:space="preserve">
</t>
    </r>
    <r>
      <rPr>
        <sz val="11"/>
        <color rgb="FFFF0000"/>
        <rFont val="Arial"/>
        <family val="2"/>
      </rPr>
      <t xml:space="preserve">
</t>
    </r>
    <r>
      <rPr>
        <sz val="11"/>
        <color theme="1"/>
        <rFont val="Arial"/>
        <family val="2"/>
      </rPr>
      <t xml:space="preserve">Medio de verificación: información enviada por correo electrónico; desde  &lt;desarrollohumanoyfamilia@gobernacionquindio.gov.co.
</t>
    </r>
  </si>
  <si>
    <t>La Secretaría de Educación reportó que para el trimestre abril a junio a través de los profesionales del programa educación inicial se realiza asistencia técnica a los docentes de preescolar para el fortalecimiento en procesos pedagógicos.  
Medio de verificación: información enviada por correo electrónico: "planeamientoeduca@gobernacionquindio.gov.co" planeamientoeduca@gobernacionquindio.gov.co, "desarrollohumanoyfamilia@gobernacionquindio.gov.co.</t>
  </si>
  <si>
    <t>Para el segundo trimestre la Secretaría de Educación reporto que se realizó el convenio con la Universidad Remington para llevar a cabo El plan de Formación para iniciar en el segundo trimestre 2023
Medio de verificación: información enviada por correo electrónico: "planeamientoeduca@gobernacionquindio.gov.co" planeamientoeduca@gobernacionquindio.gov.co, "desarrollohumanoyfamilia@gobernacionquindio.gov.co</t>
  </si>
  <si>
    <r>
      <t xml:space="preserve">Para el seguimiento del segundo trimestre la Secretaría de Educación reporto que: Se realizó el convenio con la Universidad Remington para llevar a cabo El plan de Formación para iniciar en el segundo semestre 2023.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</si>
  <si>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t>La Secretaría de Educación para el segundo trimestre del 2023 reporto las siguientes acciones:  Se brinda acompañamiento a las 54 instituciones Educativas oficiales, relacionado con el apoyo en la atención educativa a los estudiantes con discapacidad, través de docentes de apoyo, modelos lingüísticos e intérpretes en lengua de señas. 
Sin embargo no reporta los proyectos que están siendo ejecutados para el cumplimiento de la meta.
Medio de verificación: información enviada por correo electrónico: "planeamientoeduca@gobernacionquindio.gov.co" planeamientoeduca@gobernacionquindio.gov.co, "desarrollohumanoyfamilia@gobernacionquindio.gov.co</t>
  </si>
  <si>
    <t>Para el primer trimestre de la vigencia 2023, Indeportes Quindío, reporto las siguientes acciones: 8 ligas con deportistas de Infancia apoyados. 
Medio de verificación: información enviada por correo electrónico; desde  &lt;desarrollohumanoyfamilia@gobernacionquindio.gov.co.</t>
  </si>
  <si>
    <t xml:space="preserve">Inderportes Quindío para el seguimiento del segundo trimestre del 2023 no reporto acciones para el cumplimiento de la meta. Aun así, la meta ya se encuentra cumplida  
Medio de verificación: información enviada por correo electrónico; desde desarrollohumanoyfamilia@gobernacionquindio.gov.co,PLANEACIÓN PROYECTOS &lt;planeacion@indeportesquindio.gov.co&gt;  </t>
  </si>
  <si>
    <r>
      <t xml:space="preserve">Para el seguimiento del tercer trimestre de 2023 la Secretaría de Cultura reporta que, los programas que ejecuta la secretaria no estan direccionada a algun tipo de poblacion especifica es general, en el desarrolo de los programas como lo es concertacion y estimulos de han venido ejecutando los proyectos en donde se han benefiando  </t>
    </r>
    <r>
      <rPr>
        <b/>
        <sz val="11"/>
        <color theme="1"/>
        <rFont val="Arial"/>
        <family val="2"/>
      </rPr>
      <t>1672 niños y niñas de agosto a septiembre de 2023</t>
    </r>
    <r>
      <rPr>
        <sz val="11"/>
        <color theme="1"/>
        <rFont val="Arial"/>
        <family val="2"/>
      </rPr>
      <t xml:space="preserve">
Medio de verificación: información enviada por correo electrónico; desde "desarrollohumanoyfamilia@gobernacionquindio.gov.co</t>
    </r>
  </si>
  <si>
    <r>
      <t xml:space="preserve">El ICBF, para el seguimiento del primer trimestre del año 2023,  reportó para el cumplimiento de esta meta que: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Asi mismo en  los programas de Generaciones Etnicas con Bienestar y Generaciones explora de la subdireccion de infancia, donde se benefician niños y niñas desde los 6 a los 13 años se promueve la expedicion de documentos de identidad acordes a la edad; al identificar la necesidad, el operador acompaña a la familia en las gestiones pertinentes ante la registraduria, para la expedicion del documento como parte de la garantia de sus derechos.  
</t>
    </r>
    <r>
      <rPr>
        <b/>
        <sz val="11"/>
        <color theme="1"/>
        <rFont val="Arial"/>
        <family val="2"/>
      </rPr>
      <t xml:space="preserve">Sin embargo, ICBF no reportó la meta ejecutada, ni el presupuesto programado ni ejecutado para esta vigencia
</t>
    </r>
    <r>
      <rPr>
        <sz val="11"/>
        <color theme="1"/>
        <rFont val="Arial"/>
        <family val="2"/>
      </rPr>
      <t xml:space="preserve">
Medio de verificación: información enviada por correo electrónico; desde  &lt;desarrollohumanoyfamilia@gobernacionquindio.gov.co.</t>
    </r>
  </si>
  <si>
    <t>La Secretaría de Agricultura, Desarrollo Rural y Medio Ambiente, reporto  12 Municipios del Departamento con Programas Municipales de fomento y protección de patrones alimentarios adecuados para la primera infancia. realizando las siguientes acciones: 
 2 eventos de inocuidad y sanidad alimentaria a productores y asociaciones en el manejo de agroquímicos, medicamentos veterinarios, trazabilidad de alimentos de origen agrícola y pecuario, además de la socialización de procesos de sanidad e inocuidad alimentaria , con lo cual se busca mitigar riesgos, promover  y potenciar las acciones sanitarias para evitar la mortalidad, con  la participación de la institucionalidad y los productores;  impactando el 5,6% de niños, niñas y adolescentes del Departamento del Quindío, proyectados en el 2023, de un total de 395, además de  Promocionar y difundir la cartilla de seguridad alimentaria de la Secretaría de Agricultura en dicha población.
Asi mismo  La secretaía de Agricultura reportó que:  se consolidaron todos los documentos de lineamientos técnicos  para la política publica de Seguridad Alimentaria,  el cual se encuentra en ajustes de acuerdo a las observaciones realizadas por la Secretaria de Planeación para continuar su trámite  y ser presentado a la Honorable Asamblea departamental para su aprobación como Ordenanza. 
Medio de verificación: información enviada por correo electrónico; desde desarrollohumanoyfamilia@gobernacionquindio.gov.co.</t>
  </si>
  <si>
    <t xml:space="preserve">La Secretaría de Salud, reportó  que en los 11 municipios sobre los que tiene incidencia,desarrollo acciones  de Promoción por enfoque diferencial en el desarrollo del Plan Nacional de sexualidad, derechos sexuales y reproductivos en: 
Asistencias técnicas y aplicación de lista de chequeo sobre Ruta de atención integral en salud sexual y reproductiva Res. 3280 curso de vida adolescente en las IPS de los municipios del Quindío.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Se realizaron auditoria de 14 historias clínicas de seguimiento de gestantes que viven con VIH SIDA Hepatitis como seguimiento del programa de ITS, valoración integral a través de lista de chequeo en IPS.
Se realizaron asistencias técnicas a 7 funcionarios de la ESE PIO X de la tebaida respecto Infecciones de transmisión sexual/VIH/SIDA, Hepatitis B C D, Sífilis, Enfermedad de Chagas (estrategia 95-95-95), (estrategia aguanta cuidarte) (Estrategia ETMI Plus), Modelo de gestión programática en VIH/sida, aplicación de guías de práctica clínica VIH/Hepatitis B C.
Se realizó el comité Departamental de derechos sexuales y reproductivos.
Se realizó aplicación de lista de chequeo de calidad de los servicios de salud amigables para adolescentes y jóvenes en las IPS de los 11 municipios y con usuarios adolescentes y padres de familia. 
Sin embargo, no reporto presupuesto programado, ni ejecutado.
Medio de verificación: información enviada por correo electrónico; desde desarrollohumanoyfamilia@gobernacionquindio.gov.co , Maritza Perdomo Forero Dirección Operativa de GEAS saluddirgestion@quindio.gov.co. 
</t>
  </si>
  <si>
    <t>la Secretaría de Agricultura reporto que  con  las alianzas  para el fomento de la agricultura campesina familiar y comunitaria: Se están seleccionando para ser beneficiadas 130 unidades productivas de las asociaciones: ASOCIACION ASORMERGEN., ASOAGROCORDILLERA Y ASDEGEQUIN en el municipio de Génova, y SOPROCACIQUE Y AROMAQUIN del municipio de Calarca dónde se desarrollaron actividades de acompañamiento en la evaluación de las condiciones agroecológicas de conocimiento, logística y de comercialización,  implementación del agronegocio como eje central  en busca de la seguridad y soberanía alimentaria y la nutrición.
Medio de verificación: información enviada por correo electrónico "Agricultura" agricultura@gobernacionquindio.gov.co a desarrollohumanoyfamilia@gobernacionquindio.gov.co</t>
  </si>
  <si>
    <t xml:space="preserve">La Secretaría de Educación  reporto que: El programa atiende 54 Institución Educativa  con 215 Sedes con la entrega de los complementos alimentarios a cargo del operador.
Medio de verificación: información enviada por correo electrónico: "planeamientoeduca@gobernacionquindio.gov.co" planeamientoeduca@gobernacionquindio.gov.co, "desarrollohumanoyfamilia@gobernacionquindio.gov.co
</t>
  </si>
  <si>
    <t>La Secretaría de Salud reportó 100% de ESE, 60% IPS Privadas y mixtas 100% de Entidades Administradoras de Planes de Beneficio EAPB subsidiadas y 100% de EAPB contributivas con seguimiento al cumplimiento en la adherencia a las normas técnicas en las acciones de Salud Pública Individual con la realización de las siguientes actividades: 
1.	visita de inspección vigilancia y control a IPS del municipio de armenia San Juan de Dios, Red Salud, Viva 1A, Hospital Santa Ana del municipio de Pijao, IPS Maxisalud Municipio de Calarcá, en implementación de resolución 3280 rutas de promoción y mantenimiento de la salud primera infancia e infancia.  
2.	 Asistencias técnicas y aplicación de lista de chequeo sobre Ruta de atención integral en salud sexual y reproductiva Res. 3280 curso de vida adolescente en las IPS de los municipios del Quindío.
Población: 63 funcionarios P y D
Institución: IPS de los municipios del departamento del Quindío
Actividad o acción: 
1.	Aplicación lista de chequeo y verificación sobre ruta de atención integral en salud sexual y reproductiva Res, 3280 curso de vida adolescente
Temas tratados: Ruta de atención integral en salud sexual y reproductiva Res, 3280 curso de vida adolescente.
2.	 Asistencia técnica sobre ruta de atención integral en salud sexual y reproductiva Res, 3280 curso de vida adolescente
Temas tratados: Ruta de atención integral en salud sexual y reproductiva Res, 3280 curso de vida adolescente-capacitación herramienta Tanner.
Población: 19 Pacientes adolescentes
Institución: IPS de los municipios del departamento del Quindío
La Secretaría de Salud también realizó: 
•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Auditoria de 14 historias clínicas de seguimiento de gestantes que viven con VIH SIDA Hepatitis como seguimiento del programa de ITS, valoración integral a través de lista de chequeo en IPS.
•	 asistencias técnicas a 7 funcionarios de la ESE PIO X de la tebaida respecto Infecciones de transmisión sexual/VIH/SIDA, Hepatitis B C D, Sífilis, Enfermedad de Chagas (estrategia 95-95-95), (estrategia aguanta cuidarte) (Estrategia ETMI Plus), Modelo de gestión programática en VIH/sida, aplicación de guías de práctica clínica VIH/Hepatitis B C.
•	 Comité Departamental de derechos sexuales y reproductivos.
•	 Aplicación de lista de chequeo de calidad de los servicios de salud amigables para adolescentes y jóvenes en las IPS de los 11 municipios y con usuarios adolescentes y padres de familia.
Sin embargo, no reportó presupuesto programado ni ejecutado.
Medio de verificación: información enviada por correo electrónico; desde desarrollohumanoyfamilia@gobernacionquindio.gov.co , Maritza Perdomo Forero Dirección Operativa de GEAS saluddirgestion@quindio.gov.co.</t>
  </si>
  <si>
    <t>. La Secretaría de Salud realizó las siguientes acciones en los 12 Municipios del Departamento con capacidad instalada para la implementación, desarrollo y mantenimiento de la estrategia AIEPI: 
•	Se aplicaron 22679 dosis en menores de 6 años, divididas entre BCG, hepatitis B, rotavirus, neumococo, polio, pentavalente, triple viral, hepatitis A, fiebre amarilla y varicela.
•	Se aplicaron 661 dosis contra el VPH a niñas entre 9 y 11 años para prevención del Cáncer de Cuello Uterino. 
•	Se aplicaron 362 dosis contra Covid 19 en menores entre 3 y 11 años. 
•	Se aplicaron 3907 dosis de influenza Cepa Sur 2023. 
Se aclara que, el informe del mes de junio se realiza mes vencido. Por tanto, posterior al 15 de julio tendremos los resultados finales para el Departamento.
También realizó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
La Secretaría de Salud, no reporto presupuesto programado, ni ejecutado. La meta se encuentra con un porcentaje de cumplimiento del 100% para la vigencia 2023.
Medio de verificación: información enviada por correo electrónico; desde desarrollohumanoyfamilia@gobernacionquindio.gov.co , Maritza Perdomo Forero Dirección Operativa de GEAS saluddirgestion@quindio.gov.co.</t>
  </si>
  <si>
    <t xml:space="preserve">
La Secretaría de Salud confirmo que en los 11 municipios que tiene a cargo más Armenia, se ha implementado la Estrategia AIEPI implementada con Plan Integral de Cobertura y Programa de Sensibilización realizado por enfoque diferencial y en condición especial con la ejecución de las siguientes acciones:
•	Se aplicaron 22679 dosis en menores de 6 años, divididas entre BCG, hepatitis B, rotavirus, neumococo, polio, pentavalente, triple viral, hepatitis A, fiebre amarilla y varicela.
•	Se aplicaron 661 dosis contra el VPH a niñas entre 9 y 11 años para prevención del Cáncer de Cuello Uterino. 
•	Se aplicaron 362 dosis contra Covid 19 en menores entre 3 y 11 años. 
•	Se aplicaron 3907 dosis de influenza Cepa Sur 2023. 
Se aclara que, el informe del mes de junio se realiza mes vencido. Por tanto, posterior al 15 de julio tendremos los resultados finales para el Departamento.
También se ha realizado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
Sin embargo, la Secretaría de Salud no reportó presupuesto programado ni ejecutado.
Medio de verificación: información enviada por correo electrónico; desde desarrollohumanoyfamilia@gobernacionquindio.gov.co , Maritza Perdomo Forero Dirección Operativa de GEAS saluddirgestion@quindio.gov.co.
</t>
  </si>
  <si>
    <r>
      <t xml:space="preserve">La Secretaría de Educación, para la vigencia del segundo trimestre del año 2023 reportó que con corte a este informe se cuenta con una matrícula de 14584 estudiantes en el nivel de básica primaria de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</si>
  <si>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t xml:space="preserve">La Secretaría de Salud reporto que los 12 Municipios del Departamento con capacidad instalada para la implementación, desarrollo y mantenimiento de la Estrategia AIEPI, se realizaron visitas educativas sobre AIEPI comunitario en 11 municipios del departamento del Quindío que le corresponden a la Secretaría y que cuentan con capacidad instalada para la implementación de la estrategia AIEPI.
 Así mismo, no reportó presupuesto programado ni ejecutado.
Medio de verificación: información enviada por correo electrónico; desde desarrollohumanoyfamilia@gobernacionquindio.gov.co , Maritza Perdomo Forero Dirección Operativa de GEAS saluddirgestion@quindio.gov.co.
</t>
  </si>
  <si>
    <r>
      <t xml:space="preserve">La secretaría de Educación para el segundo seguimiento del año 2023 reporto que: Con corte a este informe se cuenta con una matrícula de 4787 estudiantes en el nivel de educación media matriculados en los 11 municipios no certificados del departamento.
</t>
    </r>
    <r>
      <rPr>
        <b/>
        <sz val="11"/>
        <color theme="1"/>
        <rFont val="Arial"/>
        <family val="2"/>
      </rPr>
      <t xml:space="preserve">Sin embargo,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</si>
  <si>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t>Para el seguimiento del segundo trimestre del año 2023 la Secretaría de Educación reporto las siguientes acciones: En la actualidad se benefician 2367 estudiantes registrados en el aplicativo Simat.                                                                                                                                                                           Se legalizaron los convenios de transporte escolar con las alcaldías de los 11 municipios del Departamento.
Medio de verificación: información enviada por correo electrónico: "planeamientoeduca@gobernacionquindio.gov.co" planeamientoeduca@gobernacionquindio.gov.co,  "desarrollohumanoyfamilia@gobernacionquindio.gov.co</t>
  </si>
  <si>
    <t>La Secretaría de Educación, realizó las siguientes acciones para fortalecer el Plan de Apoyo a la Educación Rural en los 12 municipios:
Asistencia técnica en relación con ruta de mejoramiento institucional       
1 análisis de autoevaluación y plan de mejoramiento institucional de las 19 instituciones que poseen sedes rurales.                      
2 elaboración de consolidados de autoevaluación institucional y de Plan de mejoramiento                                                                   
3 realización de comparativos de autoevaluación de 19 instituciones (trabajo realizado por la contratista que apoya el proceso)                   
4.  Socialización con directivos y los comités de calidad de 19 Instituciones Educativas, los resultados del análisis de la ruta de mejoramiento y formular recomendaciones de ajustes.                                                                                                                
Asistencia técnica para el fortalecimiento del modelo Escuela Nueva   
1 microcentros con directivos y docentes de las instituciones Francisco Miranda, San Vicente de Paul, Instituto Génova, Marco Fidel Suarez, Baudilio Montoya.                                                                                                                                                                           2 acompañamientos pedagógicos en 3 sedes de la institución educativa Baudilio Montoya (La Albania, La Estrella y Potosí),        
3 realización de Primer Encuentro de la Red Departamental de Escuela Nueva el cual contó con la asistencia de 51 docentes adscritos a las 19 instituciones que implementan el modelo.
La Secretaría de Educación también realizó acompañamientos a las Instituciones Educativas rurales en la apropiación de los componentes y estrategias para la adecuada implementación del Modelo Escuela Nueva y para la formulación correcta de la ruta de mejoramiento.  Para el 2 trimestre abril -Junio a través de los profesionales del programa educación inicial se realizó asistencia técnica y acompañamiento en sitio, en temas de Política y Lineamientos técnicos, Planes de aula y ambientes pedagógicos, dirigido a docentes de transición, realizando el seguimiento permitiendo visualizar su aplicabilidad en su prácticas en el aula.
Así mismo ha realizado Acompañamiento y asistencia técnica en los planes de mejoramiento institucional.
Medio de verificación: información enviada por correo electrónico: "planeamientoeduca@gobernacionquindio.gov.co" planeamientoeduca@gobernacionquindio.gov.co,  "desarrollohumanoyfamilia@gobernacionquindio.gov.co</t>
  </si>
  <si>
    <t>La Secretaría de Educación reporto que para lo que va corrido del año 2023,  en convenio con la Universidad Remington para llevar a cabo El plan de Formación a 120 Docentes de Preescolar y Madres Comunitarias capacitados en el uso de Nuevas Tecnologías y bilingüismo para la promoción de competencias en Educación Inicial, se han realizado 2 jornadas de capacitación con la asistencia del 100% de los docentes de educación inicial Transición y básica, para un total de 106 docentes que participaron. 
Sin embargo, esta meta  ya se encuenta cumplida de acuerdo a los reportes de seguimientos anteriores.
La Secretaría ,  no reportó presupuesto programado ni ejecutado.
Medio de verificación: información enviada por correo electrónico: "planeamientoeduca@gobernacionquindio.gov.co" planeamientoeduca@gobernacionquindio.gov.co,  "desarrollohumanoyfamilia@gobernacionquindio.gov.co</t>
  </si>
  <si>
    <t>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Medio de verificación: información enviada por correo electrónico; desde desarrollohumanoyfamilia@gobernacionquindio.gov.co.</t>
  </si>
  <si>
    <t xml:space="preserve">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Medio de verificación: información enviada por correo electrónico; desde desarrollohumanoyfamilia@gobernacionquindio.gov.co.
</t>
  </si>
  <si>
    <t>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Medio de verificación: información enviada por correo electrónico; desde desarrollohumanoyfamilia@gobernacionquindio.gov.co.</t>
  </si>
  <si>
    <t>La Secretaria del Interior reporto  que la estrategia tiene como objetivo mejorar la calidad de vida de los niños, niñas y adolescentes en la región mediante la implementación de talleres lúdicos en instituciones educativas, intervención en organizaciones responsables de garantía y restablecimiento de derechos de NNA del Sistema de Responsabilidad Penal para Adolescentes y asistencia técnica en instituciones educativas y juntas de acción comunal en métodos de resolución de conflictos en los municipios de Filandia, La Tebaida, Buenavista, Circasia, Cordoba, Salento, Calarcá, Pijao, Montenegro y Armenia.
Así mismo La Secretaría del interior tiene como estrategia realizar talleres psicosociales en Instituciones Educativas con estudiantes, docentes y rectores, juntas de acción comunal en métodos de resolución de conflictos, logrando lo anterior en los municipios de Quimbaya y Génova.
Medio de verificación: información enviada por correo electrónico “desarrollohumanoyfamilia@gobernacionquindio.gov.co.</t>
  </si>
  <si>
    <t>La Secretaría del Interior reporto que se ha brindó servicio de asistencia técnica para la implementación de liderazgo social en instituciones educativas en siete municipios del Quindío Filandia, Calarcá, Armenia, Circasia, Pijao, Quimbaya y Génova  
Medio de verificación: información enviada por correo electrónico; desarrollohumanoyfamilia@gobernacionquindio.gov.co, Secretaría del Interior Gobernación del Quindío secretariainterior@quindio.gov.co
Medio de verificación: información enviada por correo electrónico “desarrollohumanoyfamilia@gobernacionquindio.gov.co.</t>
  </si>
  <si>
    <t xml:space="preserve">Indeportes Quindío reporto que, se han atendido en el programa escuelas deportivas un total de 250 usuarios de infancia, de los 12 Municipios del Departamento del Quindío, población urbana y rural. (El valor corresponde a la contratación de instructores de las escuelas de formación de enero a junio 2023)
Medio de verificación: información enviada por correo electrónico; desarrollohumanoyfamilia@gobernacionquindio.gov.co,PLANEACIÓN PROYECTOS &lt;planeacion@indeportesquindio.gov.co&gt;  </t>
  </si>
  <si>
    <r>
      <t xml:space="preserve">Para el seguimiento del segundo trimestre Indeportes Quindío reporto que 1 Fase nacional finalizada de los juegos Intercolegiados 2022 en 2023. Para el primer y segundo trimestre de la vigencia 2023, se realizó la contratación de una persona para el programa Juegos Intercolegiados para adelantar gestiones de la fase final y para avanzar con el Ministerio del Deporte y con las Instituciones Educativas, en la proyección de los próximos juegos.    (El valor corresponde a la contratación de enero a junio 2023)
Medio de verificación: información enviada por correo electrónico; </t>
    </r>
    <r>
      <rPr>
        <sz val="11"/>
        <color rgb="FFFF0000"/>
        <rFont val="Arial"/>
        <family val="2"/>
      </rPr>
      <t xml:space="preserve"> </t>
    </r>
    <r>
      <rPr>
        <sz val="11"/>
        <color theme="1"/>
        <rFont val="Arial"/>
        <family val="2"/>
      </rPr>
      <t xml:space="preserve">desarrollohumanoyfamilia@gobernacionquindio.gov.co,PLANEACIÓN PROYECTOS &lt;planeacion@indeportesquindio.gov.co&gt;  </t>
    </r>
  </si>
  <si>
    <r>
      <t>Indeportes Quindío reporto las siguientes acciones 7 Programas Lúdicos y Recreativos de tiempo libre implementados a través de ludotecas, campamentos juveniles del juego y de la recreación para el aprovechamiento y el uso adecuado del tiempo libre,  con el programa Fomento a la recreación, la actividad física y el deporte “Tú y yo en la recreación y el deporte” y mediante la Estrategia Nacional de Recreación para Adolescencia y Juventud, Campamentos Juveniles dirigido a niños y jóvenes entre los 13 a los 28 años, y jornadas de recreación dirigidas a la infancia, se han beneficiado 1,429 niños y niñas.      
Medio de verificación: información enviada por correo electrónico; desde</t>
    </r>
    <r>
      <rPr>
        <sz val="11"/>
        <color rgb="FFFF0000"/>
        <rFont val="Arial"/>
        <family val="2"/>
      </rPr>
      <t xml:space="preserve"> </t>
    </r>
    <r>
      <rPr>
        <sz val="11"/>
        <color theme="1"/>
        <rFont val="Arial"/>
        <family val="2"/>
      </rPr>
      <t xml:space="preserve">desarrollohumanoyfamilia@gobernacionquindio.gov.co,PLANEACIÓN PROYECTOS &lt;planeacion@indeportesquindio.gov.co&gt;  </t>
    </r>
  </si>
  <si>
    <t>.  
La Secretaría de Cultura reportó las siguientes acciones: dentro del programa de formación informal se siguen realizando la formación en danza, teatro, música de cuerda, artes plásticas en los doce municipios del departamento, contando con 2285 hasta la fecha de   infantes capacitados. 
Medio de verificación: información enviada por correo electrónico; desde desarrollohumanoyfamilia@gobernacionquindio.gov.co</t>
  </si>
  <si>
    <t>La Secretaria de Aguas e Infraestructura, reporto las acciones:
1. Se realizó mantenimiento a cinco (5) infraestructuras culturales en los siguientes puntos: 
- Biblioteca Pública Municipal de Salento Quindío. 
- Casa de la cultura de Córdoba.
- Casa de la Cultura Buenavista.
- Biblioteca Pública Municipal de Quimbaya. 
- Se realizará mantenimiento de la infraestructura cultural de la Casa Mujer de Municipio de Calarcá entre el mes de octubre y noviembre de 2023.
PROYECTO: “Mantenimiento de la infraestructura cultural en el departamento del Quindío” BPIN  2021003630001.
2. Para el mantenimiento, mejoramiento y/o rehabilitación de obras físicas de infraestructura deportiva y recreativa en el Departamento del Quindío se están realizando:
- GIMNASIOS BIOSALUDABLES: Buenavista, Circasia, Córdoba, Pijao, Filandia, Montenegro, Quimbaya y Salento – se ejecutó el contrato de obra pública 020 del 2022, esta pendiente de liquidación. (ya fueron recibidos).
- PARQUES INFANTILES: Calarcá, La Tebaida, Génova y Filandia – se ejecutó contrato de obra pública no. 021 de 2023 esta pendiente de liquidación. (ya fueron recibidos, pendiente Genova)
- REMODELACIÓN DEL ESTADIO MUNICIPAL ROGELIO GONZÁLEZ - CIRCASIA, QUINDÍO, se encuentra en ejecución contrato de interventoría 016-2023 concurso de méritos a "CONSORCIO WHLV-CABA ING" con un presupuesto de $ 255.767.173,40 y la licitación de obra pública 013-2023 del estadio de Circasia con un presupuesto de $ 2.102.642.593, con fecha de inicio del 17 de agosto de 2023 con terminación el 27 de diciembre de 2023.
PROYECTO: “Mantenimiento, mejoramiento y/o rehabilitación de obras físicas de infraestructura deportiva y recreativa en el Departamento del Quindío” BPIN 2020003630052. 
3. Se encuentra en ejecución convenio 034 de 2023 entre el departamento del Quindío y el municipio de Filandia cuyo objeto es MANTENIMIENTO Y MEJORAMIENTO DEL ECO PARQUE MIRADOR “COLINA ILUMINADA” EN EL MUNICIPIO DE FILANDIA con fecha de terminación del 30 de noviembre de 2023.
PROYECTO: “Mantenimiento y Mejoramiento del ECO Parque Mirador "Colina Iluminada" en el Municipio de Filandia” BPIN 2023003630004. 
4. Se realizó visita técnica en la plaza de mercado del municipio de Circasia, para verificar el espacio y las cantidades de obra para su intervención.
- Se solicitó pedido de material de ferretería y se proyecta su cumplimiento para el mes de noviembre de 2023.
PROYECTO: “Adecuación plaza de mercado en el Departamento del Quindío” BPIN 2021003630019. 
5. Se realizaron adecuaciones a 6 Salones comunales en diferentes barrios del Municipio de Armenia, se relacionan a continuación: 
- Salón comunal del barrio El poblado.
- Salón comunal del barrio Alto bonito. 
- Salón comunal del barrio Irlanda. 
- Salón comunal del barrio Villas Américas.
- Salón comunal del barrio San José. 
- Salón comunal del barrio La linda.
- Se realizará construcción del salón comunal del resguardo indígena Karabijua en el Municipio de Calarcá.  
PROYECTO: “Construcción y/o adecuación de casetas comunales en los diferentes barrios del departamento” BPIN 2021003630006. 
Medio de verificación: información enviada por correo electrónico; desde desarrollohumanoyfamilia@gobernacionquindio.gov.co.</t>
  </si>
  <si>
    <t>La promotora de vivienda Proyecta,  reportó las siguientes acciones:
*  En el Municipio de Montenegro se encuentra en implementación el contrato de obra 002 de 2023, derivado del convenio No 004 de 2022 con el Municipio para mejorar y mantener la infraestructura deportiva y recreativa del Coliseo del Centro, Coliseo Pueblo Tapao y el Skate Park.
* Para el municipio de Circasia, se encuentra en ejecución el contrato de obra No 009 de 2023 para el mantenimiento y mejoramiento de los escenarios deportivos: coliseo municipal y cerramiento cancha deportiva del barrio ciudad libre.
* Se encuentra en ejecución el contrato de obra No 004 de 2023 en el municipio de La Tebaida para el desarrollo deportivo del Barrio Fundadores para la construcción de una cancha deportiva y gimnasio biosaludable.
*En el Municipio de Pijao se encuentra en ejecución el contrato de obra 025 del año 2023, por medio del cual se esta mejorando la infraestructura del coliseo de deportes y estadio de fútbol en el barrio calle larga. 
*En Filandia se encuentra en ejecución el contrato de obra No 044 de 2023 para el mantenimiento y mejoramiento de escenarios deportivos: Cancha Sintética, Cancha Centro De Integración Ciudadana (Cic) Y Cancha Escuela Cruces.
*En Buenavista se encuentra en ejecución el contrato de obra No 016 de 2023 para el mantenimiento y mejoramiento de escenarios deportivos: Coliseo Multideporte y Pista de Patinaje.
*En el Municipio de Córdoba se dio inicio al contrato de obra No 030 de 2023 para mejorar el Coliseo Municipal.
Medio de verificación: información enviada por correo electrónico “desarrollohumanoyfamilia@gobernacionquindio.gov.co.</t>
  </si>
  <si>
    <t>La Secretaría de Aguas e Infraestructura reportó las siguientes acciones: (se aclara que este proyecto, tanto la actividad como la meta física y financiera corresponde al relacionado en la columna BG fila 8)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Medio de verificación: información enviada por correo electrónico; desde desarrollohumanoyfamilia@gobernacionquindio.gov.co.</t>
  </si>
  <si>
    <t>La Empresa para el Desarrollo Territorial Proyecta reportó haber realizado las siguientes acciones: adelantó las acciones técnicas y jurídicas con los diferentes municipios para desarrollar y llevar a cabo los convenios que den como resultado adecuación y mantenimiento de edificaciones educativas en el Departamento del Quindío.
*Para realizar mejoras de infraestructura en la institución Educativa de Rio Verde Bajo del Municipio de Buenavista, se encuentra en ejecución el contrato de Obra No 015 de 2023.
*En Filandia se encuentra en ejecución el Contrato de obra 028 de 2023 para el mejoramiento y mantenimiento de cuatro (4) Instituciones Educativas: Instituciones Educativas La Catalia, Instituciones Educativas La Palmera, Instituciones Educativas La lotería, Instituciones Educativas Los Tanques. 
*La Tebaida se encuentra en ejecución el contrato de obra No 035 de 2023, para mejorar cinco sedes educativas son: La Popa, Mora hermanos, El Ocaso, La Palmita, La Irlanda y La Silvia.
Medio de verificación: información enviada por correo electrónico “desarrollohumanoyfamilia@gobernacionquindio.gov.co.</t>
  </si>
  <si>
    <r>
      <t xml:space="preserve">La Secretaría de Educación, reportó que, continua con los modelos flexibles de Sistema de Responsabilidad Penal, Aceleración del aprendizaje, Postprimaria, Pensar, Programa para jóvenes y adultos en extraedad, Tejiendo saberes y Escuela nueva. Tambien  realiza acompañamiento, seguimiento y atención educativa a la población identificada con talentos y capacidades excepcionales. Generando estrategias que promuevan y fortalezcan sus habilidades.
</t>
    </r>
    <r>
      <rPr>
        <b/>
        <sz val="11"/>
        <color theme="1"/>
        <rFont val="Arial"/>
        <family val="2"/>
      </rPr>
      <t xml:space="preserve">
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</si>
  <si>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t>La Secretaría de Educación  reporto que en la actualidad se benefician  2367 estudiantes registrados en el aplicativo Simat.
Medio de verificación: información enviada por correo electrónico:  planeamientoeduca@gobernacionquindio.gov.co,  desarrollohumanoyfamilia@gobernacionquindio.gov.co</t>
  </si>
  <si>
    <t>La Secretaría de Educación reporto que Se celebró convenio de asociación con la Corporación Universitaria Remington pera realizar formación académica a los docentes y directivos docentes de instituciones educativas oficiales a través de seminarios de profundización. A realizarse en el tercer trimestre 2023.
Medio de verificación: información enviada por correo electrónico: "planeamientoeduca@gobernacionquindio.gov.co" planeamientoeduca@gobernacionquindio.gov.co, "desarrollohumanoyfamilia@gobernacionquindio.gov.co</t>
  </si>
  <si>
    <t>La Secretaría de Familia reporto que a través de la Dirección de Desarrollo Humano y Familia,  realiza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"Natalia Cardona Osorio" &lt;desarrollohumanoyfamilia@gobernacionquindio.gov.co.</t>
  </si>
  <si>
    <t>La Secretaría de Familia reporto que a través de la Dirección de Desarrollo Humano y Familia,  realiza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&lt;desarrollohumanoyfamilia@gobernacionquindio.gov.co.</t>
  </si>
  <si>
    <t>La Secretaría de Educación, reportó que, atiende niños de 5 años en adelante, y en la actualidad no cuenta con programas implementados para población de cero a siempre.
Medio de verificación: información enviada por correo electrónico; desde  &lt;desarrollohumanoyfamilia@gobernacionquindio.gov.co.</t>
  </si>
  <si>
    <t>El ICBF,   reportó  que  El ICBF Regional Quindío para la vigencia 2023 brinda atención integral en los programas para la primera infancia a 10.263 niños y niñas.
Medio de verificación: información enviada por correo electrónico; desde  &lt;desarrollohumanoyfamilia@gobernacionquindio.gov.co.</t>
  </si>
  <si>
    <t>La Secretaría de Educación reportó que: De acuerdo a la Ley 1804 de 2016 y Decreto 1411 de 2022 no se realizan convenios con los municipios, para ello se establecieron los tránsitos armónicos que se realizan en cada municipio con las instituciones educativas al finalizar y al inicio de cada vigencia.  
Medio de verificación: información enviada por correo electrónico: "planeamientoeduca@gobernacionquindio.gov.co" planeamientoeduca@gobernacionquindio.gov.co, "desarrollohumanoyfamilia@gobernacionquindio.gov.co</t>
  </si>
  <si>
    <t xml:space="preserve">
La Secretaría del interior reportó que  en los 12 municipios del Departamento del Quindio participando activamente en las Juntas de Acción Comunal, a través de programas de capacitación presencial y virtual.
Tambien en el ultimo trimestre se brindó asistencia técnica para la implementación de liderazgo social en instituciones educativas en Quimbaya y Génova.
Medio de verificación: información enviada por correo electrónico “desarrollohumanoyfamilia@gobernacionquindio.gov.co. </t>
  </si>
  <si>
    <t>El ICBF, para el seguimiento del primer trimestre del año 2023,  reportó  las siguientes acciones para el cumplimiento de esta meta.
Durante la vigencia 2023 se han atendido 181 adolescentes en el Programa de Responsabilidad Penal para Adolescentes en el total de sus modalidades de atención. 
Medio de verificación: información enviada por correo electrónico; desde  &lt;desarrollohumanoyfamilia@gobernacionquindio.gov.co.</t>
  </si>
  <si>
    <t>El ICBF, para el seguimiento del primer trimestre del año 2023,  reportó las siguientes  acciones para el cumplimiento de esta meta.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 a la fecha se ha realizado la atención de 1210 niños, niñas y adolescentes. 
Medio de verificación: información enviada por correo electrónico; desde  &lt;desarrollohumanoyfamilia@gobernacionquindio.gov.co.</t>
  </si>
  <si>
    <t>El ICBF, para el seguimiento del primer trimestre del año 2023,  reportó que: De acuerdo a lo establecido en la ley 1098 de 2006 Codigo de infancia y Adolescencia en su artuiculo 96 asi como en el marco de los acuerdos de gestion establecidos por la Sede Nacional, a los cuales debe dar cumplimiento la directora Regional,  los coordinadores de los Centros Zonales Armenia Norte , Armenia Sur y Calarca realizan seguimiento a la medida con una peridiocidad de 2 veces por mes tanto a Comisariosde Familia Como a los Defensores de Familia de los Centros Zonales. 
Medio de verificación: información enviada por correo electrónico; desde  &lt;desarrollohumanoyfamilia@gobernacionquindio.gov.co.</t>
  </si>
  <si>
    <t>El ICBF, para el seguimiento del primer trimestre del año 2023,  reportó que: El ICBF no tiene dentro de sus competencias legales procesos de detección, judicialización y castigo para población adulta que cometa algún delito contra un niño, niña o adolescente. 
Medio de verificación: información enviada por correo electrónico; desde  &lt;desarrollohumanoyfamilia@gobernacionquindio.gov.co.</t>
  </si>
  <si>
    <r>
      <t xml:space="preserve">De acuerdo a la acción estratégica y la meta trazada a 2024 y su comportamiento entre los años 2014-2022, desde el ICBF se ha garantizado el trámite administrativo de restablecimiento de derechos.
Así mismo, la meta se encuentra con un </t>
    </r>
    <r>
      <rPr>
        <b/>
        <sz val="11"/>
        <color theme="1"/>
        <rFont val="Arial"/>
        <family val="2"/>
      </rPr>
      <t xml:space="preserve">70% </t>
    </r>
    <r>
      <rPr>
        <sz val="11"/>
        <color theme="1"/>
        <rFont val="Arial"/>
        <family val="2"/>
      </rPr>
      <t xml:space="preserve">de cumplimiento a la fecha, siendo necesario continuar con el fortalecimiento de la meta de la Política Pública.
</t>
    </r>
  </si>
  <si>
    <t>El ICBF, para el seguimiento del primer trimestre del año 2023,  reportó las siguientes acciones para el cumplimiento de esta meta.
La meta no es responsabilidad del ICBF, toda vez que la implementación de la Estrategia Nacional, se desarrolla a través de la implemetnación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contratacion de tres profesionales en las areas de Psicologia, Trabajo Social y Pedagogia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desde " &lt;desarrollohumanoyfamilia@gobernacio</t>
  </si>
  <si>
    <r>
      <t xml:space="preserve">El ICBF, para el seguimiento del primer trimestre del año 2023,  reportó que la meta no es responsabilidad del ICBF, el plan departamental y las rutas son lideradas desde la Secretaría del Interior del departamento. 
Medio de verificación: información enviada por correo electrónico; desde </t>
    </r>
    <r>
      <rPr>
        <sz val="11"/>
        <color rgb="FFFF0000"/>
        <rFont val="Arial"/>
        <family val="2"/>
      </rPr>
      <t>"</t>
    </r>
    <r>
      <rPr>
        <sz val="11"/>
        <color theme="1"/>
        <rFont val="Arial"/>
        <family val="2"/>
      </rPr>
      <t xml:space="preserve"> &lt;desarrollohumanoyfamilia@gobernacionquindio.gov.co.</t>
    </r>
  </si>
  <si>
    <t>El ICBF, para el seguimiento del primer trimestre del año 2023,  reportó  que las acciones para el cumplimiento de esta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desde  &lt;desarrollohumanoyfamilia@gobernacio</t>
  </si>
  <si>
    <r>
      <t>El ICBF, para el seguimiento del primer trimestre del año 2023, no reportó acciones para el cumplimiento de esta meta.
Medio de verificación: información enviada por correo electrónico; desde</t>
    </r>
    <r>
      <rPr>
        <sz val="11"/>
        <color rgb="FFFF0000"/>
        <rFont val="Arial"/>
        <family val="2"/>
      </rPr>
      <t xml:space="preserve"> </t>
    </r>
    <r>
      <rPr>
        <sz val="11"/>
        <color theme="1"/>
        <rFont val="Arial"/>
        <family val="2"/>
      </rPr>
      <t xml:space="preserve"> &lt;desarrollohumanoyfamilia@gobernacionquindio.gov.co.</t>
    </r>
  </si>
  <si>
    <t>El ICBF, para el seguimiento del primer trimestre del año 2023,  reportó que  si bien la administración de la Plataforma SUIN no depende de la Regional Quindío, sí se logra reportar que desde el ICBF Nacional se mantiene en operación y actualización estadistica permanente la plataforma para consulta territorial de los diferentes indicadores de desarrollo integral de niños, niñas, adolescentes y jóvenes del departamento y del país.  En la actualidad la plataforma a permitido a los doce municipios y al departamento extraer la información de los indicadores de infancia y adolescencia y el gasto público social para el cuarto proceso de rendición pública de cuentas de Primera Infancia, Infancia, Adolescencia y Juventud 2020-2023.
Medio de verificación: información enviada por correo electrónico; desde  &lt;desarrollohumanoyfamilia@gobernacionquindio.gov.co.</t>
  </si>
  <si>
    <r>
      <t xml:space="preserve">Para el tercer seguimiento del año 2023, la Secretaria de Salud Departamental reportó las siguientes acciones: En cumplimiento de la resolución 2350 de 2020 por la cual “SE ADOPTA EL LINEAMIENTO TÉCNICO PARA EL MANEJO INTEGRAL DE ATENCIÓN A LA DESNUTRICIÓN AGUDA MODERADA Y SEVERA, EN NIÑOS DE 0 A 59 MESES DE EDAD Y SE DICTAN OTRAS DISPOSICIONES”; se realizan   13 visitas de seguimiento y evaluación (incluyendo los criterios de implementación de la estrategia (IAMI) a IPS; ESE Hospital San Juan de Dios-Armenia, ESE Hospital San Camilo-Buenavista,  ESE Hospital La Misericordia del Municipio de Calarcá, ESE ESE Hospital San Vicente de Paul-Circasia, ESE Hospital San Roque-Córdoba, ESE Hospital San Vicente-Filandia, ESE Hospital San Vicente de Paul-Génova, ESE Hospital Roberto Quintero Villa -Montenegro, ESE Hospital Sagrado Corazón de Jesús del Municipio de Quimbaya, ESE Hospital San Vicente de Paul del Municipio de Salento y con el fin de promover la adopción del reporte y notificación de casos de desnutrición por ser municipios con notificación silenciosa en el evento 113, se realizan campañas de seguimiento y evaluación a la atención nutricional de menores de 5 años con desnutrición en 5 Entidades Territoriales de Salud del orden municipal (ETS) Pijao, Circasia, Filandia, Córdoba, Buenavista.
</t>
    </r>
    <r>
      <rPr>
        <b/>
        <sz val="11"/>
        <color theme="1"/>
        <rFont val="Arial"/>
        <family val="2"/>
      </rPr>
      <t xml:space="preserve">Sin embargo, no reporto presupuesto programado, ni ejecutado.
</t>
    </r>
    <r>
      <rPr>
        <sz val="11"/>
        <color theme="1"/>
        <rFont val="Arial"/>
        <family val="2"/>
      </rPr>
      <t xml:space="preserve">
Medio de verificación: información enviada por correo electrónico “desarrollohumanoyfamilia@gobernacionquindio.gov.co.</t>
    </r>
  </si>
  <si>
    <r>
      <t xml:space="preserve">La Secretaría de Salud, para el seguimiento del primer , segundo y tercer trimestre del año 2023, no reporto acciones encaminadas al cumplimiento de esta meta.
</t>
    </r>
    <r>
      <rPr>
        <b/>
        <sz val="11"/>
        <color theme="1"/>
        <rFont val="Arial"/>
        <family val="2"/>
      </rPr>
      <t xml:space="preserve">Así mismo no reporto presupuesto programado, ni ejecutado.
</t>
    </r>
    <r>
      <rPr>
        <sz val="11"/>
        <color theme="1"/>
        <rFont val="Arial"/>
        <family val="2"/>
      </rPr>
      <t xml:space="preserve">
Medio de verificación: información enviada por correo electrónico “desarrollohumanoyfamilia@gobernacionquindio.gov.co.</t>
    </r>
  </si>
  <si>
    <r>
      <t xml:space="preserve">La Secretaría de Salud, para el seguimiento del primer, segundo y tercer trimestre del año 2023, no reporto acciones encaminadas al cumplimiento de esta meta. 
</t>
    </r>
    <r>
      <rPr>
        <b/>
        <sz val="11"/>
        <color theme="1"/>
        <rFont val="Arial"/>
        <family val="2"/>
      </rPr>
      <t>Así mismo tampoco reporto presupuesto programado ni ejecutado.</t>
    </r>
    <r>
      <rPr>
        <sz val="11"/>
        <color theme="1"/>
        <rFont val="Arial"/>
        <family val="2"/>
      </rPr>
      <t xml:space="preserve">
Medio de verificación: información enviada por correo electrónico “desarrollohumanoyfamilia@gobernacionquindio.gov.co.</t>
    </r>
  </si>
  <si>
    <r>
      <t xml:space="preserve">
Durante el tercer trimestre del año 2023, 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
</t>
    </r>
  </si>
  <si>
    <r>
      <t xml:space="preserve">
La Secretaría de Salud reportó que durante el tercer trimestre del año en curso de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 xml:space="preserve">
Sin embargo, no reportó presupuesto programado ni ejecutado.
</t>
    </r>
    <r>
      <rPr>
        <sz val="11"/>
        <color theme="1"/>
        <rFont val="Arial"/>
        <family val="2"/>
      </rPr>
      <t xml:space="preserve">
Medio de verificación: información enviada por correo electrónico “desarrollohumanoyfamilia@gobernacionquindio.gov.co.</t>
    </r>
  </si>
  <si>
    <r>
      <t xml:space="preserve">La Secretaría de Salud reportó que durante el tercer trimestre del año en curso de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t>
    </r>
  </si>
  <si>
    <r>
      <t xml:space="preserve">La Secretaría de Salud reporto para el tercer trimestre del seguimiento 2023 las siguientes acciones: se dio cumplimiento a la campaña de Gestión del Riesgo para la prevención de consumo de sustancias psicoactivas denominada “SI TU ESTAS LAS DROGAS NO”. Su objetivo se centró en el involucramiento parental para prevención del consumo de sustancias psicoactivas licitas e ilícitas, y fue presentada a los Planes Locales y/o Subsecretarias de Salud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1"/>
        <color theme="1"/>
        <rFont val="Arial"/>
        <family val="2"/>
      </rPr>
      <t xml:space="preserve">Sin embargo, no reportó presupuesto programado ni ejecutado. Aun así la meta se encuentra con un porcentaje de cumplimiento del 100%
</t>
    </r>
    <r>
      <rPr>
        <sz val="11"/>
        <color theme="1"/>
        <rFont val="Arial"/>
        <family val="2"/>
      </rPr>
      <t xml:space="preserve">
Medio de verificación: información enviada por correo electrónico “desarrollohumanoyfamilia@gobernacionquindio.gov.co.</t>
    </r>
  </si>
  <si>
    <r>
      <t xml:space="preserve">La Secretaría de Educación, para la vigencia del tercer trimestre del año 2023 reportóCon corte a este informe se cuenta con una matricula de 2649 estudiantes en el nivel de preescolar matriculados en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t>
    </r>
  </si>
  <si>
    <r>
      <t xml:space="preserve">La Secretaría de Educación, para la vigencia del tercer trimestre del año 2023 reportó que con corte a este informe se cuenta con una matricula de 14584 estudiantes en el nivel de basica primaria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t>
    </r>
  </si>
  <si>
    <r>
      <t xml:space="preserve">Para el seguimiento del tercer trimestre del año 2023 la Secretaría de Educación reporto que, se cuenta con una matricula de  11646 estudiantes en el nivel de basica secundaria matriculados en los 11 municipios no certificados del departamento. 
</t>
    </r>
    <r>
      <rPr>
        <b/>
        <sz val="11"/>
        <color theme="1"/>
        <rFont val="Arial"/>
        <family val="2"/>
      </rPr>
      <t xml:space="preserve">Sin embargo, no reportó presupuesto programado ni ejecutado.
</t>
    </r>
    <r>
      <rPr>
        <sz val="11"/>
        <color theme="1"/>
        <rFont val="Arial"/>
        <family val="2"/>
      </rPr>
      <t>Medio de verificación: información enviada por correo electrónico:  planeamientoeduca@gobernacionquindio.gov.co,  desarrollohumanoyfamilia@gobernacionquindio.gov.co</t>
    </r>
  </si>
  <si>
    <r>
      <t xml:space="preserve">La Secretaría de Educación para el seguimiento del tercer trimestre reportó que se realizo en las Instituciones Educativas la Evaluación y seguimiento  a la estrategia PAR PARA LEEER que esta inmersa en el Plan de Lectura, Escritura., Oralidad y Biblioteca A CRITICAR SE DIJO, la cual contiene los talleres a realizar.
</t>
    </r>
    <r>
      <rPr>
        <b/>
        <sz val="11"/>
        <color theme="1"/>
        <rFont val="Arial"/>
        <family val="2"/>
      </rPr>
      <t xml:space="preserve">
Sin embargo, no reportó presupuesto programado ni ejecutado.
</t>
    </r>
    <r>
      <rPr>
        <sz val="11"/>
        <color theme="1"/>
        <rFont val="Arial"/>
        <family val="2"/>
      </rPr>
      <t xml:space="preserve">
Medio de verificación: información enviada por correo electrónico:  planeamientoeduca@gobernacionquindio.gov.co,  desarrollohumanoyfamilia@gobernacionquindio.gov.co</t>
    </r>
  </si>
  <si>
    <r>
      <t xml:space="preserve">Para el seguimiento del tercer trimestre del año 2023 la Secretaría de Educación reportó que, todos los comites institucionales de convivencia de las 54 instituciones educativas  desarrollan actividades para el mejoramiento de la convivencia escolar y el fortalecimiento de las competencias ciudadanas.
</t>
    </r>
    <r>
      <rPr>
        <b/>
        <sz val="11"/>
        <color theme="1"/>
        <rFont val="Arial"/>
        <family val="2"/>
      </rPr>
      <t xml:space="preserve">Sin embargo, no reportó el número exacto de docentes y directivos que partitiparon en el proceso.
</t>
    </r>
    <r>
      <rPr>
        <sz val="11"/>
        <color theme="1"/>
        <rFont val="Arial"/>
        <family val="2"/>
      </rPr>
      <t xml:space="preserve">
Medio de verificación: información enviada por correo electrónico:  planeamientoeduca@gobernacionquindio.gov.co,  desarrollohumanoyfamilia@gobernacionquindio.gov.co  </t>
    </r>
  </si>
  <si>
    <r>
      <t xml:space="preserve">La Secretaría de Educación para el tercer trimestre del 2023 reportó que se realizó asistencia tecnica a las instituciones educativas en el proyecto Paisaje cultural cafetero.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  </t>
    </r>
  </si>
  <si>
    <r>
      <t xml:space="preserve">A través de la asistencia tecnica realizada a la Secretaría de la Salud, en la cual manifestaron que actualmente se cuentan con 10 ESE con Norma Técnica implementada en forma permanente y continua,para la atención del binomio madre e hijo, incluyendo la estrategia IAMI, las cuales son en el departamento
Hospital San Vicente de Paul Filandia.
Hospital Santa Ana de pijao.
Hospital  San Vicente de Paul Circasia.
Hospital La misericordia Calarcá.
Hospital San Roque Córdoba .  
Hospital San Vicente de Paul Génova.
Hospital  San Roque Buenavista.   
Hospital Pio X Tebaida Quindío.  
Hospital San juan de Dios.
Hospital Sagrado Corazón de Jesús.                       
Teniendo en cuenta el comportamiento de la meta durante las vigencias anteriores, se observa que es de mantenimiento,y que en las ESE anteriormente mencionadas se ha implementado y realizado seguimiento a la estrategia IAMI,y la implementación de la Estrategia Instituciones Amigas de la Mujer y la Infancia (IAMI) en los municipios que cuentan con ESE.  
Teniendo en cuenta que que la meta de la Politica pública habla de 14 ESE, se pudo verificar con la secretaría de salud  que en el departamento del Quindío no se cuenta con este numero de ESE en funcionamiento y que solo se tienen 10 ESE, razón por la cual el cumplimiento de dicho indicador no podrá cumplir el 100%
</t>
    </r>
    <r>
      <rPr>
        <b/>
        <sz val="11"/>
        <color theme="1"/>
        <rFont val="Arial"/>
        <family val="2"/>
      </rPr>
      <t>Sin embargo, el promedio en el decenio es del 66%</t>
    </r>
  </si>
  <si>
    <r>
      <t xml:space="preserve">Teniendo en cuenta el comportamiento de la meta durante las vigencias anteriores, se observa que, el proceso de implementación de la Estrategia "Madre Canguro" es permanente, siendo necesaria su continuidad hasta finalizar el decenio; Así mismo, se evidencia que el seguimiento ha sido realizado sobre el proceso de acompañamiento técnico a los 12 municipios del departamento.
Teniendo en cuenta que que la meta de la Politica pública habla de 14 ESE, se pudo verificar que en el departamento del Quindío no se cuenta con este numero de ESE que realicen  atención del binomio madre e hijo, incluyendo la Estrategia "Madre Canguro". en el departamento solo la IPS  sagrada familia cuenta con esta estrategia , razón por la cual el cumplimiento de dicho indicador no podrá cumplir el 100%, 
Sin embargo, es importante aclarar que, la Secretaría de Salud Departamental, argumenta que el departamento solo cuenta con cuatro (4) Instituciones Prestadoras de Servicio (IPS) de parto habilitadas, pero solo 1 con la estrategia madre canguro.
Por lo anterior, este indicador se Encuentra en </t>
    </r>
    <r>
      <rPr>
        <b/>
        <sz val="11"/>
        <color theme="1"/>
        <rFont val="Arial"/>
        <family val="2"/>
      </rPr>
      <t>46%</t>
    </r>
    <r>
      <rPr>
        <sz val="11"/>
        <color theme="1"/>
        <rFont val="Arial"/>
        <family val="2"/>
      </rPr>
      <t xml:space="preserve"> de avance, ya que durante varias vigencias no se han reportado acciones para el cumplimiento de esta meta. </t>
    </r>
  </si>
  <si>
    <r>
      <t xml:space="preserve">De acuerdo con el Plan Nacional de Derechos Sexuales y Reproductivos, proyectado entre las vigencias 2017 y 2021 se cumplió al 78%.
Para la vigencia 2022, la pesar de que no se ha realizado a nivel nacional la actualización del nuevo plan nacional de sexualidad, derechos sexuales y reproductivos, desde la secretaría de Salud departamental se generan acciones encaminadas a desarrollo continuo para la atención y promoción de la sexualidad y derechos sexuales reproductivos con enfoque diferencial en los 12 municipios del departamento, dado que se cuenta con capacidad instalada y  generando procesos de enfoque diferencial.
Para la vigencia 2023, la Secretaría de Salud Departamental continua ejecutando acciones en los 11 municipios sobre los que tiene incidencia en el desarrollo continuo para la atención y promoción de la sexualidad y derechos sexuales reproductivos con enfoque diferencial.  Para el municipio de Armenia, se aclara que dado que tienen Secretaría de Salud propia, ésta es la encargada de la implementación de las acciones.
</t>
    </r>
    <r>
      <rPr>
        <b/>
        <sz val="11"/>
        <color theme="1"/>
        <rFont val="Arial"/>
        <family val="2"/>
      </rPr>
      <t>En el promedio del decenio el cumplimiento del indicador se mantiene en el 78%.</t>
    </r>
  </si>
  <si>
    <r>
      <t xml:space="preserve">El Plan Nacional de Derechos Sexuales y Reproductivos, proyectado entre las vigencias 2017 y 2021 se cumplió en un 57%.
Sin embargo, La Secretaría de Salud continúa realizando talleres pedagógicos, acciones de formación en derechos sexuales y reproductivos, acciones de seguimiento a las EAPB e IPS que atienden pacientes con VIH/SIDA Hepatitis B/C, y mesas de trabajo con la red departamental de VIH SIDA alerta temprana, durante el primer trimestre de la vigencia 2022.
Igualmente, es importante tener presente que, El Plan Nacional de Derechos Sexuales y Reproductivos culmino su vigencia en el año 2021 y para la vigencia 2022, la secretaría de Salud no ha realizado actualización del nuevo plan nacional de sexualidad, derechos sexuales y reproductivos, teniendo en cuenta que se esta a la espera de la implementación de la estrategia nacional.
</t>
    </r>
    <r>
      <rPr>
        <b/>
        <sz val="11"/>
        <color theme="1"/>
        <rFont val="Arial"/>
        <family val="2"/>
      </rPr>
      <t>En el promedio del decenio el cumplimiento del indicador se mantiene en el 60%.</t>
    </r>
  </si>
  <si>
    <r>
      <t xml:space="preserve">La acción estratégica de la Política Pública establece la implementación del Plan de Seguridad Alimentaria y Nutricional del departamento del Quindío, el cual terminó su proceso durante la vigencia 2020. 
Sin embargo, para la vigencia 2022, la secretaría de Agricultura se encuentra en la construcción de la Política Pública deSeguridad Alimentaria y Nutricional del departamento del Quindío, la cual se esta realizando en conjunto con las diferentes secretarías de la gobernación.
Igualmente, La Secretaría de Agricultura, reporta que se están ejecutando proyectos de Alianzas productivas en 10 municipios del depatamento (CORDOBA, CIRCASIA, MONTENEGRO, GENOVA, BUENAVISTA, CALARCA, SALENTO, PIJAO, FILANDIA, QUIMBAYA) implementando  la primera fase, segunda fase y de la tercera fase, con una pluralidad de los patrones alimentarios adecuados, durante la vigencia del año 2022.
Para la vigencia 2023 la Secretaría de Agricultura reportó información durante el primer trimestre con cumplimiento de acciones en los 12 municipios del departamento.
</t>
    </r>
    <r>
      <rPr>
        <b/>
        <sz val="11"/>
        <color theme="1"/>
        <rFont val="Arial"/>
        <family val="2"/>
      </rPr>
      <t xml:space="preserve">En el promedio del decenio el porcentaje de cumplimiento es del 75%
</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</si>
  <si>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acción estratégica de la Política Pública establece la implementación del Plan de Seguridad Alimentaria y Nutricional del departamento del Quindío, el cual terminó su proceso durante la vigencia 2020. 
De acuerdo con el comportamiento de la meta, durante los periodos reportados, se observa que se dio cumplimiento al alcance proyectado para el decenio, constituyéndose una meta cumplida.
Sin embargo, la Secretaría de Agricultura continúa realizando acompañamiento y asistencia técnica a Productores Agropecuarios con procesos de extensión agropecuaria tanto en la parte productiva, como en alistamiento de La oferta productiva para mercados campesinos, durante  la vigencia 2022; así como,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</si>
  <si>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acción estratégica de la Política Pública establece la implementación del Plan de Seguridad Alimentaria y Nutricional del departamento del Quindío, el cual terminó su proceso durante la vigencia 2020. 
Según los reportes periódicos anuales de seguimiento, se evidencia que con corte a la vigencia 2022, se ejecutaron 42 convenios, dando cumplimiento a la meta. 
Sin embargo, la Secretaría de Agricultura, mediante los Mercados campesinos, continúa realizando actividades de apoyo a productores agropecuarios, con el propósito de consolidar el liderazgo empresarial, la asociatividad, acciones de extensión agropecuaria y las alianzas productivas en seguridad alimentaria de la Secretaría de Agricultura, Desarrollo Rural y Medio Ambiente, durante el primer y segundo trimestre de la vigencia 2022.
Se evidencia que, parala vigencia 2022, la Secretaria de Agricultura reportó acciones,   estas no guardan relación con la meta propuesta, sin embargo se pude observar que de acuerdo a los reportes de los seguimientos esta meta ya se encuentra cumplida  en un 100%.</t>
    </r>
  </si>
  <si>
    <r>
      <t xml:space="preserve">El Plan de Seguridad Alimentaria y Nutricional del departamento del Quindío, terminó su periodo de implementación en la vigencia 2020.
Igualmente, se puede observar que de acuerdo con, los seguimientos realizados al indicador, esta meta se encuentra con un cumplimiento del 100% a la fecha; en la medida que se han reportado acciones durante todas las vigencias. 
La secretaría de Agricultura se encuentra en la construcción de la Política Pública deSeguridad Alimentaria y Nutricional del departamento del Quindío, la cual se esta realizando en conjunto con las diferentes secretarías de la gobernación.
</t>
    </r>
    <r>
      <rPr>
        <b/>
        <sz val="11"/>
        <color theme="1"/>
        <rFont val="Arial"/>
        <family val="2"/>
      </rPr>
      <t>En el promedio del decenio el cumplimiento de la meta es del 100%</t>
    </r>
  </si>
  <si>
    <r>
      <t xml:space="preserve">Una vez analizado el comportamiento de la meta de Política Pública, se observa que si bien el término copago para almuerzos, ya no se encuentra en vigencia en la actualidad, se hace la implementación del Programa de Alimentación Escolar, de acuerdo con los lineamientos del Ministerio de Educación Nacional. 
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Igualmente, es importante mencionar que se ha mantenido un promedio anual de niños y niñas beneficiados con el programa de alimentación escolar, durante la mayoría de vigencias, y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t>
    </r>
  </si>
  <si>
    <r>
      <t xml:space="preserve">La presente meta, se constituye como una meta cumplida, toda vez que desde la Secretaría de Educación Departamental se cuenta con un operador que fortalece las capacidades institucionales para la promoción, apoyo y ejecución del Programa de Alimentación Escolar en los 11 municipios no certificados del Departamento del Quindío.  
Se aclara que mediante la modalidad de licitación pública la Secretaría de Educación y Secretaría Jurídica adelantaron proceso contractual para la prestación del servicio de Alimentación Escolar en los 11 municipios no certificados del Departamento del Quindío.
Es de aclarar que las capacidades institucionales (1) se han mantenido en cada vigencia generando el </t>
    </r>
    <r>
      <rPr>
        <b/>
        <sz val="11"/>
        <color theme="1"/>
        <rFont val="Arial"/>
        <family val="2"/>
      </rPr>
      <t>100%</t>
    </r>
    <r>
      <rPr>
        <sz val="11"/>
        <color theme="1"/>
        <rFont val="Arial"/>
        <family val="2"/>
      </rPr>
      <t xml:space="preserve"> de cumplimiento de la meta.</t>
    </r>
  </si>
  <si>
    <r>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al ser ejecutada en los doce (12) municipios. 
Igualmente, la Secretaria de salud realiza el comité departamental de Sexualidad, Salud Sexual y Reproductiva, el subcomité de  ITS VIH SIDA Hepatitis B C. 
Sin embargo, es importante mencionar que a la fecha, el indicador se encuentra en un </t>
    </r>
    <r>
      <rPr>
        <b/>
        <sz val="11"/>
        <color theme="1"/>
        <rFont val="Arial"/>
        <family val="2"/>
      </rPr>
      <t>100%</t>
    </r>
    <r>
      <rPr>
        <sz val="11"/>
        <color theme="1"/>
        <rFont val="Arial"/>
        <family val="2"/>
      </rPr>
      <t xml:space="preserve"> de cumplimiento.
</t>
    </r>
  </si>
  <si>
    <r>
      <t xml:space="preserve">De acuerdo a lo reportado por la Secretaría de Salud, durante el 2023 los 11 municipios se ha implementado la estrategia AIEPI con Plan Integral de Cobertura y Programa de Sensibilización.
Es importante mencionar que el municipio de Armenia cuenta autonomía en la ejecución de esta estrategia a través de la Secretaría de Salud Municipal, por este motivo la meta no se cumplirá al 100%.
</t>
    </r>
    <r>
      <rPr>
        <b/>
        <sz val="11"/>
        <color theme="1"/>
        <rFont val="Arial"/>
        <family val="2"/>
      </rPr>
      <t>Es importante mencionar que a la fecha, el indicador se encuentra en un 70% de cumplimiento en el promedio del decenio.</t>
    </r>
  </si>
  <si>
    <r>
      <t xml:space="preserve">
De acuerdo con el reporte de la Secretaría de Salud, se evidencia que hay duplicidad en el contenido de la meta No. 14.
El indicador se encuentra en un </t>
    </r>
    <r>
      <rPr>
        <b/>
        <sz val="11"/>
        <color theme="1"/>
        <rFont val="Arial"/>
        <family val="2"/>
      </rPr>
      <t>68%</t>
    </r>
    <r>
      <rPr>
        <sz val="11"/>
        <color theme="1"/>
        <rFont val="Arial"/>
        <family val="2"/>
      </rPr>
      <t xml:space="preserve"> de cumplimiento a la fecha</t>
    </r>
  </si>
  <si>
    <r>
      <t xml:space="preserve">
De acuerdo con el reporte de la Secretaría de Salud, se evidencia que hay duplicidad en el contenido de la meta No. 14.
El indicador se encuentra en un </t>
    </r>
    <r>
      <rPr>
        <b/>
        <sz val="11"/>
        <color theme="1"/>
        <rFont val="Arial"/>
        <family val="2"/>
      </rPr>
      <t>73%</t>
    </r>
    <r>
      <rPr>
        <sz val="11"/>
        <color theme="1"/>
        <rFont val="Arial"/>
        <family val="2"/>
      </rPr>
      <t xml:space="preserve"> de cumplimiento a la fecha</t>
    </r>
  </si>
  <si>
    <r>
      <t>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El indicador se encuentra en un</t>
    </r>
    <r>
      <rPr>
        <b/>
        <sz val="11"/>
        <color theme="1"/>
        <rFont val="Arial"/>
        <family val="2"/>
      </rPr>
      <t xml:space="preserve"> 85%</t>
    </r>
    <r>
      <rPr>
        <sz val="11"/>
        <color theme="1"/>
        <rFont val="Arial"/>
        <family val="2"/>
      </rPr>
      <t xml:space="preserve"> de cumplimiento a la fecha</t>
    </r>
  </si>
  <si>
    <r>
      <t>Teniendo en cuenta que el Plan de Atención Integral a la Primera Infancia (PAIPI), operó hasta la entrada en vigencia de la Ley 1804 de 2016 "Política de Estado de Cero a Siempre, la meta se encuentra cumplida. 
No obstante, la Administración Departamental realiza el proceso de acompañamiento técnico en articulación con la Instituto Colombiano de Bienestar Familiar a las Entidades Territoriales Municipales, con la finalidad de fortalecer las capacidades institucionales de los equipos interdisciplinarios. 
La Secretaría de Familia, se encuentra realizando asistencia técnica a los funcionarios de las Administraciones Municipales, para lograr la consolidación, implementación y seguimiento de las Rutas Integrales de Atención a la Primera Infancia, durante la vigencia 2022.
El indicador se encuentra en un</t>
    </r>
    <r>
      <rPr>
        <b/>
        <sz val="11"/>
        <color theme="1"/>
        <rFont val="Arial"/>
        <family val="2"/>
      </rPr>
      <t xml:space="preserve"> 59%</t>
    </r>
    <r>
      <rPr>
        <sz val="11"/>
        <color theme="1"/>
        <rFont val="Arial"/>
        <family val="2"/>
      </rPr>
      <t xml:space="preserve"> de cumplimiento a la fecha</t>
    </r>
  </si>
  <si>
    <r>
      <t>De acuerdo a lo reportado durante todas las vigencias por parte de la Secretaría de Educación, se observa que se cumplió con la meta programada para el acceso a estudiantes de nivel preescolar. Así mismo, se ha mantenido un promedio anual de</t>
    </r>
    <r>
      <rPr>
        <b/>
        <sz val="11"/>
        <color theme="1"/>
        <rFont val="Arial"/>
        <family val="2"/>
      </rPr>
      <t xml:space="preserve"> 3.385</t>
    </r>
    <r>
      <rPr>
        <sz val="11"/>
        <color theme="1"/>
        <rFont val="Arial"/>
        <family val="2"/>
      </rPr>
      <t xml:space="preserve"> niños y niñas en nivel prescolar.
Sin embargo, es necesario garantizar el acceso y la permanencia de los niños, niñas y adolescentes al sistema educativo de los once municipios no certificados en educación del Departamento del Quindío.</t>
    </r>
  </si>
  <si>
    <r>
      <t xml:space="preserve">De acuerdo con lo reportado durante todas las vigencias por parte de la Secretaría de Educación, se observa que se cumplió con la meta programada para el acceso a estudiantes de básica primaria. Así mismo, se ha mantenido un promedio anual de </t>
    </r>
    <r>
      <rPr>
        <b/>
        <sz val="11"/>
        <color theme="1"/>
        <rFont val="Arial"/>
        <family val="2"/>
      </rPr>
      <t>18.009</t>
    </r>
    <r>
      <rPr>
        <sz val="11"/>
        <color theme="1"/>
        <rFont val="Arial"/>
        <family val="2"/>
      </rPr>
      <t xml:space="preserve"> niños y niñas en básica primaria.
Sin embargo, es necesario garantizar el acceso y la permanencia de los niños, niñas y adolescentes al sistema educativo de los once municipios no certificados en educación del Departamento del Quindío.</t>
    </r>
  </si>
  <si>
    <r>
      <t xml:space="preserve">Se observa que la meta programada para disminuir la población analfabeta en el Departamento del Quindío se encuentra en un </t>
    </r>
    <r>
      <rPr>
        <b/>
        <sz val="11"/>
        <color theme="1"/>
        <rFont val="Arial"/>
        <family val="2"/>
      </rPr>
      <t>100%</t>
    </r>
    <r>
      <rPr>
        <sz val="11"/>
        <color theme="1"/>
        <rFont val="Arial"/>
        <family val="2"/>
      </rPr>
      <t xml:space="preserve"> del cumplimiento. 
Sin embargo, la Secretaría de Educación,  cuenta con procesos para el desarrollo de un modelo flexible¨ TEJIENDO SABERES¨.
Igualmente, la Secretaría de Educación continua realizando el proceso de atención de la población joven y adulta, que requieren ser alfabetizados a través de docentes en diferentes establecimientos educativos. 
</t>
    </r>
    <r>
      <rPr>
        <b/>
        <i/>
        <sz val="11"/>
        <color theme="1"/>
        <rFont val="Arial"/>
        <family val="2"/>
      </rPr>
      <t xml:space="preserve">
</t>
    </r>
    <r>
      <rPr>
        <sz val="11"/>
        <color theme="1"/>
        <rFont val="Arial"/>
        <family val="2"/>
      </rPr>
      <t xml:space="preserve">NOTA: PARA EL PROCESO DE FORMACIÓN A LOS ANALFABETAS EL DEPARTAMENTO NO CUENTA CON LINEA BASE DE ANALFABETISMO DEL AÑO 2014,  LO CUAL NO PERMITE DEFINIR CUANTAS PERSONAS ANALFABETAS MENOS TENEMOS EN EL DEPARTAMENTO.
</t>
    </r>
  </si>
  <si>
    <r>
      <t>De acuerdo con lo reportado durante todas las vigencias por parte de la Secretaría de Educación, se observa que se cumplió con la meta programada para el acceso a estudiantes de básica secundaria. Así mismo, se ha mantenido un promedio anual de</t>
    </r>
    <r>
      <rPr>
        <b/>
        <sz val="11"/>
        <color theme="1"/>
        <rFont val="Arial"/>
        <family val="2"/>
      </rPr>
      <t xml:space="preserve"> 15.731</t>
    </r>
    <r>
      <rPr>
        <sz val="11"/>
        <color theme="1"/>
        <rFont val="Arial"/>
        <family val="2"/>
      </rPr>
      <t xml:space="preserve"> niños, niñas y adolescentes en básica secundaria.
Sin embargo, es necesario garantizar el acceso y la permanencia de los niños, niñas y adolescentes al sistema educativo de los once municipios no certificados en educación del Departamento del Quindío.</t>
    </r>
  </si>
  <si>
    <r>
      <t>De acuerdo con lo reportado durante todas las vigencias por parte de la Secretaría de Educación, se observa que se cumplió con la meta programada para el acceso a estudiantes de educación media. Así mismo, se ha mantenido un promedio anual de</t>
    </r>
    <r>
      <rPr>
        <b/>
        <sz val="11"/>
        <color theme="1"/>
        <rFont val="Arial"/>
        <family val="2"/>
      </rPr>
      <t xml:space="preserve"> 5,969</t>
    </r>
    <r>
      <rPr>
        <sz val="11"/>
        <color theme="1"/>
        <rFont val="Arial"/>
        <family val="2"/>
      </rPr>
      <t xml:space="preserve"> niños, niñas y adolescentes en educación media.
Sin embargo, es necesario garantizar el acceso y la permanencia de los niños, niñas y adolescentes al sistema educativo de los once municipios no certificados en educación del Departamento del Quindío.
NOTA: PARA EL PROCESO DE MATRICULA DE EDUCACION MEDIA  EN  EL DEPARTAMENTO NO CUENTA CON LINEA BASE  DEL AÑO 2014,  LO CUAL NO PERMITE DEFINIR CUANTOS ESTUDIANTES MAS  TENEMOS EN EL DEPARTAMENTO.</t>
    </r>
  </si>
  <si>
    <r>
      <t>De acuerdo con lo reportado durante todas las vigencias por parte de la Secretaría de Educación, se observa que se cumplió con la meta programada. Así mismo, se ha mantenido un promedio anual de</t>
    </r>
    <r>
      <rPr>
        <b/>
        <sz val="11"/>
        <color theme="1"/>
        <rFont val="Arial"/>
        <family val="2"/>
      </rPr>
      <t xml:space="preserve"> 1.623</t>
    </r>
    <r>
      <rPr>
        <sz val="11"/>
        <color theme="1"/>
        <rFont val="Arial"/>
        <family val="2"/>
      </rPr>
      <t xml:space="preserve"> niños, niñas y adolescentes en "desertores".
NOTA: PARA EL PROCESO DE MATRICULA DE NIÑOS, NIÑAS Y ADOLESCENTES DESERTORES ESCOLARES EN  EL DEPARTAMENTO NO CUENTA CON LINEA BASE  DEL AÑO 2014,  LO CUAL NO PERMITE DEFINIR CUANTOS ESTUDIANTES MENOS TENEMOS EN EL DEPARTAMENTO.</t>
    </r>
  </si>
  <si>
    <r>
      <t xml:space="preserve">De acuerdo con lo reportado durante las diferentes vigencias por parte de la Secretaría de Educación, se observa que la acción estratégica y la meta propuesta se encuentra cumplida en un </t>
    </r>
    <r>
      <rPr>
        <b/>
        <sz val="11"/>
        <color theme="1"/>
        <rFont val="Arial"/>
        <family val="2"/>
      </rPr>
      <t>100%.</t>
    </r>
    <r>
      <rPr>
        <sz val="11"/>
        <color theme="1"/>
        <rFont val="Arial"/>
        <family val="2"/>
      </rPr>
      <t xml:space="preserve"> Así mismo, se ha mantenido un promedio anual de 104 docentes y madres comunitarias en el uso de nuevas tecnologías y bilingüismo. </t>
    </r>
  </si>
  <si>
    <r>
      <t xml:space="preserve">Teniendo en cuenta el comportamiento de la meta entre las vigencias 2014 y 2022, se observa que es de mantenimiento, siendo necesario darle continuidad al proceso de fortalecimiento del Plan de Lectura y Escritura en el departamento del Quindío.
Sin embargo, se evidencia que a la fecha se encuentra con un </t>
    </r>
    <r>
      <rPr>
        <b/>
        <sz val="11"/>
        <color theme="1"/>
        <rFont val="Arial"/>
        <family val="2"/>
      </rPr>
      <t>100%</t>
    </r>
    <r>
      <rPr>
        <sz val="11"/>
        <color theme="1"/>
        <rFont val="Arial"/>
        <family val="2"/>
      </rPr>
      <t xml:space="preserve"> de avance, siendo fundamental el mantenimiento de la meta durante las vigencias futuras.                                   
Para la vigencia 2022, la Secretaría de Cultura reportó acciones para el cumplimiento de esta meta la cual beneficia a 29.977 niños y niñas de la primera infancia.</t>
    </r>
  </si>
  <si>
    <r>
      <t>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Así mismo,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</si>
  <si>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r>
      <t xml:space="preserve">Posterior al análisis de la acción estratégica y la meta propuesta, así como el reporte periódico de las acciones desarrolladas entre las vigencias 2014 y 2022, se observa que se han apoyado el </t>
    </r>
    <r>
      <rPr>
        <b/>
        <sz val="11"/>
        <color theme="1"/>
        <rFont val="Arial"/>
        <family val="2"/>
      </rPr>
      <t xml:space="preserve">100% </t>
    </r>
    <r>
      <rPr>
        <sz val="11"/>
        <color theme="1"/>
        <rFont val="Arial"/>
        <family val="2"/>
      </rPr>
      <t>de los juegos inter-colegiados en el departamento del Quindío, constituyéndose una meta cumplida de la Política Pública. 
No obstante, desde INDEPORTES se realiza el apoyo de forma anual, de acuerdo a los lineamientos nacionales de COLDEPORTES.                                                                                                                 
Así mismo, se considera una meta cumplida a la fecha, sin embargo, es necesario continuar con el fortalecimiento de la meta de la Política Pública.</t>
    </r>
  </si>
  <si>
    <r>
      <t xml:space="preserve">
</t>
    </r>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73 ligas deportivas con capacidad especial en los municipios del departamento del Quindío.
Así mismo, se considera una meta cumplida a la fecha, sin embargo, es necesario continuar con el fortalecimiento de la meta de la Política Pública.</t>
    </r>
  </si>
  <si>
    <r>
      <t xml:space="preserve">De acuerdo con el Plan Nacional de Derechos Sexuales y Reproductivos, proyectado entre las vigencias 2017 y 2021 se cumplió al </t>
    </r>
    <r>
      <rPr>
        <b/>
        <sz val="11"/>
        <color theme="1"/>
        <rFont val="Arial"/>
        <family val="2"/>
      </rPr>
      <t>100%.</t>
    </r>
    <r>
      <rPr>
        <sz val="11"/>
        <color theme="1"/>
        <rFont val="Arial"/>
        <family val="2"/>
      </rPr>
      <t xml:space="preserve">
Para la vigencia 2022, la secretaría de Salud no ha realizado actualización del nuevo plan nacional de sexualidad, derechos sexuales y reproductivos.
Sin embargo, se han continuado realizando acciones en cumplimiento de esta meta, ya que es importante continuar con el fortalecimiento de esta meta. </t>
    </r>
  </si>
  <si>
    <t xml:space="preserve">En atención al reporte entre las vigencias 2014 y 2023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Sin embargo, la meta ubicada en el numeral 76 de la matriz estratégica inicial, da respuesta a la finalidad contenida en esta meta, evidenciándose duplicidad en la información. </t>
  </si>
  <si>
    <t xml:space="preserve">De acuerdo con lo reportado durante diferentes vigencias por parte de la Secretaría de Educación, se observa que la meta se cumplió y los convenios fueron ejecutados con la Universidad Tecnológica de Pereira (UTP) a través de la estrategia VIVE DIGITAL FASE II del año 2014.
Así mismo, se considera una meta cumplida a la fecha, sin embargo, es necesario continuar con el fortalecimiento de la meta de la Política Pública.
También, se observa una duplicidad en la meta, toda vez que se encuentra ubicada en el numeral 42 de matriz estratégica inicial de la Política Pública. </t>
  </si>
  <si>
    <t xml:space="preserve">Posterior al análisis de la acción estratégica y la meta propuesta, así como el reporte periódico de las acciones desarrolladas entre las vigencias 2014 y 2022, se observa que se garantizaron los 85 cupos en el proceso de formación para el uso de nuevas tecnologías y bilingüismo.  
Por lo que, se considera una meta cumplida a la fecha, sin embargo, es necesario continuar con el fortalecimiento de la meta de la Política Pública.
También, se observa una duplicidad en la meta, toda vez que se encuentra ubicada en el numeral 25 de matriz estratégica inicial de la Política Pública. </t>
  </si>
  <si>
    <t xml:space="preserve">Las 54 Instituciones Educativas del departamento en cumplimiento de la ordenanza No. 0038 del 22 de noviembre de 2012 tienen incluido en los planes de estudio como proyecto pedagógico transversal los lineamientos curriculares en la adopción de proyecto pedagógico transversal para la conservación del Paisaje Cultural Cafetero, por lo que se considera una meta cumplida de la Política Pública. 
Así mismo, se observa una duplicidad en la meta, toda vez que se encuentra ubicada en el numeral 36 de matriz estratégica inicial de la Política Pública. </t>
  </si>
  <si>
    <t xml:space="preserve">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Por lo que, se considera una meta cumplida a la fecha, sin embargo, es necesario continuar con el fortalecimiento de la meta de la Política Pública.
Sin embargo, se observa una duplicidad en la meta, toda vez que se encuentra ubicada en el numeral 56 de matriz estratégica inicial de la Política Pública. </t>
  </si>
  <si>
    <r>
      <t xml:space="preserve">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Por lo tanto, la meta se encuentra con un </t>
    </r>
    <r>
      <rPr>
        <b/>
        <sz val="11"/>
        <color theme="1"/>
        <rFont val="Arial"/>
        <family val="2"/>
      </rPr>
      <t>100%</t>
    </r>
    <r>
      <rPr>
        <sz val="11"/>
        <color theme="1"/>
        <rFont val="Arial"/>
        <family val="2"/>
      </rPr>
      <t xml:space="preserve"> de cumplimiento a la fecha, ya que los actores no reportan la cantidad de población beneficiaada y no es posible medir el indicador de manera correcta, igualmente, es necesario continuar con el fortalecimiento de la meta de la Política Pública.</t>
    </r>
  </si>
  <si>
    <r>
      <t xml:space="preserve">De acuerdo a la acción estratégica y la meta trazada a 2024 de la Política Pública y su comportamiento entre los años 2014-2022, la meta se ha cumplido en un </t>
    </r>
    <r>
      <rPr>
        <b/>
        <sz val="11"/>
        <color theme="1"/>
        <rFont val="Arial"/>
        <family val="2"/>
      </rPr>
      <t>100%</t>
    </r>
    <r>
      <rPr>
        <sz val="11"/>
        <color theme="1"/>
        <rFont val="Arial"/>
        <family val="2"/>
      </rPr>
      <t xml:space="preserve"> de acuerdo a los reportes presentados desde la Secretaría del Interior, siendo necesario continuar con el fortalecimiento de la meta de la Política Pública. 
</t>
    </r>
  </si>
  <si>
    <r>
      <t>De acuerdo a la acción estratégica y la meta trazada a 2024 y su comportamiento entre los años 2014-2022, desde el ICBF se ha garantizado el trámite administrativo de restablecimiento de derechos.
De este modo,  la meta se encuentra con un</t>
    </r>
    <r>
      <rPr>
        <b/>
        <sz val="11"/>
        <color theme="1"/>
        <rFont val="Arial"/>
        <family val="2"/>
      </rPr>
      <t xml:space="preserve"> 80%</t>
    </r>
    <r>
      <rPr>
        <sz val="11"/>
        <color theme="1"/>
        <rFont val="Arial"/>
        <family val="2"/>
      </rPr>
      <t xml:space="preserve"> de cumplimiento a la fecha, siendo necesario continuar con el fortalecimiento de la meta de la Política Pública.</t>
    </r>
  </si>
  <si>
    <r>
      <t>De acuerdo a la acción estratégica y la meta trazada a 2024 y su comportamiento entre los años 2014-2022, desde el ICBF se ha garantizado el trámite administrativo de restablecimiento de derechos, constituyéndose en una meta de mantenimiento de Política Pública. Sin embargo, su seguimiento se encuentra contenido en la meta anterior. 
Así mismo, la meta se encuentra con un</t>
    </r>
    <r>
      <rPr>
        <b/>
        <sz val="11"/>
        <color theme="1"/>
        <rFont val="Arial"/>
        <family val="2"/>
      </rPr>
      <t xml:space="preserve"> 80% </t>
    </r>
    <r>
      <rPr>
        <sz val="11"/>
        <color theme="1"/>
        <rFont val="Arial"/>
        <family val="2"/>
      </rPr>
      <t>de cumplimiento a la fecha, siendo necesario continuar con el fortalecimiento de la meta de la Política Pública.</t>
    </r>
  </si>
  <si>
    <r>
      <t xml:space="preserve">La Estrategia Nacional para la Erradicación del Trabajo Infantil -ENETI- ya terminó su proceso de implementación, y no se ha realizado actualización. 
Sin embargo,  la meta se encuentra con un </t>
    </r>
    <r>
      <rPr>
        <b/>
        <sz val="11"/>
        <color theme="1"/>
        <rFont val="Arial"/>
        <family val="2"/>
      </rPr>
      <t xml:space="preserve">100% </t>
    </r>
    <r>
      <rPr>
        <sz val="11"/>
        <color theme="1"/>
        <rFont val="Arial"/>
        <family val="2"/>
      </rPr>
      <t>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</si>
  <si>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t>De acuerdo a la acción estratégica y la meta trazada a 2024, se realizó la implementación del programa CEPAS (Centro de estudio y prácticas pedagógicas y sociales) desde el ICBF, así como la estrategia CAFI entre las vigencias 2014-2015, llevando a cabo el proceso de fortalecimiento familiar encaminados a erradicar prácticas de niño y adolescente trabajador.
Igualmente, Se han continuado realizando jornadas de capacitación sobre la prevención del trabajo infantil y del adolescente trabajador.
Sin embargo,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</si>
  <si>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r>
      <t>De acuerdo a la acción estratégica y la meta trazada a 2024 y su comportamiento entre los años 2014-2022, desde el ICBF se vienen ejecutando acciones en el marco de la Estrategia Nacional de Prevención de la Explotación Sexual Comercial de Niños, Niñas y Adolescentes - ESCNNA en el departamento del Quindío.
Así mismo, la meta se encuentra con un</t>
    </r>
    <r>
      <rPr>
        <b/>
        <sz val="11"/>
        <color theme="1"/>
        <rFont val="Arial"/>
        <family val="2"/>
      </rPr>
      <t xml:space="preserve"> 70%</t>
    </r>
    <r>
      <rPr>
        <sz val="11"/>
        <color theme="1"/>
        <rFont val="Arial"/>
        <family val="2"/>
      </rPr>
      <t xml:space="preserve"> de cumplimiento a la fecha, siendo necesario continuar con el fortalecimiento de la meta de la Política Pública.</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</si>
  <si>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Para la vigencia 2022 y 2023, a pesar de que no se ha realizado a nivel nacional la actualización del nuevo plan nacional de lactancia martena en el marco del plan decenal, desde la secretaría de Salud departamental se generan acciones encaminadas a desarrollo continuo para la atención, promoción y protección de la lactancia materna  en los 12 municipios del departamento, dado que se cuenta conprogramas, campañas y estrategias que guian a la población en la importancia del mismo.
Es importante mencionar que a la fecha, el indicador se encuentra en un 100% de cumplimiento.</t>
    </r>
  </si>
  <si>
    <t>La Secretaría de Familia y la Secretaría del Interior, para el seguimiento del primer, segundo y tercer trimestre del año 2023, no reportaron acciones para el cumplimiento de esta meta.
 Medio de verificación: información enviada por correo electrónico; desde  &lt;desarrollohumanoyfamilia@gobernacionquindio.gov.co.</t>
  </si>
  <si>
    <t>La Secretaría de Familia y la Secretaría del Interior, para el seguimiento del primer, segundo y tercer trimestre del año 2023, no reportaron acciones para el cumplimiento de esta meta.
Medio de verificación: información enviada por correo electrónico; desde  &lt;desarrollohumanoyfamilia@gobernacionquindio.gov.co.</t>
  </si>
  <si>
    <r>
      <t>La Secretaría de Familia y la Secretaría del Interior, para el seguimiento del primer, segundoy tercer trimestre del año 2023, no reportaron acciones para el cumplimiento de esta meta.
Medio de verificación: información enviada por correo electrónico; desde</t>
    </r>
    <r>
      <rPr>
        <sz val="11"/>
        <color rgb="FFFF0000"/>
        <rFont val="Arial"/>
        <family val="2"/>
      </rPr>
      <t xml:space="preserve"> </t>
    </r>
    <r>
      <rPr>
        <sz val="11"/>
        <color theme="1"/>
        <rFont val="Arial"/>
        <family val="2"/>
      </rPr>
      <t xml:space="preserve"> &lt;desarrollohumanoyfamilia@gobernacionquindio.gov.co.</t>
    </r>
  </si>
  <si>
    <r>
      <t xml:space="preserve"> La Secretaría de Educación reporto las siguientes acciones: El programa entrega los siguientes complementos alimentarios:                                                                                         
Complemento Alimentario am/pm preparado en sitio (CPS)
Complemento Alimentario am/pm industrializado (IND)
Complemento Alimentario tipo almuerzo (APS)
A la fecha de corte de este informe el programa atendió 13,388 estudiantes.
Medio de verificación: información enviada por correo electrónico: "planeamientoeduca@gobernacionquindio.gov.co""desarrollohumanoyfamilia@gobernacionquindio.gov.co</t>
    </r>
    <r>
      <rPr>
        <sz val="11"/>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</si>
</sst>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164" formatCode="_(&quot;$&quot;\ * #,##0.00_);_(&quot;$&quot;\ * \(#,##0.00\);_(&quot;$&quot;\ * &quot;-&quot;??_);_(@_)"/>
    <numFmt numFmtId="165" formatCode="_(* #,##0.00_);_(* \(#,##0.00\);_(* &quot;-&quot;??_);_(@_)"/>
    <numFmt numFmtId="166" formatCode="_(&quot;$&quot;\ * #,##0_);_(&quot;$&quot;\ * \(#,##0\);_(&quot;$&quot;\ * &quot;-&quot;??_);_(@_)"/>
    <numFmt numFmtId="167" formatCode="#,##0.0"/>
    <numFmt numFmtId="168" formatCode="0.0%"/>
    <numFmt numFmtId="169" formatCode="0.000"/>
    <numFmt numFmtId="170" formatCode="_(* #,##0_);_(* \(#,##0\);_(* &quot;-&quot;??_);_(@_)"/>
    <numFmt numFmtId="171" formatCode="#,##0.000"/>
    <numFmt numFmtId="172" formatCode="[$$-240A]\ #,##0.00_);\([$$-240A]\ #,##0.00\)"/>
    <numFmt numFmtId="173" formatCode="0.0"/>
    <numFmt numFmtId="174" formatCode="&quot;$&quot;\ #,##0"/>
    <numFmt numFmtId="175" formatCode="[$$-240A]\ #,##0_);\([$$-240A]\ #,##0\)"/>
    <numFmt numFmtId="176" formatCode="_-&quot;$&quot;\ * #,##0_-;\-&quot;$&quot;\ * #,##0_-;_-&quot;$&quot;\ * &quot;-&quot;??_-;_-@_-"/>
    <numFmt numFmtId="177" formatCode="&quot;$&quot;\ #,##0.00"/>
    <numFmt numFmtId="178" formatCode="_-[$$-240A]\ * #,##0.00_-;\-[$$-240A]\ * #,##0.00_-;_-[$$-240A]\ * &quot;-&quot;??_-;_-@_-"/>
  </numFmts>
  <fonts count="39">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6"/>
      <color theme="1"/>
      <name val="Arial"/>
      <family val="2"/>
    </font>
    <font>
      <sz val="11"/>
      <color theme="1"/>
      <name val="Tahoma"/>
      <family val="2"/>
    </font>
    <font>
      <b/>
      <sz val="16"/>
      <color theme="1"/>
      <name val="Arial"/>
      <family val="2"/>
    </font>
    <font>
      <sz val="11"/>
      <name val="Arial"/>
      <family val="2"/>
    </font>
    <font>
      <sz val="16"/>
      <color theme="1"/>
      <name val="Calibri"/>
      <family val="2"/>
      <scheme val="minor"/>
    </font>
    <font>
      <sz val="16"/>
      <name val="Arial"/>
      <family val="2"/>
    </font>
    <font>
      <strike/>
      <sz val="11"/>
      <color rgb="FFFF0000"/>
      <name val="Arial"/>
      <family val="2"/>
    </font>
    <font>
      <sz val="11"/>
      <color rgb="FFFF0000"/>
      <name val="Arial"/>
      <family val="2"/>
    </font>
    <font>
      <sz val="11"/>
      <name val="Tahoma"/>
      <family val="2"/>
    </font>
    <font>
      <b/>
      <sz val="11"/>
      <color rgb="FFFF0000"/>
      <name val="Arial"/>
      <family val="2"/>
    </font>
    <font>
      <u/>
      <sz val="11"/>
      <color theme="10"/>
      <name val="Calibri"/>
      <family val="2"/>
      <scheme val="minor"/>
    </font>
    <font>
      <u/>
      <sz val="11"/>
      <color theme="10"/>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b/>
      <sz val="11"/>
      <name val="Arial"/>
      <family val="2"/>
    </font>
    <font>
      <b/>
      <i/>
      <sz val="11"/>
      <color theme="1"/>
      <name val="Arial"/>
      <family val="2"/>
    </font>
    <font>
      <sz val="16"/>
      <color theme="1"/>
      <name val="Tahoma"/>
      <family val="2"/>
    </font>
    <font>
      <b/>
      <sz val="16"/>
      <color rgb="FF000000"/>
      <name val="Arial"/>
      <family val="2"/>
    </font>
    <font>
      <sz val="16"/>
      <color rgb="FF000000"/>
      <name val="Arial"/>
      <family val="2"/>
    </font>
    <font>
      <b/>
      <sz val="12"/>
      <color theme="1"/>
      <name val="Arial"/>
      <family val="2"/>
    </font>
    <font>
      <sz val="12"/>
      <color theme="1"/>
      <name val="Arial"/>
      <family val="2"/>
    </font>
    <font>
      <sz val="12"/>
      <color rgb="FF000000"/>
      <name val="Arial"/>
      <family val="2"/>
    </font>
    <font>
      <sz val="11"/>
      <color theme="1"/>
      <name val="Arial"/>
    </font>
    <font>
      <sz val="16"/>
      <color theme="1"/>
      <name val="Arial"/>
    </font>
    <font>
      <sz val="16"/>
      <color theme="1"/>
      <name val="Calibri"/>
      <family val="2"/>
    </font>
  </fonts>
  <fills count="29">
    <fill>
      <patternFill patternType="none"/>
    </fill>
    <fill>
      <patternFill patternType="gray125"/>
    </fill>
    <fill>
      <patternFill patternType="solid">
        <fgColor rgb="FFFFCC99"/>
      </patternFill>
    </fill>
    <fill>
      <patternFill patternType="solid">
        <f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7030A0"/>
        <bgColor indexed="64"/>
      </patternFill>
    </fill>
    <fill>
      <patternFill patternType="solid">
        <fgColor rgb="FFED7D31"/>
        <bgColor indexed="64"/>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E2EFD9"/>
        <bgColor rgb="FFE2EFD9"/>
      </patternFill>
    </fill>
    <fill>
      <patternFill patternType="solid">
        <fgColor theme="7"/>
        <bgColor theme="7"/>
      </patternFill>
    </fill>
    <fill>
      <patternFill patternType="solid">
        <fgColor rgb="FF00B0F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17" fillId="0" borderId="0" applyNumberForma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498">
    <xf numFmtId="0" fontId="0" fillId="0" borderId="0" xfId="0"/>
    <xf numFmtId="0" fontId="5" fillId="4" borderId="2" xfId="0" applyFont="1" applyFill="1" applyBorder="1" applyAlignment="1">
      <alignment horizontal="righ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2" fontId="7" fillId="0" borderId="0" xfId="0" applyNumberFormat="1" applyFont="1" applyAlignment="1">
      <alignment horizontal="righ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horizontal="right" vertical="center" wrapText="1"/>
    </xf>
    <xf numFmtId="166" fontId="6" fillId="0" borderId="0" xfId="2" applyNumberFormat="1"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166" fontId="6" fillId="0" borderId="0" xfId="2" applyNumberFormat="1" applyFont="1" applyFill="1" applyAlignment="1">
      <alignment horizontal="right" vertical="center" wrapText="1"/>
    </xf>
    <xf numFmtId="0" fontId="6" fillId="0" borderId="0" xfId="0" applyFont="1" applyAlignment="1">
      <alignment horizontal="justify" vertical="center" wrapText="1"/>
    </xf>
    <xf numFmtId="3" fontId="5" fillId="0" borderId="0" xfId="0" applyNumberFormat="1" applyFont="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8" fillId="0" borderId="0" xfId="0" applyFont="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5" fillId="5" borderId="2" xfId="0" applyNumberFormat="1"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6" fontId="5" fillId="7" borderId="2" xfId="2" applyNumberFormat="1"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16"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7" fillId="0" borderId="12" xfId="0" applyFont="1" applyBorder="1" applyAlignment="1">
      <alignment horizontal="right" vertical="center" wrapText="1"/>
    </xf>
    <xf numFmtId="2" fontId="7"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10" fillId="0" borderId="12" xfId="0" applyFont="1" applyBorder="1" applyAlignment="1">
      <alignment horizontal="justify" vertical="center" wrapText="1"/>
    </xf>
    <xf numFmtId="0" fontId="6" fillId="0" borderId="2" xfId="0" applyFont="1" applyBorder="1" applyAlignment="1">
      <alignment horizontal="justify" vertical="center" wrapText="1"/>
    </xf>
    <xf numFmtId="3" fontId="7" fillId="0" borderId="12" xfId="0" applyNumberFormat="1"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7" fillId="0" borderId="17"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7"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4" fontId="6" fillId="0" borderId="12" xfId="0" applyNumberFormat="1" applyFont="1" applyBorder="1" applyAlignment="1">
      <alignment horizontal="right" vertical="center" wrapText="1"/>
    </xf>
    <xf numFmtId="2" fontId="7"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0" fontId="10" fillId="0" borderId="2" xfId="0" applyFont="1" applyBorder="1" applyAlignment="1">
      <alignment horizontal="justify" vertical="center" wrapText="1"/>
    </xf>
    <xf numFmtId="3" fontId="7"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7" fillId="0" borderId="2" xfId="0" applyFont="1" applyBorder="1" applyAlignment="1">
      <alignment vertical="center" wrapText="1"/>
    </xf>
    <xf numFmtId="9" fontId="7" fillId="0" borderId="2" xfId="3" applyFont="1" applyBorder="1" applyAlignment="1">
      <alignment horizontal="right" vertical="center" wrapText="1"/>
    </xf>
    <xf numFmtId="1" fontId="7" fillId="8" borderId="2" xfId="0" applyNumberFormat="1" applyFont="1" applyFill="1" applyBorder="1" applyAlignment="1">
      <alignment horizontal="right" vertical="center" wrapText="1"/>
    </xf>
    <xf numFmtId="0" fontId="6" fillId="0" borderId="19" xfId="0" applyFont="1" applyBorder="1" applyAlignment="1">
      <alignment horizontal="justify" vertical="center" wrapText="1"/>
    </xf>
    <xf numFmtId="0" fontId="7" fillId="8" borderId="2" xfId="0" applyFont="1" applyFill="1" applyBorder="1" applyAlignment="1">
      <alignment horizontal="right" vertical="center" wrapText="1"/>
    </xf>
    <xf numFmtId="4" fontId="6" fillId="0" borderId="19" xfId="0" applyNumberFormat="1" applyFont="1" applyBorder="1" applyAlignment="1">
      <alignment horizontal="right" vertical="center" wrapText="1"/>
    </xf>
    <xf numFmtId="2" fontId="7" fillId="8" borderId="2" xfId="0" applyNumberFormat="1" applyFont="1" applyFill="1" applyBorder="1" applyAlignment="1">
      <alignment horizontal="right" vertical="center" wrapText="1"/>
    </xf>
    <xf numFmtId="0" fontId="10" fillId="0" borderId="0" xfId="0" applyFont="1" applyAlignment="1">
      <alignment vertical="center" wrapText="1"/>
    </xf>
    <xf numFmtId="0" fontId="6" fillId="0" borderId="19" xfId="0" applyFont="1" applyBorder="1" applyAlignment="1">
      <alignment horizontal="righ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3" fontId="12" fillId="0" borderId="2" xfId="0" applyNumberFormat="1" applyFont="1" applyBorder="1" applyAlignment="1">
      <alignment horizontal="right" vertical="center" wrapText="1"/>
    </xf>
    <xf numFmtId="0" fontId="10" fillId="0" borderId="19" xfId="0" applyFont="1" applyBorder="1" applyAlignment="1">
      <alignment horizontal="justify" vertical="center" wrapText="1"/>
    </xf>
    <xf numFmtId="0" fontId="6" fillId="0" borderId="2" xfId="0" applyFont="1" applyBorder="1" applyAlignment="1">
      <alignment vertical="center" wrapText="1"/>
    </xf>
    <xf numFmtId="3" fontId="12" fillId="0" borderId="2"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0" fontId="6" fillId="0" borderId="2" xfId="0" applyFont="1" applyBorder="1" applyAlignment="1">
      <alignment vertical="top" wrapText="1"/>
    </xf>
    <xf numFmtId="0" fontId="10" fillId="0" borderId="2"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7"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3" fontId="10" fillId="0" borderId="2" xfId="0" applyNumberFormat="1" applyFont="1" applyBorder="1" applyAlignment="1">
      <alignment horizontal="right" vertical="center" wrapText="1"/>
    </xf>
    <xf numFmtId="0" fontId="10" fillId="0" borderId="2" xfId="0" applyFont="1"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6" fillId="10" borderId="2" xfId="0" applyFont="1" applyFill="1" applyBorder="1" applyAlignment="1">
      <alignment horizontal="justify" vertical="center" wrapText="1"/>
    </xf>
    <xf numFmtId="167" fontId="7" fillId="0" borderId="17" xfId="0" applyNumberFormat="1" applyFont="1" applyBorder="1" applyAlignment="1">
      <alignment horizontal="center" vertical="center" wrapText="1"/>
    </xf>
    <xf numFmtId="167" fontId="7" fillId="0" borderId="7"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0" fontId="6" fillId="9" borderId="2" xfId="0" applyFont="1" applyFill="1" applyBorder="1" applyAlignment="1">
      <alignment horizontal="justify" vertical="center" wrapText="1"/>
    </xf>
    <xf numFmtId="167" fontId="7" fillId="0" borderId="2" xfId="0" applyNumberFormat="1" applyFont="1" applyBorder="1" applyAlignment="1">
      <alignment horizontal="right" vertical="center" wrapText="1"/>
    </xf>
    <xf numFmtId="168" fontId="7" fillId="0" borderId="2" xfId="3" applyNumberFormat="1" applyFont="1" applyBorder="1" applyAlignment="1">
      <alignment horizontal="center" vertical="center" wrapText="1"/>
    </xf>
    <xf numFmtId="168" fontId="7" fillId="0" borderId="18" xfId="3" applyNumberFormat="1" applyFont="1" applyBorder="1" applyAlignment="1">
      <alignment horizontal="center" vertical="center" wrapText="1"/>
    </xf>
    <xf numFmtId="168" fontId="7" fillId="0" borderId="2" xfId="3" applyNumberFormat="1" applyFont="1" applyBorder="1" applyAlignment="1">
      <alignment horizontal="right" vertical="center" wrapText="1"/>
    </xf>
    <xf numFmtId="9" fontId="7" fillId="0" borderId="2" xfId="3"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169" fontId="7" fillId="0" borderId="2" xfId="0" applyNumberFormat="1" applyFont="1" applyBorder="1" applyAlignment="1">
      <alignment horizontal="right" vertical="center" wrapText="1"/>
    </xf>
    <xf numFmtId="0" fontId="16" fillId="0" borderId="2" xfId="0" applyFont="1" applyBorder="1" applyAlignment="1">
      <alignment horizontal="justify" vertical="center" wrapText="1"/>
    </xf>
    <xf numFmtId="4" fontId="6" fillId="0" borderId="2" xfId="0" quotePrefix="1" applyNumberFormat="1" applyFont="1" applyBorder="1" applyAlignment="1">
      <alignment horizontal="right" vertical="center" wrapText="1"/>
    </xf>
    <xf numFmtId="0" fontId="12" fillId="0" borderId="2" xfId="0" applyFont="1" applyBorder="1" applyAlignment="1">
      <alignment horizontal="center" vertical="center" wrapText="1"/>
    </xf>
    <xf numFmtId="0" fontId="12" fillId="0" borderId="18" xfId="0" applyFont="1" applyBorder="1" applyAlignment="1">
      <alignment horizontal="center" vertical="center" wrapText="1"/>
    </xf>
    <xf numFmtId="170" fontId="7" fillId="0" borderId="2" xfId="1" applyNumberFormat="1" applyFont="1" applyBorder="1" applyAlignment="1">
      <alignment horizontal="right" vertical="center" wrapText="1"/>
    </xf>
    <xf numFmtId="9" fontId="7" fillId="0" borderId="17" xfId="3" applyFont="1" applyBorder="1" applyAlignment="1">
      <alignment horizontal="center" vertical="center" wrapText="1"/>
    </xf>
    <xf numFmtId="9" fontId="7" fillId="0" borderId="2" xfId="3"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9" fontId="7" fillId="0" borderId="7" xfId="3" applyFont="1" applyBorder="1" applyAlignment="1">
      <alignment horizontal="right" vertical="center" wrapText="1"/>
    </xf>
    <xf numFmtId="9" fontId="12" fillId="0" borderId="2" xfId="0" applyNumberFormat="1" applyFont="1" applyBorder="1" applyAlignment="1">
      <alignment horizontal="right" vertical="center" wrapText="1"/>
    </xf>
    <xf numFmtId="0" fontId="7" fillId="9" borderId="2" xfId="0" applyFont="1" applyFill="1" applyBorder="1" applyAlignment="1">
      <alignment horizontal="right" vertical="center" wrapText="1"/>
    </xf>
    <xf numFmtId="9" fontId="7" fillId="0" borderId="18" xfId="3" applyFont="1" applyBorder="1" applyAlignment="1">
      <alignment horizontal="center" vertical="center" wrapText="1"/>
    </xf>
    <xf numFmtId="9" fontId="7" fillId="0" borderId="8" xfId="3" applyFont="1" applyBorder="1" applyAlignment="1">
      <alignment horizontal="center" vertical="center" wrapText="1"/>
    </xf>
    <xf numFmtId="9" fontId="7" fillId="0" borderId="9" xfId="3"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3" applyNumberFormat="1" applyFont="1" applyBorder="1" applyAlignment="1">
      <alignment horizontal="center" vertical="center" wrapText="1"/>
    </xf>
    <xf numFmtId="0" fontId="12" fillId="0" borderId="9"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2" xfId="3" applyNumberFormat="1" applyFont="1" applyBorder="1" applyAlignment="1">
      <alignment horizontal="right" vertical="center" wrapText="1"/>
    </xf>
    <xf numFmtId="0" fontId="18" fillId="0" borderId="0" xfId="6" applyFont="1"/>
    <xf numFmtId="0" fontId="19" fillId="0" borderId="0" xfId="0" applyFont="1"/>
    <xf numFmtId="3" fontId="0" fillId="0" borderId="0" xfId="0" applyNumberFormat="1"/>
    <xf numFmtId="0" fontId="24" fillId="0" borderId="0" xfId="0" applyFont="1"/>
    <xf numFmtId="0" fontId="26" fillId="0" borderId="14" xfId="0" applyFont="1" applyBorder="1" applyAlignment="1">
      <alignment horizontal="center" vertical="center" textRotation="90"/>
    </xf>
    <xf numFmtId="0" fontId="26" fillId="0" borderId="12" xfId="0" applyFont="1" applyBorder="1" applyAlignment="1">
      <alignment horizontal="center" vertical="center" wrapText="1"/>
    </xf>
    <xf numFmtId="0" fontId="26" fillId="0" borderId="12" xfId="0" applyFont="1" applyBorder="1" applyAlignment="1">
      <alignment horizontal="justify" vertical="center" wrapText="1"/>
    </xf>
    <xf numFmtId="0" fontId="27" fillId="12" borderId="2" xfId="0" applyFont="1" applyFill="1" applyBorder="1" applyAlignment="1">
      <alignment horizontal="center" vertical="center" wrapText="1"/>
    </xf>
    <xf numFmtId="0" fontId="27" fillId="15" borderId="2" xfId="0" applyFont="1" applyFill="1" applyBorder="1" applyAlignment="1">
      <alignment horizontal="center" vertical="center" wrapText="1"/>
    </xf>
    <xf numFmtId="3" fontId="27" fillId="9" borderId="2" xfId="0" applyNumberFormat="1" applyFont="1" applyFill="1" applyBorder="1" applyAlignment="1">
      <alignment horizontal="center" vertical="center" wrapText="1"/>
    </xf>
    <xf numFmtId="0" fontId="27" fillId="11" borderId="2" xfId="3" applyNumberFormat="1" applyFont="1" applyFill="1" applyBorder="1" applyAlignment="1">
      <alignment horizontal="center" vertical="center" wrapText="1"/>
    </xf>
    <xf numFmtId="3" fontId="27" fillId="8" borderId="2" xfId="0" applyNumberFormat="1" applyFont="1" applyFill="1" applyBorder="1" applyAlignment="1">
      <alignment horizontal="center" vertical="center" wrapText="1"/>
    </xf>
    <xf numFmtId="0" fontId="27" fillId="16" borderId="18" xfId="3" applyNumberFormat="1" applyFont="1" applyFill="1" applyBorder="1" applyAlignment="1">
      <alignment horizontal="center" vertical="center" wrapText="1"/>
    </xf>
    <xf numFmtId="0" fontId="26" fillId="0" borderId="17" xfId="0" applyFont="1" applyBorder="1" applyAlignment="1">
      <alignment horizontal="center" vertical="center" textRotation="90"/>
    </xf>
    <xf numFmtId="0" fontId="26" fillId="0" borderId="2" xfId="0" applyFont="1" applyBorder="1" applyAlignment="1">
      <alignment horizontal="center" vertical="center" wrapText="1"/>
    </xf>
    <xf numFmtId="0" fontId="26" fillId="0" borderId="2" xfId="0" applyFont="1" applyBorder="1" applyAlignment="1">
      <alignment horizontal="justify" vertical="center" wrapText="1"/>
    </xf>
    <xf numFmtId="0" fontId="26" fillId="0" borderId="21" xfId="0" applyFont="1" applyBorder="1" applyAlignment="1">
      <alignment horizontal="center" vertical="center" textRotation="90"/>
    </xf>
    <xf numFmtId="0" fontId="26" fillId="0" borderId="19" xfId="0" applyFont="1" applyBorder="1" applyAlignment="1">
      <alignment horizontal="center" vertical="center" wrapText="1"/>
    </xf>
    <xf numFmtId="0" fontId="26" fillId="0" borderId="11" xfId="0" applyFont="1" applyBorder="1" applyAlignment="1">
      <alignment horizontal="justify" vertical="center" wrapText="1"/>
    </xf>
    <xf numFmtId="0" fontId="27" fillId="12" borderId="19" xfId="0" applyFont="1" applyFill="1" applyBorder="1" applyAlignment="1">
      <alignment horizontal="center" vertical="center" wrapText="1"/>
    </xf>
    <xf numFmtId="0" fontId="27" fillId="15" borderId="19" xfId="0" applyFont="1" applyFill="1" applyBorder="1" applyAlignment="1">
      <alignment horizontal="center" vertical="center" wrapText="1"/>
    </xf>
    <xf numFmtId="3" fontId="27" fillId="9" borderId="19" xfId="0" applyNumberFormat="1" applyFont="1" applyFill="1" applyBorder="1" applyAlignment="1">
      <alignment horizontal="center" vertical="center" wrapText="1"/>
    </xf>
    <xf numFmtId="0" fontId="27" fillId="11" borderId="19" xfId="3" applyNumberFormat="1" applyFont="1" applyFill="1" applyBorder="1" applyAlignment="1">
      <alignment horizontal="center" vertical="center" wrapText="1"/>
    </xf>
    <xf numFmtId="3" fontId="27" fillId="8" borderId="19" xfId="0" applyNumberFormat="1" applyFont="1" applyFill="1" applyBorder="1" applyAlignment="1">
      <alignment horizontal="center" vertical="center" wrapText="1"/>
    </xf>
    <xf numFmtId="0" fontId="27" fillId="16" borderId="22" xfId="3" applyNumberFormat="1" applyFont="1" applyFill="1" applyBorder="1" applyAlignment="1">
      <alignment horizontal="center" vertical="center" wrapText="1"/>
    </xf>
    <xf numFmtId="0" fontId="26" fillId="0" borderId="0" xfId="0" applyFont="1" applyAlignment="1">
      <alignment vertical="center" textRotation="90" wrapText="1"/>
    </xf>
    <xf numFmtId="0" fontId="8" fillId="0" borderId="2" xfId="0" applyFont="1" applyBorder="1" applyAlignment="1">
      <alignment vertical="center" wrapText="1"/>
    </xf>
    <xf numFmtId="9" fontId="7" fillId="10" borderId="2" xfId="3" applyFont="1" applyFill="1" applyBorder="1" applyAlignment="1">
      <alignment horizontal="right" vertical="center" wrapText="1"/>
    </xf>
    <xf numFmtId="3" fontId="7" fillId="0" borderId="1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9" xfId="0" applyFont="1" applyBorder="1" applyAlignment="1">
      <alignment vertical="center" wrapText="1"/>
    </xf>
    <xf numFmtId="2" fontId="7" fillId="0" borderId="19" xfId="0" applyNumberFormat="1" applyFont="1" applyBorder="1" applyAlignment="1">
      <alignment vertical="center" wrapText="1"/>
    </xf>
    <xf numFmtId="0" fontId="6" fillId="0" borderId="2" xfId="0" applyFont="1" applyBorder="1" applyAlignment="1">
      <alignment horizontal="left" vertical="center" wrapText="1"/>
    </xf>
    <xf numFmtId="3" fontId="6" fillId="10" borderId="2" xfId="0" applyNumberFormat="1" applyFont="1" applyFill="1" applyBorder="1" applyAlignment="1">
      <alignment horizontal="right" vertical="center" wrapText="1"/>
    </xf>
    <xf numFmtId="0" fontId="10" fillId="10" borderId="2" xfId="0" applyFont="1" applyFill="1" applyBorder="1" applyAlignment="1">
      <alignment horizontal="justify" vertical="center" wrapText="1"/>
    </xf>
    <xf numFmtId="3" fontId="7" fillId="0" borderId="19" xfId="0" applyNumberFormat="1" applyFont="1" applyBorder="1" applyAlignment="1">
      <alignment horizontal="right" vertical="center" wrapText="1"/>
    </xf>
    <xf numFmtId="0" fontId="7" fillId="0" borderId="19" xfId="0" applyFont="1" applyBorder="1" applyAlignment="1">
      <alignment horizontal="right" vertical="center" wrapText="1"/>
    </xf>
    <xf numFmtId="0" fontId="0" fillId="0" borderId="2" xfId="0" applyBorder="1" applyAlignment="1">
      <alignment wrapText="1"/>
    </xf>
    <xf numFmtId="0" fontId="0" fillId="0" borderId="2" xfId="0" applyBorder="1" applyAlignment="1">
      <alignment vertical="center" wrapText="1"/>
    </xf>
    <xf numFmtId="173" fontId="7" fillId="0" borderId="19" xfId="0" applyNumberFormat="1" applyFont="1" applyBorder="1" applyAlignment="1">
      <alignment vertical="center" wrapText="1"/>
    </xf>
    <xf numFmtId="166" fontId="7" fillId="0" borderId="0" xfId="2" applyNumberFormat="1" applyFont="1" applyAlignment="1">
      <alignment horizontal="right" vertical="center" wrapText="1"/>
    </xf>
    <xf numFmtId="166" fontId="7" fillId="0" borderId="0" xfId="2" applyNumberFormat="1" applyFont="1" applyFill="1" applyAlignment="1">
      <alignment horizontal="right" vertical="center" wrapText="1"/>
    </xf>
    <xf numFmtId="3" fontId="9" fillId="0" borderId="0" xfId="0" applyNumberFormat="1" applyFont="1" applyAlignment="1">
      <alignment horizontal="center" vertical="center" wrapText="1"/>
    </xf>
    <xf numFmtId="166" fontId="7" fillId="0" borderId="12" xfId="2" applyNumberFormat="1" applyFont="1" applyBorder="1" applyAlignment="1">
      <alignment horizontal="right" vertical="center" wrapText="1"/>
    </xf>
    <xf numFmtId="166" fontId="7" fillId="0" borderId="2" xfId="2" applyNumberFormat="1" applyFont="1" applyFill="1" applyBorder="1" applyAlignment="1">
      <alignment horizontal="right" vertical="center" wrapText="1"/>
    </xf>
    <xf numFmtId="166" fontId="7" fillId="0" borderId="2" xfId="2" applyNumberFormat="1" applyFont="1" applyBorder="1" applyAlignment="1">
      <alignment horizontal="right" vertical="center" wrapText="1"/>
    </xf>
    <xf numFmtId="166" fontId="7" fillId="0" borderId="12" xfId="2" applyNumberFormat="1" applyFont="1" applyFill="1" applyBorder="1" applyAlignment="1">
      <alignment horizontal="right" vertical="center" wrapText="1"/>
    </xf>
    <xf numFmtId="172" fontId="30" fillId="0" borderId="2" xfId="2" applyNumberFormat="1" applyFont="1" applyBorder="1" applyAlignment="1">
      <alignment vertical="center" wrapText="1"/>
    </xf>
    <xf numFmtId="4" fontId="12" fillId="10" borderId="2" xfId="0" applyNumberFormat="1" applyFont="1" applyFill="1" applyBorder="1" applyAlignment="1">
      <alignment horizontal="center" vertical="center" wrapText="1"/>
    </xf>
    <xf numFmtId="166" fontId="31" fillId="0" borderId="2" xfId="2" applyNumberFormat="1" applyFont="1" applyBorder="1" applyAlignment="1">
      <alignment horizontal="right" vertical="center"/>
    </xf>
    <xf numFmtId="166" fontId="9" fillId="0" borderId="2" xfId="2" applyNumberFormat="1" applyFont="1" applyBorder="1" applyAlignment="1">
      <alignment horizontal="right" vertical="center"/>
    </xf>
    <xf numFmtId="166" fontId="7" fillId="0" borderId="2" xfId="2" applyNumberFormat="1" applyFont="1" applyBorder="1" applyAlignment="1">
      <alignment horizontal="right" vertical="center"/>
    </xf>
    <xf numFmtId="4" fontId="11" fillId="0" borderId="2" xfId="0" applyNumberFormat="1" applyFont="1" applyBorder="1" applyAlignment="1">
      <alignment vertical="center"/>
    </xf>
    <xf numFmtId="4" fontId="30" fillId="0" borderId="2" xfId="0" applyNumberFormat="1" applyFont="1" applyBorder="1" applyAlignment="1">
      <alignment vertical="center" wrapText="1"/>
    </xf>
    <xf numFmtId="166" fontId="30" fillId="0" borderId="2" xfId="2" applyNumberFormat="1" applyFont="1" applyBorder="1" applyAlignment="1">
      <alignment vertical="center" wrapText="1"/>
    </xf>
    <xf numFmtId="164" fontId="11" fillId="0" borderId="2" xfId="2" applyFont="1" applyBorder="1" applyAlignment="1">
      <alignment horizontal="center" vertical="center"/>
    </xf>
    <xf numFmtId="166" fontId="11" fillId="10" borderId="2" xfId="2" applyNumberFormat="1" applyFont="1" applyFill="1" applyBorder="1" applyAlignment="1">
      <alignment horizontal="center" vertical="center"/>
    </xf>
    <xf numFmtId="164" fontId="11" fillId="10" borderId="2" xfId="2" applyFont="1" applyFill="1" applyBorder="1" applyAlignment="1">
      <alignment horizontal="center" vertical="center"/>
    </xf>
    <xf numFmtId="166" fontId="11" fillId="10" borderId="2" xfId="2" applyNumberFormat="1" applyFont="1" applyFill="1" applyBorder="1" applyAlignment="1">
      <alignment vertical="center"/>
    </xf>
    <xf numFmtId="4" fontId="11" fillId="0" borderId="2" xfId="0" applyNumberFormat="1" applyFont="1" applyBorder="1" applyAlignment="1">
      <alignment vertical="center" wrapText="1"/>
    </xf>
    <xf numFmtId="0" fontId="7" fillId="0" borderId="2" xfId="0" applyFont="1" applyBorder="1" applyAlignment="1">
      <alignment horizontal="center" vertical="center"/>
    </xf>
    <xf numFmtId="166" fontId="32" fillId="0" borderId="2" xfId="2" applyNumberFormat="1" applyFont="1" applyBorder="1" applyAlignment="1">
      <alignment horizontal="right" vertical="center"/>
    </xf>
    <xf numFmtId="166" fontId="7" fillId="10" borderId="2" xfId="2" applyNumberFormat="1" applyFont="1" applyFill="1" applyBorder="1" applyAlignment="1">
      <alignment horizontal="right" vertical="center" wrapText="1"/>
    </xf>
    <xf numFmtId="166" fontId="7" fillId="10" borderId="2" xfId="2" applyNumberFormat="1" applyFont="1" applyFill="1" applyBorder="1" applyAlignment="1">
      <alignment horizontal="right" vertical="center"/>
    </xf>
    <xf numFmtId="166" fontId="7" fillId="0" borderId="19" xfId="2" applyNumberFormat="1" applyFont="1" applyBorder="1" applyAlignment="1">
      <alignment vertical="center" wrapText="1"/>
    </xf>
    <xf numFmtId="166" fontId="7" fillId="0" borderId="2" xfId="2" applyNumberFormat="1" applyFont="1" applyBorder="1" applyAlignment="1">
      <alignment vertical="center" wrapText="1"/>
    </xf>
    <xf numFmtId="166" fontId="7" fillId="0" borderId="2" xfId="2" applyNumberFormat="1" applyFont="1" applyBorder="1" applyAlignment="1">
      <alignment horizontal="center" vertical="center"/>
    </xf>
    <xf numFmtId="166" fontId="11" fillId="0" borderId="2" xfId="2" applyNumberFormat="1" applyFont="1" applyBorder="1" applyAlignment="1">
      <alignment vertical="center"/>
    </xf>
    <xf numFmtId="173" fontId="7" fillId="0" borderId="2" xfId="0" applyNumberFormat="1" applyFont="1" applyBorder="1" applyAlignment="1">
      <alignment horizontal="right" vertical="center" wrapText="1"/>
    </xf>
    <xf numFmtId="1" fontId="7" fillId="0" borderId="19" xfId="0" applyNumberFormat="1" applyFont="1" applyBorder="1" applyAlignment="1">
      <alignment vertical="center" wrapText="1"/>
    </xf>
    <xf numFmtId="1" fontId="7" fillId="11" borderId="2" xfId="0" applyNumberFormat="1" applyFont="1" applyFill="1" applyBorder="1" applyAlignment="1">
      <alignment horizontal="right" vertical="center" wrapText="1"/>
    </xf>
    <xf numFmtId="174" fontId="7" fillId="10" borderId="2" xfId="0" applyNumberFormat="1" applyFont="1" applyFill="1" applyBorder="1" applyAlignment="1">
      <alignment vertical="center" wrapText="1"/>
    </xf>
    <xf numFmtId="0" fontId="6" fillId="10" borderId="2" xfId="0" applyFont="1" applyFill="1" applyBorder="1" applyAlignment="1">
      <alignment vertical="center" wrapText="1"/>
    </xf>
    <xf numFmtId="3" fontId="6" fillId="0" borderId="2" xfId="0" applyNumberFormat="1" applyFont="1" applyBorder="1" applyAlignment="1">
      <alignment vertical="center" wrapText="1"/>
    </xf>
    <xf numFmtId="0" fontId="0" fillId="10" borderId="2" xfId="0" applyFill="1" applyBorder="1" applyAlignment="1">
      <alignment vertical="center" wrapText="1"/>
    </xf>
    <xf numFmtId="0" fontId="27" fillId="12" borderId="12"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7" fillId="15" borderId="12" xfId="0" applyFont="1" applyFill="1" applyBorder="1" applyAlignment="1">
      <alignment horizontal="center" vertical="center" wrapText="1"/>
    </xf>
    <xf numFmtId="3" fontId="27" fillId="9" borderId="12" xfId="0" applyNumberFormat="1" applyFont="1" applyFill="1" applyBorder="1" applyAlignment="1">
      <alignment horizontal="center" vertical="center" wrapText="1"/>
    </xf>
    <xf numFmtId="0" fontId="27" fillId="11" borderId="12" xfId="3" applyNumberFormat="1" applyFont="1" applyFill="1" applyBorder="1" applyAlignment="1">
      <alignment horizontal="center" vertical="center" wrapText="1"/>
    </xf>
    <xf numFmtId="3" fontId="27" fillId="8" borderId="12" xfId="0" applyNumberFormat="1" applyFont="1" applyFill="1" applyBorder="1" applyAlignment="1">
      <alignment horizontal="center" vertical="center" wrapText="1"/>
    </xf>
    <xf numFmtId="0" fontId="27" fillId="16" borderId="15" xfId="3" applyNumberFormat="1" applyFont="1" applyFill="1" applyBorder="1" applyAlignment="1">
      <alignment horizontal="center" vertical="center" wrapText="1"/>
    </xf>
    <xf numFmtId="0" fontId="20" fillId="15" borderId="5" xfId="0" applyFont="1" applyFill="1" applyBorder="1" applyAlignment="1">
      <alignment horizontal="center" vertical="center" wrapText="1"/>
    </xf>
    <xf numFmtId="3" fontId="20" fillId="9" borderId="5" xfId="0" applyNumberFormat="1" applyFont="1" applyFill="1" applyBorder="1" applyAlignment="1">
      <alignment horizontal="center" vertical="center" wrapText="1"/>
    </xf>
    <xf numFmtId="3" fontId="20" fillId="11" borderId="5" xfId="0" applyNumberFormat="1" applyFont="1" applyFill="1" applyBorder="1" applyAlignment="1">
      <alignment horizontal="center" vertical="center" wrapText="1"/>
    </xf>
    <xf numFmtId="3" fontId="20" fillId="8" borderId="5" xfId="0" applyNumberFormat="1" applyFont="1" applyFill="1" applyBorder="1" applyAlignment="1">
      <alignment horizontal="center" vertical="center" wrapText="1"/>
    </xf>
    <xf numFmtId="0" fontId="20" fillId="17" borderId="6" xfId="0" applyFont="1" applyFill="1" applyBorder="1" applyAlignment="1">
      <alignment horizontal="center" vertical="center" wrapText="1"/>
    </xf>
    <xf numFmtId="173" fontId="20" fillId="15" borderId="9" xfId="0" applyNumberFormat="1" applyFont="1" applyFill="1" applyBorder="1" applyAlignment="1">
      <alignment horizontal="center" vertical="center" wrapText="1"/>
    </xf>
    <xf numFmtId="3" fontId="20" fillId="9" borderId="9" xfId="0" applyNumberFormat="1" applyFont="1" applyFill="1" applyBorder="1" applyAlignment="1">
      <alignment horizontal="center" vertical="center" wrapText="1"/>
    </xf>
    <xf numFmtId="3" fontId="20" fillId="11" borderId="9" xfId="0" applyNumberFormat="1" applyFont="1" applyFill="1" applyBorder="1" applyAlignment="1">
      <alignment horizontal="center" vertical="center" wrapText="1"/>
    </xf>
    <xf numFmtId="3" fontId="20" fillId="8" borderId="9" xfId="0" applyNumberFormat="1"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12" borderId="4" xfId="0" applyFont="1" applyFill="1" applyBorder="1" applyAlignment="1">
      <alignment horizontal="center" vertical="center" wrapText="1"/>
    </xf>
    <xf numFmtId="173" fontId="20" fillId="12" borderId="8" xfId="0" applyNumberFormat="1" applyFont="1" applyFill="1" applyBorder="1" applyAlignment="1">
      <alignment horizontal="center" vertical="center" wrapText="1"/>
    </xf>
    <xf numFmtId="3" fontId="12" fillId="10" borderId="2" xfId="0" applyNumberFormat="1" applyFont="1" applyFill="1" applyBorder="1" applyAlignment="1">
      <alignment horizontal="right" vertical="center" wrapText="1"/>
    </xf>
    <xf numFmtId="0" fontId="26" fillId="0" borderId="17" xfId="0" applyFont="1" applyBorder="1" applyAlignment="1">
      <alignment horizontal="center" vertical="center" textRotation="90" wrapText="1"/>
    </xf>
    <xf numFmtId="166" fontId="7" fillId="9" borderId="2" xfId="2" applyNumberFormat="1" applyFont="1" applyFill="1" applyBorder="1" applyAlignment="1">
      <alignment horizontal="right" vertical="center" wrapText="1"/>
    </xf>
    <xf numFmtId="2" fontId="7" fillId="9" borderId="19" xfId="0" applyNumberFormat="1" applyFont="1" applyFill="1" applyBorder="1" applyAlignment="1">
      <alignment vertical="center" wrapText="1"/>
    </xf>
    <xf numFmtId="174" fontId="7" fillId="0" borderId="12" xfId="0" applyNumberFormat="1" applyFont="1" applyBorder="1" applyAlignment="1">
      <alignment vertical="center" wrapText="1"/>
    </xf>
    <xf numFmtId="174" fontId="7" fillId="0" borderId="2" xfId="0" applyNumberFormat="1" applyFont="1" applyBorder="1" applyAlignment="1">
      <alignment vertical="center" wrapText="1"/>
    </xf>
    <xf numFmtId="9" fontId="7" fillId="0" borderId="2" xfId="3" applyFont="1" applyFill="1" applyBorder="1" applyAlignment="1">
      <alignment vertical="center" wrapText="1"/>
    </xf>
    <xf numFmtId="9" fontId="7" fillId="0" borderId="2" xfId="3" applyFont="1" applyBorder="1" applyAlignment="1">
      <alignment vertical="center" wrapText="1"/>
    </xf>
    <xf numFmtId="0" fontId="33" fillId="0" borderId="33" xfId="0" applyFont="1" applyBorder="1" applyAlignment="1">
      <alignment horizontal="center" vertical="center" wrapText="1"/>
    </xf>
    <xf numFmtId="0" fontId="33" fillId="0" borderId="41" xfId="0" applyFont="1" applyBorder="1" applyAlignment="1">
      <alignment horizontal="center" vertical="center" wrapText="1"/>
    </xf>
    <xf numFmtId="0" fontId="34" fillId="0" borderId="42" xfId="0" applyFont="1" applyBorder="1" applyAlignment="1">
      <alignment vertical="center" wrapText="1"/>
    </xf>
    <xf numFmtId="0" fontId="35" fillId="8" borderId="43" xfId="0" applyFont="1" applyFill="1" applyBorder="1" applyAlignment="1">
      <alignment horizontal="center" vertical="center" wrapText="1"/>
    </xf>
    <xf numFmtId="0" fontId="35" fillId="11" borderId="43" xfId="0" applyFont="1" applyFill="1" applyBorder="1" applyAlignment="1">
      <alignment horizontal="center" vertical="center" wrapText="1"/>
    </xf>
    <xf numFmtId="0" fontId="35" fillId="9" borderId="43" xfId="0" applyFont="1" applyFill="1" applyBorder="1" applyAlignment="1">
      <alignment horizontal="center" vertical="center" wrapText="1"/>
    </xf>
    <xf numFmtId="0" fontId="35" fillId="22" borderId="43" xfId="0" applyFont="1" applyFill="1" applyBorder="1" applyAlignment="1">
      <alignment horizontal="center" vertical="center" wrapText="1"/>
    </xf>
    <xf numFmtId="0" fontId="35" fillId="12" borderId="43" xfId="0" applyFont="1" applyFill="1" applyBorder="1" applyAlignment="1">
      <alignment horizontal="center" vertical="center" wrapText="1"/>
    </xf>
    <xf numFmtId="174" fontId="7" fillId="0" borderId="19" xfId="0" applyNumberFormat="1" applyFont="1" applyBorder="1" applyAlignment="1">
      <alignment vertical="center" wrapText="1"/>
    </xf>
    <xf numFmtId="2" fontId="7" fillId="0" borderId="12" xfId="0" applyNumberFormat="1" applyFont="1" applyBorder="1" applyAlignment="1">
      <alignment vertical="center" wrapText="1"/>
    </xf>
    <xf numFmtId="2" fontId="7" fillId="0" borderId="2" xfId="0" applyNumberFormat="1" applyFont="1" applyBorder="1" applyAlignment="1">
      <alignment vertical="center" wrapText="1"/>
    </xf>
    <xf numFmtId="2" fontId="7" fillId="0" borderId="2" xfId="3" applyNumberFormat="1" applyFont="1" applyBorder="1" applyAlignment="1">
      <alignment vertical="center" wrapText="1"/>
    </xf>
    <xf numFmtId="2" fontId="7" fillId="9" borderId="2" xfId="0" applyNumberFormat="1" applyFont="1" applyFill="1" applyBorder="1" applyAlignment="1">
      <alignment vertical="center" wrapText="1"/>
    </xf>
    <xf numFmtId="2" fontId="7" fillId="12" borderId="2" xfId="0" applyNumberFormat="1" applyFont="1" applyFill="1" applyBorder="1" applyAlignment="1">
      <alignment vertical="center" wrapText="1"/>
    </xf>
    <xf numFmtId="0" fontId="36" fillId="0" borderId="44" xfId="0" applyFont="1" applyBorder="1" applyAlignment="1">
      <alignment horizontal="left" vertical="center" wrapText="1"/>
    </xf>
    <xf numFmtId="3" fontId="37" fillId="0" borderId="44" xfId="0" applyNumberFormat="1" applyFont="1" applyBorder="1" applyAlignment="1">
      <alignment vertical="center" wrapText="1"/>
    </xf>
    <xf numFmtId="0" fontId="37" fillId="0" borderId="44" xfId="0" applyFont="1" applyBorder="1" applyAlignment="1">
      <alignment vertical="center" wrapText="1"/>
    </xf>
    <xf numFmtId="4" fontId="36" fillId="0" borderId="44" xfId="0" applyNumberFormat="1" applyFont="1" applyBorder="1" applyAlignment="1">
      <alignment vertical="center" wrapText="1"/>
    </xf>
    <xf numFmtId="0" fontId="36" fillId="0" borderId="45" xfId="0" applyFont="1" applyBorder="1" applyAlignment="1">
      <alignment horizontal="left" vertical="center" wrapText="1"/>
    </xf>
    <xf numFmtId="3" fontId="37" fillId="0" borderId="45" xfId="0" applyNumberFormat="1" applyFont="1" applyBorder="1" applyAlignment="1">
      <alignment vertical="center" wrapText="1"/>
    </xf>
    <xf numFmtId="0" fontId="37" fillId="0" borderId="45" xfId="0" applyFont="1" applyBorder="1" applyAlignment="1">
      <alignment vertical="center" wrapText="1"/>
    </xf>
    <xf numFmtId="4" fontId="36" fillId="0" borderId="45" xfId="0" applyNumberFormat="1" applyFont="1" applyBorder="1" applyAlignment="1">
      <alignment vertical="center" wrapText="1"/>
    </xf>
    <xf numFmtId="0" fontId="6" fillId="0" borderId="45" xfId="0" applyFont="1" applyBorder="1" applyAlignment="1">
      <alignment horizontal="left" vertical="center" wrapText="1"/>
    </xf>
    <xf numFmtId="3" fontId="7" fillId="0" borderId="45" xfId="0" applyNumberFormat="1" applyFont="1" applyBorder="1" applyAlignment="1">
      <alignment horizontal="right" vertical="center" wrapText="1"/>
    </xf>
    <xf numFmtId="3" fontId="7" fillId="0" borderId="45" xfId="0" applyNumberFormat="1" applyFont="1" applyBorder="1" applyAlignment="1">
      <alignment vertical="center" wrapText="1"/>
    </xf>
    <xf numFmtId="0" fontId="7" fillId="0" borderId="45" xfId="0" applyFont="1" applyBorder="1" applyAlignment="1">
      <alignment vertical="center" wrapText="1"/>
    </xf>
    <xf numFmtId="4" fontId="6" fillId="0" borderId="45" xfId="0" applyNumberFormat="1" applyFont="1" applyBorder="1" applyAlignment="1">
      <alignment vertical="center" wrapText="1"/>
    </xf>
    <xf numFmtId="9" fontId="38" fillId="23" borderId="45" xfId="0" applyNumberFormat="1" applyFont="1" applyFill="1" applyBorder="1" applyAlignment="1">
      <alignment horizontal="right" vertical="center" wrapText="1"/>
    </xf>
    <xf numFmtId="3" fontId="7" fillId="0" borderId="46" xfId="0" applyNumberFormat="1" applyFont="1" applyBorder="1" applyAlignment="1">
      <alignment horizontal="right" vertical="center" wrapText="1"/>
    </xf>
    <xf numFmtId="9" fontId="7" fillId="23" borderId="45" xfId="0" applyNumberFormat="1" applyFont="1" applyFill="1" applyBorder="1" applyAlignment="1">
      <alignment horizontal="right" vertical="center" wrapText="1"/>
    </xf>
    <xf numFmtId="0" fontId="6" fillId="0" borderId="46" xfId="0" applyFont="1" applyBorder="1" applyAlignment="1">
      <alignment horizontal="left" vertical="center" wrapText="1"/>
    </xf>
    <xf numFmtId="9" fontId="7" fillId="23" borderId="46" xfId="0" applyNumberFormat="1" applyFont="1" applyFill="1" applyBorder="1" applyAlignment="1">
      <alignment horizontal="right" vertical="center" wrapText="1"/>
    </xf>
    <xf numFmtId="4" fontId="7" fillId="0" borderId="46" xfId="0" applyNumberFormat="1" applyFont="1" applyBorder="1" applyAlignment="1">
      <alignment horizontal="right" vertical="center" wrapText="1"/>
    </xf>
    <xf numFmtId="9" fontId="7" fillId="27" borderId="46" xfId="0" applyNumberFormat="1" applyFont="1" applyFill="1" applyBorder="1" applyAlignment="1">
      <alignment horizontal="right" vertical="center" wrapText="1"/>
    </xf>
    <xf numFmtId="4" fontId="7" fillId="0" borderId="2" xfId="0" applyNumberFormat="1" applyFont="1" applyBorder="1" applyAlignment="1">
      <alignment vertical="center" wrapText="1"/>
    </xf>
    <xf numFmtId="0" fontId="6" fillId="26" borderId="45" xfId="0" applyFont="1" applyFill="1" applyBorder="1" applyAlignment="1">
      <alignment horizontal="left" vertical="center" wrapText="1"/>
    </xf>
    <xf numFmtId="9" fontId="7" fillId="25" borderId="45" xfId="0" applyNumberFormat="1" applyFont="1" applyFill="1" applyBorder="1" applyAlignment="1">
      <alignment horizontal="right" vertical="center" wrapText="1"/>
    </xf>
    <xf numFmtId="3" fontId="7" fillId="0" borderId="44" xfId="0" applyNumberFormat="1" applyFont="1" applyBorder="1" applyAlignment="1">
      <alignment horizontal="right" vertical="center" wrapText="1"/>
    </xf>
    <xf numFmtId="9" fontId="7" fillId="23" borderId="44" xfId="0" applyNumberFormat="1" applyFont="1" applyFill="1" applyBorder="1" applyAlignment="1">
      <alignment horizontal="right" vertical="center" wrapText="1"/>
    </xf>
    <xf numFmtId="167" fontId="7" fillId="0" borderId="45" xfId="0" applyNumberFormat="1" applyFont="1" applyBorder="1" applyAlignment="1">
      <alignment horizontal="right" vertical="center" wrapText="1"/>
    </xf>
    <xf numFmtId="9" fontId="7" fillId="0" borderId="45" xfId="0" applyNumberFormat="1" applyFont="1" applyBorder="1" applyAlignment="1">
      <alignment horizontal="right" vertical="center" wrapText="1"/>
    </xf>
    <xf numFmtId="2" fontId="7" fillId="0" borderId="45" xfId="0" applyNumberFormat="1" applyFont="1" applyBorder="1" applyAlignment="1">
      <alignment horizontal="right" vertical="center" wrapText="1"/>
    </xf>
    <xf numFmtId="3" fontId="7" fillId="24" borderId="45" xfId="0" applyNumberFormat="1" applyFont="1" applyFill="1" applyBorder="1" applyAlignment="1">
      <alignment vertical="center" wrapText="1"/>
    </xf>
    <xf numFmtId="0" fontId="7" fillId="24" borderId="45" xfId="0" applyFont="1" applyFill="1" applyBorder="1" applyAlignment="1">
      <alignment vertical="center" wrapText="1"/>
    </xf>
    <xf numFmtId="4" fontId="6" fillId="24" borderId="45" xfId="0" applyNumberFormat="1" applyFont="1" applyFill="1" applyBorder="1" applyAlignment="1">
      <alignment vertical="center" wrapText="1"/>
    </xf>
    <xf numFmtId="0" fontId="6" fillId="24" borderId="45" xfId="0" applyFont="1" applyFill="1" applyBorder="1" applyAlignment="1">
      <alignment horizontal="left" vertical="center" wrapText="1"/>
    </xf>
    <xf numFmtId="3" fontId="7" fillId="23" borderId="45" xfId="0" applyNumberFormat="1" applyFont="1" applyFill="1" applyBorder="1" applyAlignment="1">
      <alignment horizontal="right" vertical="center" wrapText="1"/>
    </xf>
    <xf numFmtId="1" fontId="7" fillId="0" borderId="45" xfId="0" applyNumberFormat="1" applyFont="1" applyBorder="1" applyAlignment="1">
      <alignment horizontal="right" vertical="center" wrapText="1"/>
    </xf>
    <xf numFmtId="4" fontId="7" fillId="0" borderId="45" xfId="0" applyNumberFormat="1" applyFont="1" applyBorder="1" applyAlignment="1">
      <alignment horizontal="right" vertical="center" wrapText="1"/>
    </xf>
    <xf numFmtId="0" fontId="5" fillId="7" borderId="2" xfId="0" applyFont="1" applyFill="1" applyBorder="1" applyAlignment="1">
      <alignment horizontal="justify" vertical="center" wrapText="1"/>
    </xf>
    <xf numFmtId="0" fontId="6" fillId="0" borderId="45" xfId="0" applyFont="1" applyBorder="1" applyAlignment="1">
      <alignment horizontal="justify" vertical="center" wrapText="1"/>
    </xf>
    <xf numFmtId="0" fontId="6" fillId="23" borderId="45" xfId="0" applyFont="1" applyFill="1" applyBorder="1" applyAlignment="1">
      <alignment horizontal="justify" vertical="center" wrapText="1"/>
    </xf>
    <xf numFmtId="0" fontId="6" fillId="0" borderId="44" xfId="0" applyFont="1" applyBorder="1" applyAlignment="1">
      <alignment horizontal="justify" vertical="center" wrapText="1"/>
    </xf>
    <xf numFmtId="0" fontId="8" fillId="28" borderId="0" xfId="0" applyFont="1" applyFill="1" applyAlignment="1">
      <alignment vertical="center" wrapText="1"/>
    </xf>
    <xf numFmtId="170" fontId="7" fillId="0" borderId="2" xfId="1" applyNumberFormat="1" applyFont="1" applyFill="1" applyBorder="1" applyAlignment="1">
      <alignment vertical="center" wrapText="1"/>
    </xf>
    <xf numFmtId="0" fontId="7" fillId="0" borderId="0" xfId="0" applyFont="1" applyFill="1" applyAlignment="1">
      <alignment vertical="center" wrapText="1"/>
    </xf>
    <xf numFmtId="2" fontId="7" fillId="0" borderId="12" xfId="0" applyNumberFormat="1" applyFont="1" applyFill="1" applyBorder="1" applyAlignment="1">
      <alignment vertical="center" wrapText="1"/>
    </xf>
    <xf numFmtId="2" fontId="7" fillId="0" borderId="47" xfId="0" applyNumberFormat="1" applyFont="1" applyFill="1" applyBorder="1" applyAlignment="1">
      <alignment vertical="center" wrapText="1"/>
    </xf>
    <xf numFmtId="174" fontId="7" fillId="0" borderId="49" xfId="0" applyNumberFormat="1" applyFont="1" applyFill="1" applyBorder="1" applyAlignment="1">
      <alignment vertical="center" wrapText="1"/>
    </xf>
    <xf numFmtId="177" fontId="7" fillId="0" borderId="2" xfId="0" applyNumberFormat="1" applyFont="1" applyBorder="1" applyAlignment="1">
      <alignment horizontal="center" vertical="center"/>
    </xf>
    <xf numFmtId="174" fontId="7" fillId="0" borderId="17" xfId="2" applyNumberFormat="1" applyFont="1" applyBorder="1" applyAlignment="1">
      <alignment vertical="center" wrapText="1"/>
    </xf>
    <xf numFmtId="174" fontId="7" fillId="0" borderId="2" xfId="2" applyNumberFormat="1" applyFont="1" applyBorder="1" applyAlignment="1">
      <alignment vertical="center" wrapText="1"/>
    </xf>
    <xf numFmtId="174" fontId="7" fillId="0" borderId="2" xfId="0" applyNumberFormat="1" applyFont="1" applyBorder="1" applyAlignment="1">
      <alignment horizontal="center" vertical="center"/>
    </xf>
    <xf numFmtId="174" fontId="7" fillId="0" borderId="2" xfId="8" applyNumberFormat="1" applyFont="1" applyBorder="1" applyAlignment="1">
      <alignment horizontal="center" vertical="center"/>
    </xf>
    <xf numFmtId="0" fontId="12" fillId="10" borderId="2" xfId="0" applyFont="1" applyFill="1" applyBorder="1" applyAlignment="1">
      <alignment vertical="center" wrapText="1"/>
    </xf>
    <xf numFmtId="174" fontId="7" fillId="0" borderId="2" xfId="8" applyNumberFormat="1" applyFont="1" applyBorder="1" applyAlignment="1">
      <alignment vertical="center" wrapText="1"/>
    </xf>
    <xf numFmtId="174" fontId="7" fillId="0" borderId="2" xfId="9" applyNumberFormat="1" applyFont="1" applyBorder="1" applyAlignment="1">
      <alignment vertical="center"/>
    </xf>
    <xf numFmtId="174" fontId="7" fillId="0" borderId="2" xfId="0" applyNumberFormat="1" applyFont="1" applyBorder="1" applyAlignment="1">
      <alignment vertical="center"/>
    </xf>
    <xf numFmtId="174" fontId="7" fillId="0" borderId="2" xfId="8" applyNumberFormat="1" applyFont="1" applyBorder="1" applyAlignment="1">
      <alignment vertical="center"/>
    </xf>
    <xf numFmtId="3" fontId="12" fillId="0" borderId="2" xfId="0" applyNumberFormat="1" applyFont="1" applyBorder="1" applyAlignment="1">
      <alignment vertical="center" wrapText="1"/>
    </xf>
    <xf numFmtId="174" fontId="7" fillId="0" borderId="11" xfId="0" applyNumberFormat="1" applyFont="1" applyBorder="1" applyAlignment="1">
      <alignment vertical="center" wrapText="1"/>
    </xf>
    <xf numFmtId="178" fontId="12" fillId="0" borderId="2" xfId="0" applyNumberFormat="1" applyFont="1" applyBorder="1" applyAlignment="1">
      <alignment horizontal="center" vertical="center"/>
    </xf>
    <xf numFmtId="177" fontId="7" fillId="0" borderId="2" xfId="0" applyNumberFormat="1" applyFont="1" applyBorder="1" applyAlignment="1">
      <alignment horizontal="center" vertical="center" wrapText="1"/>
    </xf>
    <xf numFmtId="170" fontId="7" fillId="0" borderId="2" xfId="1" applyNumberFormat="1" applyFont="1" applyBorder="1" applyAlignment="1">
      <alignment vertical="center" wrapText="1"/>
    </xf>
    <xf numFmtId="174" fontId="7" fillId="0" borderId="2" xfId="8" applyNumberFormat="1" applyFont="1" applyFill="1" applyBorder="1" applyAlignment="1">
      <alignment vertical="center" wrapText="1"/>
    </xf>
    <xf numFmtId="176" fontId="7" fillId="0" borderId="2" xfId="2" applyNumberFormat="1" applyFont="1" applyBorder="1" applyAlignment="1">
      <alignment horizontal="center" vertical="center"/>
    </xf>
    <xf numFmtId="0" fontId="5" fillId="7" borderId="2" xfId="4" applyFont="1" applyFill="1" applyBorder="1" applyAlignment="1">
      <alignment horizontal="center" vertical="center" wrapText="1"/>
    </xf>
    <xf numFmtId="9" fontId="7" fillId="24" borderId="45" xfId="0" applyNumberFormat="1" applyFont="1" applyFill="1" applyBorder="1" applyAlignment="1">
      <alignment horizontal="right" vertical="center" wrapText="1"/>
    </xf>
    <xf numFmtId="3" fontId="7" fillId="0" borderId="45" xfId="0" applyNumberFormat="1" applyFont="1" applyBorder="1" applyAlignment="1">
      <alignment horizontal="center" vertical="center" wrapText="1"/>
    </xf>
    <xf numFmtId="0" fontId="6" fillId="0" borderId="45" xfId="0" applyFont="1" applyBorder="1" applyAlignment="1">
      <alignment vertical="center" wrapText="1"/>
    </xf>
    <xf numFmtId="0" fontId="6" fillId="4" borderId="45" xfId="0" applyFont="1" applyFill="1" applyBorder="1" applyAlignment="1">
      <alignment horizontal="left" vertical="center" wrapText="1"/>
    </xf>
    <xf numFmtId="3" fontId="7" fillId="0" borderId="2" xfId="0" applyNumberFormat="1" applyFont="1" applyFill="1" applyBorder="1" applyAlignment="1">
      <alignment vertical="center" wrapText="1"/>
    </xf>
    <xf numFmtId="3" fontId="12" fillId="0" borderId="2" xfId="0" applyNumberFormat="1" applyFont="1" applyFill="1" applyBorder="1" applyAlignment="1">
      <alignment vertical="center" wrapText="1"/>
    </xf>
    <xf numFmtId="3" fontId="7" fillId="0" borderId="45" xfId="0" applyNumberFormat="1" applyFont="1" applyFill="1" applyBorder="1" applyAlignment="1">
      <alignment horizontal="right" vertical="center" wrapText="1"/>
    </xf>
    <xf numFmtId="0" fontId="6" fillId="0" borderId="45" xfId="0" applyFont="1" applyFill="1" applyBorder="1" applyAlignment="1">
      <alignment horizontal="left" vertical="center" wrapText="1"/>
    </xf>
    <xf numFmtId="167" fontId="7" fillId="0" borderId="2" xfId="0" applyNumberFormat="1" applyFont="1" applyFill="1" applyBorder="1" applyAlignment="1">
      <alignment vertical="center" wrapText="1"/>
    </xf>
    <xf numFmtId="0" fontId="6" fillId="0" borderId="45" xfId="0" applyFont="1" applyFill="1" applyBorder="1" applyAlignment="1">
      <alignment horizontal="justify" vertical="center" wrapText="1"/>
    </xf>
    <xf numFmtId="2" fontId="7" fillId="0" borderId="19" xfId="0" applyNumberFormat="1" applyFont="1" applyFill="1" applyBorder="1" applyAlignment="1">
      <alignment horizontal="center" vertical="center" wrapText="1"/>
    </xf>
    <xf numFmtId="2" fontId="7" fillId="0" borderId="12" xfId="0" applyNumberFormat="1" applyFont="1" applyFill="1" applyBorder="1" applyAlignment="1">
      <alignment horizontal="center" vertical="center" wrapText="1"/>
    </xf>
    <xf numFmtId="2" fontId="7" fillId="0" borderId="47" xfId="0" applyNumberFormat="1" applyFont="1" applyFill="1" applyBorder="1" applyAlignment="1">
      <alignment horizontal="center" vertical="center" wrapText="1"/>
    </xf>
    <xf numFmtId="2" fontId="7" fillId="0" borderId="48" xfId="0" applyNumberFormat="1" applyFont="1" applyFill="1" applyBorder="1" applyAlignment="1">
      <alignment horizontal="center" vertical="center" wrapText="1"/>
    </xf>
    <xf numFmtId="174" fontId="7" fillId="0" borderId="19" xfId="8" applyNumberFormat="1" applyFont="1" applyBorder="1" applyAlignment="1">
      <alignment horizontal="center" vertical="center" wrapText="1"/>
    </xf>
    <xf numFmtId="174" fontId="7" fillId="0" borderId="12" xfId="8" applyNumberFormat="1" applyFont="1" applyBorder="1" applyAlignment="1">
      <alignment horizontal="center" vertical="center" wrapText="1"/>
    </xf>
    <xf numFmtId="0" fontId="7" fillId="0" borderId="19" xfId="0" applyFont="1" applyBorder="1" applyAlignment="1">
      <alignment horizontal="right" vertical="center" wrapText="1"/>
    </xf>
    <xf numFmtId="0" fontId="7" fillId="0" borderId="12" xfId="0" applyFont="1" applyBorder="1" applyAlignment="1">
      <alignment horizontal="right"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66" fontId="7" fillId="0" borderId="19"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3" fontId="5" fillId="0" borderId="0" xfId="0" applyNumberFormat="1" applyFont="1" applyAlignment="1">
      <alignment horizontal="center" vertical="center" wrapText="1"/>
    </xf>
    <xf numFmtId="0" fontId="6" fillId="0" borderId="1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4" fontId="6" fillId="0" borderId="19" xfId="0" applyNumberFormat="1" applyFont="1" applyBorder="1" applyAlignment="1">
      <alignment horizontal="right" vertical="center" wrapText="1"/>
    </xf>
    <xf numFmtId="4" fontId="6" fillId="0" borderId="11"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4" fontId="6" fillId="0" borderId="11" xfId="0" applyNumberFormat="1" applyFont="1" applyBorder="1" applyAlignment="1">
      <alignment horizontal="justify" vertical="center" wrapText="1"/>
    </xf>
    <xf numFmtId="4" fontId="6" fillId="0" borderId="12" xfId="0" applyNumberFormat="1" applyFont="1" applyBorder="1" applyAlignment="1">
      <alignment horizontal="justify" vertical="center" wrapText="1"/>
    </xf>
    <xf numFmtId="0" fontId="6" fillId="0" borderId="2" xfId="0" applyFont="1" applyBorder="1" applyAlignment="1">
      <alignment horizontal="justify"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4" fontId="6" fillId="0" borderId="19" xfId="0" applyNumberFormat="1" applyFont="1" applyBorder="1" applyAlignment="1">
      <alignment horizontal="justify" vertical="center" wrapText="1"/>
    </xf>
    <xf numFmtId="0" fontId="6" fillId="0" borderId="19" xfId="0" applyFont="1" applyBorder="1" applyAlignment="1">
      <alignment horizontal="center"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2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 fontId="7" fillId="8" borderId="19" xfId="0" applyNumberFormat="1" applyFont="1" applyFill="1" applyBorder="1" applyAlignment="1">
      <alignment horizontal="right" vertical="center" wrapText="1"/>
    </xf>
    <xf numFmtId="1" fontId="7" fillId="8" borderId="12" xfId="0" applyNumberFormat="1" applyFont="1" applyFill="1" applyBorder="1" applyAlignment="1">
      <alignment horizontal="right" vertical="center" wrapText="1"/>
    </xf>
    <xf numFmtId="3" fontId="7" fillId="0" borderId="19"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3" fontId="7" fillId="0" borderId="19"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23"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3" fontId="6" fillId="0" borderId="19"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9" fontId="11" fillId="10" borderId="19" xfId="5" applyNumberFormat="1" applyFont="1" applyFill="1" applyBorder="1" applyAlignment="1">
      <alignment horizontal="center" vertical="center" wrapText="1"/>
    </xf>
    <xf numFmtId="9" fontId="11" fillId="10" borderId="12" xfId="5" applyNumberFormat="1" applyFont="1" applyFill="1" applyBorder="1" applyAlignment="1">
      <alignment horizontal="center" vertical="center" wrapText="1"/>
    </xf>
    <xf numFmtId="2" fontId="7" fillId="0" borderId="19" xfId="0" applyNumberFormat="1" applyFont="1" applyBorder="1" applyAlignment="1">
      <alignment vertical="center" wrapText="1"/>
    </xf>
    <xf numFmtId="2" fontId="7" fillId="0" borderId="12" xfId="0" applyNumberFormat="1" applyFont="1" applyBorder="1" applyAlignment="1">
      <alignment vertical="center" wrapText="1"/>
    </xf>
    <xf numFmtId="175" fontId="7" fillId="0" borderId="2" xfId="2" applyNumberFormat="1" applyFont="1" applyBorder="1" applyAlignment="1">
      <alignment horizontal="right" vertical="center" wrapText="1"/>
    </xf>
    <xf numFmtId="1" fontId="7" fillId="0" borderId="19"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166" fontId="7" fillId="0" borderId="19" xfId="2" applyNumberFormat="1" applyFont="1" applyFill="1" applyBorder="1" applyAlignment="1">
      <alignment horizontal="right" vertical="center" wrapText="1"/>
    </xf>
    <xf numFmtId="166" fontId="7" fillId="0" borderId="12" xfId="2" applyNumberFormat="1" applyFont="1" applyFill="1" applyBorder="1" applyAlignment="1">
      <alignment horizontal="right" vertical="center" wrapText="1"/>
    </xf>
    <xf numFmtId="0" fontId="6" fillId="0" borderId="19" xfId="0" applyFont="1" applyBorder="1" applyAlignment="1">
      <alignment horizontal="right" vertical="center" wrapText="1"/>
    </xf>
    <xf numFmtId="0" fontId="7" fillId="8" borderId="19" xfId="0" applyFont="1" applyFill="1" applyBorder="1" applyAlignment="1">
      <alignment horizontal="right" vertical="center" wrapText="1"/>
    </xf>
    <xf numFmtId="0" fontId="7" fillId="8" borderId="12" xfId="0" applyFont="1" applyFill="1" applyBorder="1" applyAlignment="1">
      <alignment horizontal="right" vertical="center" wrapText="1"/>
    </xf>
    <xf numFmtId="3" fontId="7" fillId="0" borderId="2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2" fontId="7" fillId="8" borderId="19" xfId="0" applyNumberFormat="1" applyFont="1" applyFill="1" applyBorder="1" applyAlignment="1">
      <alignment horizontal="right" vertical="center" wrapText="1"/>
    </xf>
    <xf numFmtId="2" fontId="7" fillId="8" borderId="12" xfId="0" applyNumberFormat="1" applyFont="1" applyFill="1" applyBorder="1" applyAlignment="1">
      <alignment horizontal="right" vertical="center" wrapText="1"/>
    </xf>
    <xf numFmtId="2" fontId="7" fillId="0" borderId="19" xfId="0" applyNumberFormat="1" applyFont="1" applyBorder="1" applyAlignment="1">
      <alignment horizontal="right" vertical="center" wrapText="1"/>
    </xf>
    <xf numFmtId="2" fontId="7" fillId="0" borderId="12" xfId="0" applyNumberFormat="1" applyFont="1" applyBorder="1" applyAlignment="1">
      <alignment horizontal="right" vertical="center" wrapText="1"/>
    </xf>
    <xf numFmtId="4" fontId="6" fillId="0" borderId="2" xfId="0" applyNumberFormat="1" applyFont="1" applyBorder="1" applyAlignment="1">
      <alignment horizontal="justify" vertical="center" wrapText="1"/>
    </xf>
    <xf numFmtId="9" fontId="7" fillId="9" borderId="19" xfId="3" applyFont="1" applyFill="1" applyBorder="1" applyAlignment="1">
      <alignment horizontal="right" vertical="center" wrapText="1"/>
    </xf>
    <xf numFmtId="9" fontId="7" fillId="9" borderId="12" xfId="3" applyFont="1" applyFill="1" applyBorder="1" applyAlignment="1">
      <alignment horizontal="right" vertical="center" wrapText="1"/>
    </xf>
    <xf numFmtId="4" fontId="6" fillId="0" borderId="19"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174" fontId="7" fillId="0" borderId="19" xfId="0" applyNumberFormat="1" applyFont="1" applyFill="1" applyBorder="1" applyAlignment="1">
      <alignment horizontal="center" vertical="center" wrapText="1"/>
    </xf>
    <xf numFmtId="174" fontId="7" fillId="0" borderId="12" xfId="0" applyNumberFormat="1" applyFont="1" applyFill="1" applyBorder="1" applyAlignment="1">
      <alignment horizontal="center" vertical="center" wrapText="1"/>
    </xf>
    <xf numFmtId="166" fontId="7" fillId="0" borderId="19" xfId="2" applyNumberFormat="1" applyFont="1" applyBorder="1" applyAlignment="1">
      <alignment horizontal="right" vertical="center" wrapText="1"/>
    </xf>
    <xf numFmtId="166" fontId="7" fillId="0" borderId="12" xfId="2" applyNumberFormat="1" applyFont="1" applyBorder="1" applyAlignment="1">
      <alignment horizontal="right" vertical="center" wrapText="1"/>
    </xf>
    <xf numFmtId="0" fontId="10" fillId="0" borderId="19" xfId="0" applyFont="1" applyBorder="1" applyAlignment="1">
      <alignment horizontal="justify" vertical="center" wrapText="1"/>
    </xf>
    <xf numFmtId="0" fontId="10" fillId="0" borderId="12" xfId="0" applyFont="1" applyBorder="1" applyAlignment="1">
      <alignment horizontal="justify" vertical="center" wrapText="1"/>
    </xf>
    <xf numFmtId="0" fontId="6" fillId="0" borderId="11" xfId="0" applyFont="1" applyBorder="1" applyAlignment="1">
      <alignment horizontal="right" vertical="center" wrapText="1"/>
    </xf>
    <xf numFmtId="3" fontId="7" fillId="0" borderId="24"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9" fontId="7" fillId="10" borderId="19" xfId="3" applyFont="1" applyFill="1" applyBorder="1" applyAlignment="1">
      <alignment horizontal="right" vertical="center" wrapText="1"/>
    </xf>
    <xf numFmtId="9" fontId="7" fillId="10" borderId="12" xfId="3" applyFont="1" applyFill="1" applyBorder="1" applyAlignment="1">
      <alignment horizontal="right" vertical="center" wrapText="1"/>
    </xf>
    <xf numFmtId="174" fontId="7" fillId="0" borderId="19" xfId="0" applyNumberFormat="1" applyFont="1" applyBorder="1" applyAlignment="1">
      <alignment horizontal="right" vertical="center" wrapText="1"/>
    </xf>
    <xf numFmtId="174" fontId="7" fillId="0" borderId="12" xfId="0" applyNumberFormat="1" applyFont="1" applyBorder="1" applyAlignment="1">
      <alignment horizontal="right" vertical="center" wrapText="1"/>
    </xf>
    <xf numFmtId="0" fontId="7" fillId="0" borderId="11" xfId="0" applyFont="1" applyBorder="1" applyAlignment="1">
      <alignment horizontal="right" vertical="center" wrapText="1"/>
    </xf>
    <xf numFmtId="3" fontId="7" fillId="0" borderId="11" xfId="0" applyNumberFormat="1" applyFont="1" applyBorder="1" applyAlignment="1">
      <alignment horizontal="right" vertical="center" wrapText="1"/>
    </xf>
    <xf numFmtId="3" fontId="7" fillId="0" borderId="25" xfId="0" applyNumberFormat="1" applyFont="1" applyBorder="1" applyAlignment="1">
      <alignment horizontal="center" vertical="center" wrapText="1"/>
    </xf>
    <xf numFmtId="3" fontId="7" fillId="0" borderId="26" xfId="0" applyNumberFormat="1" applyFont="1" applyBorder="1" applyAlignment="1">
      <alignment horizontal="right" vertical="center" wrapText="1"/>
    </xf>
    <xf numFmtId="2" fontId="7" fillId="0" borderId="11"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9" fontId="7" fillId="10" borderId="2" xfId="3" applyFont="1" applyFill="1" applyBorder="1" applyAlignment="1">
      <alignment horizontal="right" vertical="center" wrapText="1"/>
    </xf>
    <xf numFmtId="0" fontId="6" fillId="0" borderId="11" xfId="0" applyFont="1" applyBorder="1" applyAlignment="1">
      <alignment horizontal="center" vertical="center" wrapText="1"/>
    </xf>
    <xf numFmtId="2" fontId="7" fillId="0" borderId="11" xfId="0" applyNumberFormat="1" applyFont="1" applyBorder="1" applyAlignment="1">
      <alignment vertical="center" wrapText="1"/>
    </xf>
    <xf numFmtId="0" fontId="6" fillId="4" borderId="19"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6" fillId="4" borderId="12" xfId="0" applyFont="1" applyFill="1" applyBorder="1" applyAlignment="1">
      <alignment horizontal="justify" vertical="center" wrapText="1"/>
    </xf>
    <xf numFmtId="0" fontId="6" fillId="18" borderId="19"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2" xfId="0" applyFont="1" applyFill="1" applyBorder="1" applyAlignment="1">
      <alignment horizontal="center" vertical="center" wrapText="1"/>
    </xf>
    <xf numFmtId="2" fontId="7" fillId="21" borderId="19" xfId="0" applyNumberFormat="1" applyFont="1" applyFill="1" applyBorder="1" applyAlignment="1">
      <alignment vertical="center" wrapText="1"/>
    </xf>
    <xf numFmtId="2" fontId="7" fillId="21" borderId="12" xfId="0" applyNumberFormat="1" applyFont="1" applyFill="1" applyBorder="1" applyAlignment="1">
      <alignment vertical="center" wrapText="1"/>
    </xf>
    <xf numFmtId="171" fontId="7" fillId="0" borderId="19" xfId="0" applyNumberFormat="1" applyFont="1" applyBorder="1" applyAlignment="1">
      <alignment horizontal="right" vertical="center" wrapText="1"/>
    </xf>
    <xf numFmtId="171" fontId="7" fillId="0" borderId="12" xfId="0" applyNumberFormat="1" applyFont="1" applyBorder="1" applyAlignment="1">
      <alignment horizontal="right" vertical="center" wrapText="1"/>
    </xf>
    <xf numFmtId="2" fontId="7" fillId="0" borderId="19" xfId="3" applyNumberFormat="1" applyFont="1" applyBorder="1" applyAlignment="1">
      <alignment vertical="center" wrapText="1"/>
    </xf>
    <xf numFmtId="169" fontId="7" fillId="0" borderId="19" xfId="0" applyNumberFormat="1" applyFont="1" applyBorder="1" applyAlignment="1">
      <alignment horizontal="right" vertical="center" wrapText="1"/>
    </xf>
    <xf numFmtId="169" fontId="7" fillId="0" borderId="12" xfId="0" applyNumberFormat="1" applyFont="1" applyBorder="1" applyAlignment="1">
      <alignment horizontal="right" vertical="center" wrapText="1"/>
    </xf>
    <xf numFmtId="0" fontId="6" fillId="20" borderId="19"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0" borderId="12" xfId="0" applyFont="1" applyFill="1" applyBorder="1" applyAlignment="1">
      <alignment horizontal="center" vertical="center" wrapText="1"/>
    </xf>
    <xf numFmtId="3" fontId="6" fillId="0" borderId="19" xfId="0" applyNumberFormat="1" applyFont="1" applyBorder="1" applyAlignment="1">
      <alignment horizontal="justify" vertical="center" wrapText="1"/>
    </xf>
    <xf numFmtId="3" fontId="6" fillId="0" borderId="11" xfId="0" applyNumberFormat="1" applyFont="1" applyBorder="1" applyAlignment="1">
      <alignment horizontal="justify" vertical="center" wrapText="1"/>
    </xf>
    <xf numFmtId="3" fontId="6" fillId="0" borderId="12" xfId="0" applyNumberFormat="1" applyFont="1" applyBorder="1" applyAlignment="1">
      <alignment horizontal="justify"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9" borderId="12" xfId="0" applyFont="1" applyFill="1" applyBorder="1" applyAlignment="1">
      <alignment horizontal="justify" vertical="center" wrapText="1"/>
    </xf>
    <xf numFmtId="0" fontId="6" fillId="9" borderId="12" xfId="0" applyFont="1" applyFill="1" applyBorder="1" applyAlignment="1">
      <alignment horizontal="center" vertical="center" wrapText="1"/>
    </xf>
    <xf numFmtId="3" fontId="7" fillId="9" borderId="14" xfId="0" applyNumberFormat="1" applyFont="1" applyFill="1" applyBorder="1" applyAlignment="1">
      <alignment horizontal="center" vertical="center" wrapText="1"/>
    </xf>
    <xf numFmtId="3" fontId="7" fillId="9" borderId="12"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2" fillId="9" borderId="12" xfId="0" applyFont="1" applyFill="1" applyBorder="1" applyAlignment="1">
      <alignment horizontal="center" vertical="center" wrapText="1"/>
    </xf>
    <xf numFmtId="3" fontId="7" fillId="9" borderId="12" xfId="0" applyNumberFormat="1" applyFont="1" applyFill="1" applyBorder="1" applyAlignment="1">
      <alignment horizontal="right" vertical="center" wrapText="1"/>
    </xf>
    <xf numFmtId="0" fontId="7" fillId="9" borderId="12" xfId="0" applyFont="1" applyFill="1" applyBorder="1" applyAlignment="1">
      <alignment horizontal="right" vertical="center" wrapText="1"/>
    </xf>
    <xf numFmtId="2" fontId="7" fillId="9" borderId="12" xfId="0" applyNumberFormat="1" applyFont="1" applyFill="1" applyBorder="1" applyAlignment="1">
      <alignment vertical="center" wrapText="1"/>
    </xf>
    <xf numFmtId="0" fontId="12" fillId="0" borderId="19" xfId="0" applyFont="1" applyBorder="1" applyAlignment="1">
      <alignment horizontal="right" vertical="center" wrapText="1"/>
    </xf>
    <xf numFmtId="0" fontId="12" fillId="0" borderId="12" xfId="0" applyFont="1" applyBorder="1" applyAlignment="1">
      <alignment horizontal="right" vertical="center" wrapText="1"/>
    </xf>
    <xf numFmtId="0" fontId="12" fillId="0" borderId="12" xfId="0" applyFont="1" applyBorder="1" applyAlignment="1">
      <alignment horizontal="center" vertical="center" wrapText="1"/>
    </xf>
    <xf numFmtId="9" fontId="12" fillId="0" borderId="19" xfId="0" applyNumberFormat="1" applyFont="1" applyBorder="1" applyAlignment="1">
      <alignment horizontal="center" vertical="center" wrapText="1"/>
    </xf>
    <xf numFmtId="9" fontId="12" fillId="0" borderId="22" xfId="0" applyNumberFormat="1" applyFont="1" applyBorder="1" applyAlignment="1">
      <alignment horizontal="center" vertical="center" wrapText="1"/>
    </xf>
    <xf numFmtId="0" fontId="12" fillId="0" borderId="15" xfId="0" applyFont="1" applyBorder="1" applyAlignment="1">
      <alignment horizontal="center" vertical="center" wrapText="1"/>
    </xf>
    <xf numFmtId="3" fontId="7" fillId="9" borderId="15" xfId="0" applyNumberFormat="1" applyFont="1" applyFill="1" applyBorder="1" applyAlignment="1">
      <alignment horizontal="center" vertical="center" wrapText="1"/>
    </xf>
    <xf numFmtId="4" fontId="6" fillId="9" borderId="12" xfId="0" applyNumberFormat="1" applyFont="1" applyFill="1" applyBorder="1" applyAlignment="1">
      <alignment horizontal="right" vertical="center" wrapText="1"/>
    </xf>
    <xf numFmtId="4" fontId="6" fillId="9" borderId="12" xfId="0" applyNumberFormat="1" applyFont="1" applyFill="1" applyBorder="1" applyAlignment="1">
      <alignment horizontal="justify" vertical="center" wrapText="1"/>
    </xf>
    <xf numFmtId="0" fontId="7" fillId="0" borderId="19" xfId="3" applyNumberFormat="1" applyFont="1" applyBorder="1" applyAlignment="1">
      <alignment horizontal="right" vertical="center" wrapText="1"/>
    </xf>
    <xf numFmtId="0" fontId="7" fillId="0" borderId="12" xfId="3" applyNumberFormat="1" applyFont="1" applyBorder="1" applyAlignment="1">
      <alignment horizontal="right" vertical="center" wrapText="1"/>
    </xf>
    <xf numFmtId="0" fontId="7" fillId="0" borderId="19" xfId="3" applyNumberFormat="1" applyFont="1" applyFill="1" applyBorder="1" applyAlignment="1">
      <alignment horizontal="right" vertical="center" wrapText="1"/>
    </xf>
    <xf numFmtId="0" fontId="7" fillId="0" borderId="12" xfId="3" applyNumberFormat="1" applyFont="1" applyFill="1" applyBorder="1" applyAlignment="1">
      <alignment horizontal="right" vertical="center" wrapText="1"/>
    </xf>
    <xf numFmtId="9" fontId="12" fillId="0" borderId="19" xfId="3" applyFont="1" applyFill="1" applyBorder="1" applyAlignment="1">
      <alignment horizontal="right" vertical="center" wrapText="1"/>
    </xf>
    <xf numFmtId="9" fontId="12" fillId="0" borderId="12" xfId="3" applyFont="1" applyFill="1" applyBorder="1" applyAlignment="1">
      <alignment horizontal="right" vertical="center" wrapText="1"/>
    </xf>
    <xf numFmtId="9" fontId="7" fillId="0" borderId="19" xfId="3" applyFont="1" applyFill="1" applyBorder="1" applyAlignment="1">
      <alignment horizontal="right" vertical="center" wrapText="1"/>
    </xf>
    <xf numFmtId="9" fontId="7" fillId="0" borderId="12" xfId="3" applyFont="1" applyFill="1" applyBorder="1" applyAlignment="1">
      <alignment horizontal="right" vertical="center" wrapText="1"/>
    </xf>
    <xf numFmtId="4" fontId="7" fillId="0" borderId="19"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9" fontId="7" fillId="0" borderId="19" xfId="3" applyFont="1" applyBorder="1" applyAlignment="1">
      <alignment horizontal="center" vertical="center" wrapText="1"/>
    </xf>
    <xf numFmtId="9" fontId="7" fillId="0" borderId="12" xfId="3" applyFont="1" applyBorder="1" applyAlignment="1">
      <alignment horizontal="center" vertical="center" wrapText="1"/>
    </xf>
    <xf numFmtId="9" fontId="7" fillId="0" borderId="19" xfId="3" applyFont="1" applyBorder="1" applyAlignment="1">
      <alignment horizontal="right" vertical="center" wrapText="1"/>
    </xf>
    <xf numFmtId="9" fontId="7" fillId="0" borderId="12" xfId="3" applyFont="1" applyBorder="1" applyAlignment="1">
      <alignment horizontal="right" vertical="center" wrapText="1"/>
    </xf>
    <xf numFmtId="2" fontId="7" fillId="11" borderId="19" xfId="0" applyNumberFormat="1" applyFont="1" applyFill="1" applyBorder="1" applyAlignment="1">
      <alignment vertical="center" wrapText="1"/>
    </xf>
    <xf numFmtId="9" fontId="12" fillId="0" borderId="19" xfId="0" applyNumberFormat="1" applyFont="1" applyBorder="1" applyAlignment="1">
      <alignment horizontal="right" vertical="center" wrapText="1"/>
    </xf>
    <xf numFmtId="10" fontId="12" fillId="0" borderId="19" xfId="0" applyNumberFormat="1" applyFont="1" applyBorder="1" applyAlignment="1">
      <alignment horizontal="right" vertical="center" wrapText="1"/>
    </xf>
    <xf numFmtId="10" fontId="12" fillId="0" borderId="12" xfId="0" applyNumberFormat="1" applyFont="1" applyBorder="1" applyAlignment="1">
      <alignment horizontal="right" vertical="center" wrapText="1"/>
    </xf>
    <xf numFmtId="9" fontId="7" fillId="0" borderId="22" xfId="3" applyFont="1" applyBorder="1" applyAlignment="1">
      <alignment horizontal="center" vertical="center" wrapText="1"/>
    </xf>
    <xf numFmtId="9" fontId="7" fillId="0" borderId="15" xfId="3" applyFont="1" applyBorder="1" applyAlignment="1">
      <alignment horizontal="center" vertical="center" wrapText="1"/>
    </xf>
    <xf numFmtId="9" fontId="7" fillId="0" borderId="21" xfId="3" applyFont="1" applyBorder="1" applyAlignment="1">
      <alignment horizontal="center" vertical="center" wrapText="1"/>
    </xf>
    <xf numFmtId="9" fontId="7" fillId="0" borderId="14" xfId="3" applyFont="1" applyBorder="1" applyAlignment="1">
      <alignment horizontal="center" vertical="center" wrapText="1"/>
    </xf>
    <xf numFmtId="167" fontId="7" fillId="0" borderId="19" xfId="0" applyNumberFormat="1" applyFont="1" applyBorder="1" applyAlignment="1">
      <alignment horizontal="right" vertical="center" wrapText="1"/>
    </xf>
    <xf numFmtId="167" fontId="7" fillId="0" borderId="12" xfId="0" applyNumberFormat="1" applyFont="1" applyBorder="1" applyAlignment="1">
      <alignment horizontal="right" vertical="center" wrapText="1"/>
    </xf>
    <xf numFmtId="9" fontId="7" fillId="0" borderId="23" xfId="3" applyFont="1" applyBorder="1" applyAlignment="1">
      <alignment horizontal="right" vertical="center" wrapText="1"/>
    </xf>
    <xf numFmtId="9" fontId="7" fillId="0" borderId="16" xfId="3" applyFont="1" applyBorder="1" applyAlignment="1">
      <alignment horizontal="right" vertical="center" wrapText="1"/>
    </xf>
    <xf numFmtId="174" fontId="7" fillId="0" borderId="19" xfId="0" applyNumberFormat="1" applyFont="1" applyBorder="1" applyAlignment="1">
      <alignment horizontal="center" vertical="center" wrapText="1"/>
    </xf>
    <xf numFmtId="174" fontId="7" fillId="0" borderId="12" xfId="0" applyNumberFormat="1" applyFont="1" applyBorder="1" applyAlignment="1">
      <alignment horizontal="center" vertical="center" wrapText="1"/>
    </xf>
    <xf numFmtId="0" fontId="9" fillId="0" borderId="40" xfId="0" applyFont="1" applyBorder="1" applyAlignment="1">
      <alignment horizontal="center" vertical="center" wrapText="1"/>
    </xf>
    <xf numFmtId="9" fontId="7" fillId="10" borderId="19" xfId="3" applyFont="1" applyFill="1" applyBorder="1" applyAlignment="1">
      <alignment horizontal="center" vertical="center" wrapText="1"/>
    </xf>
    <xf numFmtId="9" fontId="7" fillId="10" borderId="12" xfId="3" applyFont="1" applyFill="1" applyBorder="1" applyAlignment="1">
      <alignment horizontal="center" vertical="center" wrapText="1"/>
    </xf>
    <xf numFmtId="0" fontId="20" fillId="16" borderId="38" xfId="0" applyFont="1" applyFill="1" applyBorder="1" applyAlignment="1">
      <alignment horizontal="right" vertical="center" wrapText="1"/>
    </xf>
    <xf numFmtId="0" fontId="20" fillId="16" borderId="39" xfId="0" applyFont="1" applyFill="1" applyBorder="1" applyAlignment="1">
      <alignment horizontal="right" vertical="center" wrapText="1"/>
    </xf>
    <xf numFmtId="0" fontId="20" fillId="16" borderId="31" xfId="0" applyFont="1" applyFill="1" applyBorder="1" applyAlignment="1">
      <alignment horizontal="right" vertical="center" wrapText="1"/>
    </xf>
    <xf numFmtId="0" fontId="20" fillId="16" borderId="37" xfId="0" applyFont="1" applyFill="1" applyBorder="1" applyAlignment="1">
      <alignment horizontal="right" vertical="center" wrapText="1"/>
    </xf>
    <xf numFmtId="0" fontId="20" fillId="0" borderId="27"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2" fillId="13" borderId="30"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4" borderId="35" xfId="0" applyFont="1" applyFill="1" applyBorder="1" applyAlignment="1">
      <alignment horizontal="center" vertical="center" wrapText="1"/>
    </xf>
    <xf numFmtId="0" fontId="23" fillId="14" borderId="36" xfId="0" applyFont="1" applyFill="1" applyBorder="1" applyAlignment="1">
      <alignment horizontal="center" vertical="center" wrapText="1"/>
    </xf>
    <xf numFmtId="9" fontId="7" fillId="0" borderId="12" xfId="3" applyFont="1" applyFill="1" applyBorder="1" applyAlignment="1">
      <alignment vertical="center" wrapText="1"/>
    </xf>
  </cellXfs>
  <cellStyles count="10">
    <cellStyle name="Énfasis6" xfId="5" builtinId="49"/>
    <cellStyle name="Entrada" xfId="4" builtinId="20"/>
    <cellStyle name="Hipervínculo" xfId="6" builtinId="8"/>
    <cellStyle name="Millares" xfId="1" builtinId="3"/>
    <cellStyle name="Millares [0]" xfId="9" builtinId="6"/>
    <cellStyle name="Moneda" xfId="2" builtinId="4"/>
    <cellStyle name="Moneda [0]" xfId="8" builtinId="7"/>
    <cellStyle name="Moneda 2" xfId="7" xr:uid="{00000000-0005-0000-0000-000007000000}"/>
    <cellStyle name="Normal" xfId="0" builtinId="0"/>
    <cellStyle name="Porcentaje" xfId="3" builtinId="5"/>
  </cellStyles>
  <dxfs count="1120">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CC99FF"/>
      <color rgb="FFA2FB93"/>
      <color rgb="FF91F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a:t>
            </a:r>
            <a:r>
              <a:rPr lang="en-US" b="1" baseline="0">
                <a:solidFill>
                  <a:schemeClr val="tx1"/>
                </a:solidFill>
              </a:rPr>
              <a:t> TRIMESTRE III -</a:t>
            </a:r>
            <a:r>
              <a:rPr lang="en-US" b="1">
                <a:solidFill>
                  <a:schemeClr val="tx1"/>
                </a:solidFill>
              </a:rPr>
              <a:t> 2023</a:t>
            </a:r>
          </a:p>
        </c:rich>
      </c:tx>
      <c:layout>
        <c:manualLayout>
          <c:xMode val="edge"/>
          <c:yMode val="edge"/>
          <c:x val="0.20887108895587531"/>
          <c:y val="3.46654172547301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19C-4F7C-BA0A-18F328E3FA6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19C-4F7C-BA0A-18F328E3FA6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19C-4F7C-BA0A-18F328E3FA6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19C-4F7C-BA0A-18F328E3FA6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19C-4F7C-BA0A-18F328E3FA6D}"/>
              </c:ext>
            </c:extLst>
          </c:dPt>
          <c:dLbls>
            <c:dLbl>
              <c:idx val="0"/>
              <c:layout>
                <c:manualLayout>
                  <c:x val="-5.9888568947717033E-2"/>
                  <c:y val="-1.055175885446021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19C-4F7C-BA0A-18F328E3FA6D}"/>
                </c:ext>
              </c:extLst>
            </c:dLbl>
            <c:dLbl>
              <c:idx val="1"/>
              <c:layout>
                <c:manualLayout>
                  <c:x val="-1.6538017378889283E-2"/>
                  <c:y val="-1.9629944069065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19C-4F7C-BA0A-18F328E3FA6D}"/>
                </c:ext>
              </c:extLst>
            </c:dLbl>
            <c:dLbl>
              <c:idx val="2"/>
              <c:layout>
                <c:manualLayout>
                  <c:x val="-1.3777990257348511E-2"/>
                  <c:y val="-6.95209958555086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19C-4F7C-BA0A-18F328E3FA6D}"/>
                </c:ext>
              </c:extLst>
            </c:dLbl>
            <c:dLbl>
              <c:idx val="3"/>
              <c:layout>
                <c:manualLayout>
                  <c:x val="-1.1009170129048773E-3"/>
                  <c:y val="-8.056453054857687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19C-4F7C-BA0A-18F328E3FA6D}"/>
                </c:ext>
              </c:extLst>
            </c:dLbl>
            <c:dLbl>
              <c:idx val="4"/>
              <c:layout>
                <c:manualLayout>
                  <c:x val="0.23302329416322365"/>
                  <c:y val="-0.3132722517386094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19C-4F7C-BA0A-18F328E3FA6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4</c:v>
                </c:pt>
                <c:pt idx="1">
                  <c:v>6</c:v>
                </c:pt>
                <c:pt idx="2" formatCode="#,##0">
                  <c:v>5</c:v>
                </c:pt>
                <c:pt idx="3" formatCode="#,##0">
                  <c:v>9</c:v>
                </c:pt>
                <c:pt idx="4" formatCode="#,##0">
                  <c:v>92</c:v>
                </c:pt>
              </c:numCache>
            </c:numRef>
          </c:val>
          <c:extLst>
            <c:ext xmlns:c16="http://schemas.microsoft.com/office/drawing/2014/chart" uri="{C3380CC4-5D6E-409C-BE32-E72D297353CC}">
              <c16:uniqueId val="{0000000A-A19C-4F7C-BA0A-18F328E3FA6D}"/>
            </c:ext>
          </c:extLst>
        </c:ser>
        <c:dLbls>
          <c:showLegendKey val="0"/>
          <c:showVal val="1"/>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manualLayout>
          <c:xMode val="edge"/>
          <c:yMode val="edge"/>
          <c:x val="0.40412212498958977"/>
          <c:y val="7.5845738346318595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0DB8-46D2-8CB4-5448F9329C1E}"/>
              </c:ext>
            </c:extLst>
          </c:dPt>
          <c:dLbls>
            <c:dLbl>
              <c:idx val="0"/>
              <c:layout>
                <c:manualLayout>
                  <c:x val="-0.27175011329549448"/>
                  <c:y val="-5.786698655434765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DB8-46D2-8CB4-5448F9329C1E}"/>
                </c:ext>
              </c:extLst>
            </c:dLbl>
            <c:dLbl>
              <c:idx val="1"/>
              <c:layout>
                <c:manualLayout>
                  <c:x val="8.9046790030899867E-2"/>
                  <c:y val="-1.389545542362839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DB8-46D2-8CB4-5448F9329C1E}"/>
                </c:ext>
              </c:extLst>
            </c:dLbl>
            <c:dLbl>
              <c:idx val="2"/>
              <c:layout>
                <c:manualLayout>
                  <c:x val="4.3074229078407904E-2"/>
                  <c:y val="-4.532805537716016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DB8-46D2-8CB4-5448F9329C1E}"/>
                </c:ext>
              </c:extLst>
            </c:dLbl>
            <c:dLbl>
              <c:idx val="3"/>
              <c:layout>
                <c:manualLayout>
                  <c:x val="-0.19708672876986028"/>
                  <c:y val="-0.2803250651380054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DB8-46D2-8CB4-5448F9329C1E}"/>
                </c:ext>
              </c:extLst>
            </c:dLbl>
            <c:dLbl>
              <c:idx val="4"/>
              <c:layout>
                <c:manualLayout>
                  <c:x val="0.25006804182955161"/>
                  <c:y val="5.191551208224783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DB8-46D2-8CB4-5448F9329C1E}"/>
                </c:ext>
              </c:extLst>
            </c:dLbl>
            <c:spPr>
              <a:noFill/>
              <a:ln>
                <a:noFill/>
              </a:ln>
              <a:effectLst/>
            </c:spPr>
            <c:txPr>
              <a:bodyPr wrap="square" lIns="38100" tIns="19050" rIns="38100" bIns="19050" anchor="ctr">
                <a:spAutoFit/>
              </a:bodyPr>
              <a:lstStyle/>
              <a:p>
                <a:pPr>
                  <a:defRPr b="1"/>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3</c:v>
                </c:pt>
                <c:pt idx="3">
                  <c:v>7</c:v>
                </c:pt>
                <c:pt idx="4" formatCode="#,##0">
                  <c:v>11</c:v>
                </c:pt>
              </c:numCache>
            </c:numRef>
          </c:val>
          <c:extLst>
            <c:ext xmlns:c16="http://schemas.microsoft.com/office/drawing/2014/chart" uri="{C3380CC4-5D6E-409C-BE32-E72D297353CC}">
              <c16:uniqueId val="{0000000A-0DB8-46D2-8CB4-5448F9329C1E}"/>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DB8-46D2-8CB4-5448F9329C1E}"/>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0</c:v>
                </c:pt>
                <c:pt idx="4" formatCode="#,##0">
                  <c:v>50</c:v>
                </c:pt>
              </c:numCache>
            </c:numRef>
          </c:val>
          <c:extLst>
            <c:ext xmlns:c16="http://schemas.microsoft.com/office/drawing/2014/chart" uri="{C3380CC4-5D6E-409C-BE32-E72D297353CC}">
              <c16:uniqueId val="{00000015-0DB8-46D2-8CB4-5448F9329C1E}"/>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manualLayout>
          <c:xMode val="edge"/>
          <c:yMode val="edge"/>
          <c:x val="0.39244902718713476"/>
          <c:y val="5.470086942617118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819-44C8-8766-4D67E02E33FD}"/>
              </c:ext>
            </c:extLst>
          </c:dPt>
          <c:dLbls>
            <c:dLbl>
              <c:idx val="0"/>
              <c:layout>
                <c:manualLayout>
                  <c:x val="0.1042770740613945"/>
                  <c:y val="-5.22817472421799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819-44C8-8766-4D67E02E33FD}"/>
                </c:ext>
              </c:extLst>
            </c:dLbl>
            <c:dLbl>
              <c:idx val="1"/>
              <c:layout>
                <c:manualLayout>
                  <c:x val="0.17966058590502273"/>
                  <c:y val="-4.714647169001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819-44C8-8766-4D67E02E33FD}"/>
                </c:ext>
              </c:extLst>
            </c:dLbl>
            <c:dLbl>
              <c:idx val="2"/>
              <c:layout>
                <c:manualLayout>
                  <c:x val="0.1713032066643842"/>
                  <c:y val="2.924593055375454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819-44C8-8766-4D67E02E33FD}"/>
                </c:ext>
              </c:extLst>
            </c:dLbl>
            <c:dLbl>
              <c:idx val="3"/>
              <c:layout>
                <c:manualLayout>
                  <c:x val="0.12915260592425948"/>
                  <c:y val="0.1560252093281664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819-44C8-8766-4D67E02E33FD}"/>
                </c:ext>
              </c:extLst>
            </c:dLbl>
            <c:dLbl>
              <c:idx val="4"/>
              <c:layout>
                <c:manualLayout>
                  <c:x val="0.31854808417857317"/>
                  <c:y val="-0.2903963927585976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819-44C8-8766-4D67E02E33F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0</c:v>
                </c:pt>
                <c:pt idx="4" formatCode="#,##0">
                  <c:v>50</c:v>
                </c:pt>
              </c:numCache>
            </c:numRef>
          </c:val>
          <c:extLst>
            <c:ext xmlns:c16="http://schemas.microsoft.com/office/drawing/2014/chart" uri="{C3380CC4-5D6E-409C-BE32-E72D297353CC}">
              <c16:uniqueId val="{0000000A-A819-44C8-8766-4D67E02E33FD}"/>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A819-44C8-8766-4D67E02E33F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A819-44C8-8766-4D67E02E33FD}"/>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3</c:v>
                </c:pt>
                <c:pt idx="3">
                  <c:v>7</c:v>
                </c:pt>
                <c:pt idx="4" formatCode="#,##0">
                  <c:v>11</c:v>
                </c:pt>
              </c:numCache>
            </c:numRef>
          </c:val>
          <c:extLst>
            <c:ext xmlns:c16="http://schemas.microsoft.com/office/drawing/2014/chart" uri="{C3380CC4-5D6E-409C-BE32-E72D297353CC}">
              <c16:uniqueId val="{00000015-A819-44C8-8766-4D67E02E33FD}"/>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9-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B-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D-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F-A819-44C8-8766-4D67E02E33FD}"/>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0</c:v>
                </c:pt>
                <c:pt idx="4" formatCode="#,##0">
                  <c:v>50</c:v>
                </c:pt>
              </c:numCache>
            </c:numRef>
          </c:val>
          <c:extLst>
            <c:ext xmlns:c16="http://schemas.microsoft.com/office/drawing/2014/chart" uri="{C3380CC4-5D6E-409C-BE32-E72D297353CC}">
              <c16:uniqueId val="{00000020-A819-44C8-8766-4D67E02E33F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layout>
        <c:manualLayout>
          <c:xMode val="edge"/>
          <c:yMode val="edge"/>
          <c:x val="0.40023106954579346"/>
          <c:y val="7.129216582766274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4C-4712-B748-4431BEE43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4C-4712-B748-4431BEE43CA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4C-4712-B748-4431BEE43CA1}"/>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4C-4712-B748-4431BEE43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F4C-4712-B748-4431BEE43CA1}"/>
              </c:ext>
            </c:extLst>
          </c:dPt>
          <c:dLbls>
            <c:dLbl>
              <c:idx val="0"/>
              <c:layout>
                <c:manualLayout>
                  <c:x val="-0.25666739349888962"/>
                  <c:y val="7.559558129551637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4C-4712-B748-4431BEE43CA1}"/>
                </c:ext>
              </c:extLst>
            </c:dLbl>
            <c:dLbl>
              <c:idx val="1"/>
              <c:layout>
                <c:manualLayout>
                  <c:x val="0.19239685039370064"/>
                  <c:y val="-4.644895986715032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4C-4712-B748-4431BEE43CA1}"/>
                </c:ext>
              </c:extLst>
            </c:dLbl>
            <c:dLbl>
              <c:idx val="2"/>
              <c:layout>
                <c:manualLayout>
                  <c:x val="-4.9486614173228423E-2"/>
                  <c:y val="9.38306317976625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4C-4712-B748-4431BEE43CA1}"/>
                </c:ext>
              </c:extLst>
            </c:dLbl>
            <c:dLbl>
              <c:idx val="3"/>
              <c:layout>
                <c:manualLayout>
                  <c:x val="0.1412890773268726"/>
                  <c:y val="5.53162822066887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4C-4712-B748-4431BEE43CA1}"/>
                </c:ext>
              </c:extLst>
            </c:dLbl>
            <c:dLbl>
              <c:idx val="4"/>
              <c:layout>
                <c:manualLayout>
                  <c:x val="0.26172598425196852"/>
                  <c:y val="-0.315821903953357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4C-4712-B748-4431BEE43CA1}"/>
                </c:ext>
              </c:extLst>
            </c:dLbl>
            <c:spPr>
              <a:noFill/>
              <a:ln>
                <a:noFill/>
              </a:ln>
              <a:effectLst/>
            </c:spPr>
            <c:txPr>
              <a:bodyPr rot="0" spcFirstLastPara="1" vertOverflow="ellipsis" vert="horz" wrap="square" anchor="ctr" anchorCtr="1"/>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0</c:v>
                </c:pt>
                <c:pt idx="1">
                  <c:v>0</c:v>
                </c:pt>
                <c:pt idx="2" formatCode="#,##0">
                  <c:v>1</c:v>
                </c:pt>
                <c:pt idx="3">
                  <c:v>0</c:v>
                </c:pt>
                <c:pt idx="4" formatCode="#,##0">
                  <c:v>12</c:v>
                </c:pt>
              </c:numCache>
            </c:numRef>
          </c:val>
          <c:extLst>
            <c:ext xmlns:c16="http://schemas.microsoft.com/office/drawing/2014/chart" uri="{C3380CC4-5D6E-409C-BE32-E72D297353CC}">
              <c16:uniqueId val="{0000000A-2F4C-4712-B748-4431BEE43CA1}"/>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layout>
        <c:manualLayout>
          <c:xMode val="edge"/>
          <c:yMode val="edge"/>
          <c:x val="0.39750030415398058"/>
          <c:y val="7.555267838841864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9824787747464954E-2"/>
          <c:y val="0.18095866992673498"/>
          <c:w val="0.87996851664005904"/>
          <c:h val="0.77565721906653229"/>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6D-451E-992B-652F752323D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6D-451E-992B-652F752323DF}"/>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6D-451E-992B-652F752323DF}"/>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C36D-451E-992B-652F752323DF}"/>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C36D-451E-992B-652F752323DF}"/>
              </c:ext>
            </c:extLst>
          </c:dPt>
          <c:dLbls>
            <c:dLbl>
              <c:idx val="1"/>
              <c:layout>
                <c:manualLayout>
                  <c:x val="8.8041424791923922E-2"/>
                  <c:y val="-4.306517016094481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6D-451E-992B-652F752323DF}"/>
                </c:ext>
              </c:extLst>
            </c:dLbl>
            <c:dLbl>
              <c:idx val="2"/>
              <c:layout>
                <c:manualLayout>
                  <c:x val="-5.0845391897613286E-2"/>
                  <c:y val="-8.033067782666487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36D-451E-992B-652F752323DF}"/>
                </c:ext>
              </c:extLst>
            </c:dLbl>
            <c:dLbl>
              <c:idx val="3"/>
              <c:layout>
                <c:manualLayout>
                  <c:x val="2.9575301652240888E-2"/>
                  <c:y val="2.5700866368719602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36D-451E-992B-652F752323DF}"/>
                </c:ext>
              </c:extLst>
            </c:dLbl>
            <c:dLbl>
              <c:idx val="4"/>
              <c:layout>
                <c:manualLayout>
                  <c:x val="0.19229542300091951"/>
                  <c:y val="-0.3210657916893015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36D-451E-992B-652F752323DF}"/>
                </c:ext>
              </c:extLst>
            </c:dLbl>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2</c:v>
                </c:pt>
                <c:pt idx="1">
                  <c:v>0</c:v>
                </c:pt>
                <c:pt idx="2" formatCode="#,##0">
                  <c:v>0</c:v>
                </c:pt>
                <c:pt idx="3">
                  <c:v>2</c:v>
                </c:pt>
                <c:pt idx="4" formatCode="#,##0">
                  <c:v>19</c:v>
                </c:pt>
              </c:numCache>
            </c:numRef>
          </c:val>
          <c:extLst>
            <c:ext xmlns:c16="http://schemas.microsoft.com/office/drawing/2014/chart" uri="{C3380CC4-5D6E-409C-BE32-E72D297353CC}">
              <c16:uniqueId val="{0000000A-C36D-451E-992B-652F752323D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u="none" strike="noStrike" cap="all" baseline="0">
                <a:effectLst/>
              </a:rPr>
              <a:t>Primera Infancia, Infancia y Adolescencia 2014 - 2023 </a:t>
            </a:r>
            <a:endParaRPr lang="es-CO"/>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rgbClr val="FF0000"/>
              </a:solidFill>
              <a:ln>
                <a:noFill/>
              </a:ln>
              <a:effectLst/>
              <a:sp3d/>
            </c:spPr>
            <c:extLst>
              <c:ext xmlns:c16="http://schemas.microsoft.com/office/drawing/2014/chart" uri="{C3380CC4-5D6E-409C-BE32-E72D297353CC}">
                <c16:uniqueId val="{00000001-F1EB-4582-9985-BE766E65A411}"/>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F1EB-4582-9985-BE766E65A411}"/>
              </c:ext>
            </c:extLst>
          </c:dPt>
          <c:dPt>
            <c:idx val="2"/>
            <c:invertIfNegative val="0"/>
            <c:bubble3D val="0"/>
            <c:spPr>
              <a:solidFill>
                <a:srgbClr val="FFC000"/>
              </a:solidFill>
              <a:ln>
                <a:noFill/>
              </a:ln>
              <a:effectLst/>
              <a:sp3d/>
            </c:spPr>
            <c:extLst>
              <c:ext xmlns:c16="http://schemas.microsoft.com/office/drawing/2014/chart" uri="{C3380CC4-5D6E-409C-BE32-E72D297353CC}">
                <c16:uniqueId val="{00000005-F1EB-4582-9985-BE766E65A411}"/>
              </c:ext>
            </c:extLst>
          </c:dPt>
          <c:dPt>
            <c:idx val="3"/>
            <c:invertIfNegative val="0"/>
            <c:bubble3D val="0"/>
            <c:spPr>
              <a:solidFill>
                <a:srgbClr val="92D050"/>
              </a:solidFill>
              <a:ln>
                <a:noFill/>
              </a:ln>
              <a:effectLst/>
              <a:sp3d/>
            </c:spPr>
            <c:extLst>
              <c:ext xmlns:c16="http://schemas.microsoft.com/office/drawing/2014/chart" uri="{C3380CC4-5D6E-409C-BE32-E72D297353CC}">
                <c16:uniqueId val="{00000007-F1EB-4582-9985-BE766E65A411}"/>
              </c:ext>
            </c:extLst>
          </c:dPt>
          <c:dPt>
            <c:idx val="4"/>
            <c:invertIfNegative val="0"/>
            <c:bubble3D val="0"/>
            <c:spPr>
              <a:solidFill>
                <a:srgbClr val="00B050"/>
              </a:solidFill>
              <a:ln>
                <a:noFill/>
              </a:ln>
              <a:effectLst/>
              <a:sp3d/>
            </c:spPr>
            <c:extLst>
              <c:ext xmlns:c16="http://schemas.microsoft.com/office/drawing/2014/chart" uri="{C3380CC4-5D6E-409C-BE32-E72D297353CC}">
                <c16:uniqueId val="{00000009-F1EB-4582-9985-BE766E65A411}"/>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1EB-4582-9985-BE766E65A411}"/>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EB-4582-9985-BE766E65A411}"/>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1EB-4582-9985-BE766E65A411}"/>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1EB-4582-9985-BE766E65A411}"/>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1EB-4582-9985-BE766E65A411}"/>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ANALISIS!$E$4:$I$4</c:f>
              <c:strCache>
                <c:ptCount val="5"/>
                <c:pt idx="0">
                  <c:v>CRÍTICO</c:v>
                </c:pt>
                <c:pt idx="1">
                  <c:v>BAJO</c:v>
                </c:pt>
                <c:pt idx="2">
                  <c:v>MEDIO</c:v>
                </c:pt>
                <c:pt idx="3">
                  <c:v>SATISFACTORIO</c:v>
                </c:pt>
                <c:pt idx="4">
                  <c:v>SOBRESALIENTE</c:v>
                </c:pt>
              </c:strCache>
            </c:strRef>
          </c:cat>
          <c:val>
            <c:numRef>
              <c:f>ANALISIS!$E$10:$I$10</c:f>
              <c:numCache>
                <c:formatCode>0.0</c:formatCode>
                <c:ptCount val="5"/>
                <c:pt idx="0">
                  <c:v>3.4482758620689653</c:v>
                </c:pt>
                <c:pt idx="1">
                  <c:v>5.1724137931034484</c:v>
                </c:pt>
                <c:pt idx="2" formatCode="#,##0">
                  <c:v>4.3103448275862073</c:v>
                </c:pt>
                <c:pt idx="3" formatCode="#,##0">
                  <c:v>7.7586206896551726</c:v>
                </c:pt>
                <c:pt idx="4" formatCode="#,##0">
                  <c:v>79.310344827586206</c:v>
                </c:pt>
              </c:numCache>
            </c:numRef>
          </c:val>
          <c:extLst>
            <c:ext xmlns:c16="http://schemas.microsoft.com/office/drawing/2014/chart" uri="{C3380CC4-5D6E-409C-BE32-E72D297353CC}">
              <c16:uniqueId val="{0000000A-F1EB-4582-9985-BE766E65A411}"/>
            </c:ext>
          </c:extLst>
        </c:ser>
        <c:dLbls>
          <c:showLegendKey val="0"/>
          <c:showVal val="0"/>
          <c:showCatName val="0"/>
          <c:showSerName val="0"/>
          <c:showPercent val="0"/>
          <c:showBubbleSize val="0"/>
        </c:dLbls>
        <c:gapWidth val="150"/>
        <c:gapDepth val="0"/>
        <c:shape val="box"/>
        <c:axId val="1868500367"/>
        <c:axId val="1835081823"/>
        <c:axId val="0"/>
      </c:bar3DChart>
      <c:catAx>
        <c:axId val="18685003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5081823"/>
        <c:crosses val="autoZero"/>
        <c:auto val="1"/>
        <c:lblAlgn val="ctr"/>
        <c:lblOffset val="100"/>
        <c:noMultiLvlLbl val="0"/>
      </c:catAx>
      <c:valAx>
        <c:axId val="1835081823"/>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850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292897</xdr:colOff>
      <xdr:row>1</xdr:row>
      <xdr:rowOff>83344</xdr:rowOff>
    </xdr:from>
    <xdr:ext cx="350042" cy="559593"/>
    <xdr:pic>
      <xdr:nvPicPr>
        <xdr:cNvPr id="2" name="Imagen 1" descr="C:\Users\AUXPLANEACION03\Desktop\Gobernacion_del_quindio.jpg">
          <a:extLst>
            <a:ext uri="{FF2B5EF4-FFF2-40B4-BE49-F238E27FC236}">
              <a16:creationId xmlns:a16="http://schemas.microsoft.com/office/drawing/2014/main" id="{E7BFFE67-A0AC-47A2-9804-2AD3D776F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897" y="285750"/>
          <a:ext cx="350042" cy="559593"/>
        </a:xfrm>
        <a:prstGeom prst="rect">
          <a:avLst/>
        </a:prstGeom>
        <a:noFill/>
        <a:ln>
          <a:noFill/>
        </a:ln>
      </xdr:spPr>
    </xdr:pic>
    <xdr:clientData/>
  </xdr:oneCellAnchor>
  <xdr:oneCellAnchor>
    <xdr:from>
      <xdr:col>8</xdr:col>
      <xdr:colOff>511968</xdr:colOff>
      <xdr:row>1</xdr:row>
      <xdr:rowOff>107156</xdr:rowOff>
    </xdr:from>
    <xdr:ext cx="521494" cy="440532"/>
    <xdr:pic>
      <xdr:nvPicPr>
        <xdr:cNvPr id="3" name="Imagen 2" descr="C:\Users\AUXPLANEACION03\Desktop\Quindio.jpg">
          <a:extLst>
            <a:ext uri="{FF2B5EF4-FFF2-40B4-BE49-F238E27FC236}">
              <a16:creationId xmlns:a16="http://schemas.microsoft.com/office/drawing/2014/main" id="{8F9F0F5D-5FE1-4CF6-986A-00006A25A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0406" y="309562"/>
          <a:ext cx="521494" cy="440532"/>
        </a:xfrm>
        <a:prstGeom prst="rect">
          <a:avLst/>
        </a:prstGeom>
        <a:noFill/>
        <a:ln>
          <a:noFill/>
        </a:ln>
      </xdr:spPr>
    </xdr:pic>
    <xdr:clientData/>
  </xdr:oneCellAnchor>
  <xdr:twoCellAnchor>
    <xdr:from>
      <xdr:col>11</xdr:col>
      <xdr:colOff>14287</xdr:colOff>
      <xdr:row>0</xdr:row>
      <xdr:rowOff>202404</xdr:rowOff>
    </xdr:from>
    <xdr:to>
      <xdr:col>19</xdr:col>
      <xdr:colOff>59531</xdr:colOff>
      <xdr:row>10</xdr:row>
      <xdr:rowOff>202405</xdr:rowOff>
    </xdr:to>
    <xdr:graphicFrame macro="">
      <xdr:nvGraphicFramePr>
        <xdr:cNvPr id="4" name="Gráfico 3">
          <a:extLst>
            <a:ext uri="{FF2B5EF4-FFF2-40B4-BE49-F238E27FC236}">
              <a16:creationId xmlns:a16="http://schemas.microsoft.com/office/drawing/2014/main" id="{C9DF3E5F-71C1-485E-89E8-62664C33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742951</xdr:colOff>
      <xdr:row>15</xdr:row>
      <xdr:rowOff>7144</xdr:rowOff>
    </xdr:from>
    <xdr:to>
      <xdr:col>8</xdr:col>
      <xdr:colOff>392906</xdr:colOff>
      <xdr:row>33</xdr:row>
      <xdr:rowOff>154781</xdr:rowOff>
    </xdr:to>
    <xdr:graphicFrame macro="">
      <xdr:nvGraphicFramePr>
        <xdr:cNvPr id="5" name="Gráfico 4">
          <a:extLst>
            <a:ext uri="{FF2B5EF4-FFF2-40B4-BE49-F238E27FC236}">
              <a16:creationId xmlns:a16="http://schemas.microsoft.com/office/drawing/2014/main" id="{5E3CD330-17AB-4E25-A5F6-2ACD4B0D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747712</xdr:colOff>
      <xdr:row>15</xdr:row>
      <xdr:rowOff>23811</xdr:rowOff>
    </xdr:from>
    <xdr:to>
      <xdr:col>19</xdr:col>
      <xdr:colOff>23812</xdr:colOff>
      <xdr:row>33</xdr:row>
      <xdr:rowOff>119062</xdr:rowOff>
    </xdr:to>
    <xdr:graphicFrame macro="">
      <xdr:nvGraphicFramePr>
        <xdr:cNvPr id="6" name="Gráfico 5">
          <a:extLst>
            <a:ext uri="{FF2B5EF4-FFF2-40B4-BE49-F238E27FC236}">
              <a16:creationId xmlns:a16="http://schemas.microsoft.com/office/drawing/2014/main" id="{82AFDDB3-DB2F-468E-B8F9-5FBCE558A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11906</xdr:rowOff>
    </xdr:from>
    <xdr:to>
      <xdr:col>8</xdr:col>
      <xdr:colOff>404812</xdr:colOff>
      <xdr:row>56</xdr:row>
      <xdr:rowOff>83344</xdr:rowOff>
    </xdr:to>
    <xdr:graphicFrame macro="">
      <xdr:nvGraphicFramePr>
        <xdr:cNvPr id="7" name="Gráfico 6">
          <a:extLst>
            <a:ext uri="{FF2B5EF4-FFF2-40B4-BE49-F238E27FC236}">
              <a16:creationId xmlns:a16="http://schemas.microsoft.com/office/drawing/2014/main" id="{D33D12C5-7831-4996-B3E4-0B37289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757238</xdr:colOff>
      <xdr:row>36</xdr:row>
      <xdr:rowOff>4759</xdr:rowOff>
    </xdr:from>
    <xdr:to>
      <xdr:col>19</xdr:col>
      <xdr:colOff>11906</xdr:colOff>
      <xdr:row>56</xdr:row>
      <xdr:rowOff>119062</xdr:rowOff>
    </xdr:to>
    <xdr:graphicFrame macro="">
      <xdr:nvGraphicFramePr>
        <xdr:cNvPr id="8" name="Gráfico 7">
          <a:extLst>
            <a:ext uri="{FF2B5EF4-FFF2-40B4-BE49-F238E27FC236}">
              <a16:creationId xmlns:a16="http://schemas.microsoft.com/office/drawing/2014/main" id="{829EAD46-C41D-476E-B1BE-A4E75EA4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62</xdr:row>
      <xdr:rowOff>0</xdr:rowOff>
    </xdr:from>
    <xdr:to>
      <xdr:col>7</xdr:col>
      <xdr:colOff>631031</xdr:colOff>
      <xdr:row>81</xdr:row>
      <xdr:rowOff>184944</xdr:rowOff>
    </xdr:to>
    <xdr:graphicFrame macro="">
      <xdr:nvGraphicFramePr>
        <xdr:cNvPr id="9" name="Gráfico 8">
          <a:extLst>
            <a:ext uri="{FF2B5EF4-FFF2-40B4-BE49-F238E27FC236}">
              <a16:creationId xmlns:a16="http://schemas.microsoft.com/office/drawing/2014/main" id="{512ED7EA-8E54-4044-B542-CB1BA623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N146"/>
  <sheetViews>
    <sheetView tabSelected="1" topLeftCell="A3" zoomScale="70" zoomScaleNormal="70" workbookViewId="0">
      <pane xSplit="8" ySplit="5" topLeftCell="BV8" activePane="bottomRight" state="frozen"/>
      <selection activeCell="A3" sqref="A3"/>
      <selection pane="topRight" activeCell="I3" sqref="I3"/>
      <selection pane="bottomLeft" activeCell="A8" sqref="A8"/>
      <selection pane="bottomRight" activeCell="BW8" sqref="BW8"/>
    </sheetView>
  </sheetViews>
  <sheetFormatPr baseColWidth="10" defaultColWidth="9.140625" defaultRowHeight="20.25"/>
  <cols>
    <col min="1" max="1" width="8.5703125" style="7" customWidth="1"/>
    <col min="2" max="2" width="23.28515625" style="14" customWidth="1"/>
    <col min="3" max="3" width="7" style="12" customWidth="1"/>
    <col min="4" max="4" width="31.85546875" style="14" customWidth="1"/>
    <col min="5" max="7" width="5.5703125" style="14" customWidth="1"/>
    <col min="8" max="8" width="11.140625" style="14" customWidth="1"/>
    <col min="9" max="9" width="11.85546875" style="2" customWidth="1"/>
    <col min="10" max="19" width="11.85546875" style="3" customWidth="1"/>
    <col min="20" max="21" width="15.7109375" style="4" hidden="1" customWidth="1"/>
    <col min="22" max="22" width="15.7109375" style="5" hidden="1" customWidth="1"/>
    <col min="23" max="24" width="21.42578125" style="6" hidden="1" customWidth="1"/>
    <col min="25" max="25" width="57" style="7" hidden="1" customWidth="1"/>
    <col min="26" max="28" width="15.7109375" style="8" hidden="1" customWidth="1"/>
    <col min="29" max="29" width="26.42578125" style="6" hidden="1" customWidth="1"/>
    <col min="30" max="30" width="24.85546875" style="6" hidden="1" customWidth="1"/>
    <col min="31" max="31" width="57" style="7" hidden="1" customWidth="1"/>
    <col min="32" max="34" width="15.7109375" style="8" hidden="1" customWidth="1"/>
    <col min="35" max="36" width="24.85546875" style="6" hidden="1" customWidth="1"/>
    <col min="37" max="37" width="57" style="7" hidden="1" customWidth="1"/>
    <col min="38" max="40" width="15.7109375" style="8" hidden="1" customWidth="1"/>
    <col min="41" max="41" width="26.42578125" style="6" hidden="1" customWidth="1"/>
    <col min="42" max="42" width="24.85546875" style="6" hidden="1" customWidth="1"/>
    <col min="43" max="43" width="57" style="7" hidden="1" customWidth="1"/>
    <col min="44" max="46" width="15.7109375" style="8" hidden="1" customWidth="1"/>
    <col min="47" max="48" width="26.42578125" style="6" hidden="1" customWidth="1"/>
    <col min="49" max="49" width="57" style="7" hidden="1" customWidth="1"/>
    <col min="50" max="52" width="15.7109375" style="8" hidden="1" customWidth="1"/>
    <col min="53" max="53" width="26.42578125" style="6" hidden="1" customWidth="1"/>
    <col min="54" max="54" width="24.85546875" style="6" hidden="1" customWidth="1"/>
    <col min="55" max="55" width="57" style="7" hidden="1" customWidth="1"/>
    <col min="56" max="58" width="15.7109375" style="8" hidden="1" customWidth="1"/>
    <col min="59" max="60" width="24.85546875" style="6" hidden="1" customWidth="1"/>
    <col min="61" max="61" width="57" style="7" hidden="1" customWidth="1"/>
    <col min="62" max="62" width="17.42578125" style="8" hidden="1" customWidth="1"/>
    <col min="63" max="64" width="15.7109375" style="8" hidden="1" customWidth="1"/>
    <col min="65" max="65" width="21.85546875" style="6" hidden="1" customWidth="1"/>
    <col min="66" max="66" width="20.85546875" style="6" hidden="1" customWidth="1"/>
    <col min="67" max="67" width="57" style="7" hidden="1" customWidth="1"/>
    <col min="68" max="70" width="15.7109375" style="8" hidden="1" customWidth="1"/>
    <col min="71" max="72" width="28.28515625" style="163" hidden="1" customWidth="1"/>
    <col min="73" max="73" width="27" style="9" hidden="1" customWidth="1"/>
    <col min="74" max="74" width="0.5703125" style="7" customWidth="1"/>
    <col min="75" max="75" width="11.140625" style="3" customWidth="1"/>
    <col min="76" max="76" width="10.85546875" style="10" customWidth="1"/>
    <col min="77" max="77" width="11.7109375" style="10" customWidth="1"/>
    <col min="78" max="78" width="28" style="10" customWidth="1"/>
    <col min="79" max="79" width="27.28515625" style="10" customWidth="1"/>
    <col min="80" max="80" width="17.5703125" style="280" bestFit="1" customWidth="1"/>
    <col min="81" max="81" width="55" style="14" customWidth="1"/>
    <col min="82" max="84" width="15.7109375" style="10" hidden="1" customWidth="1"/>
    <col min="85" max="85" width="21.7109375" style="7" hidden="1" customWidth="1"/>
    <col min="86" max="86" width="18.7109375" style="7" hidden="1" customWidth="1"/>
    <col min="87" max="87" width="5.5703125" style="7" hidden="1" customWidth="1"/>
    <col min="88" max="88" width="15.7109375" style="3" customWidth="1"/>
    <col min="89" max="89" width="16.42578125" style="3" customWidth="1"/>
    <col min="90" max="90" width="10.140625" style="8" customWidth="1"/>
    <col min="91" max="91" width="67.28515625" style="7" customWidth="1"/>
    <col min="92" max="16384" width="9.140625" style="11"/>
  </cols>
  <sheetData>
    <row r="3" spans="1:91" ht="28.5" customHeight="1" thickBot="1">
      <c r="A3" s="1" t="s">
        <v>0</v>
      </c>
      <c r="B3" s="327" t="s">
        <v>1</v>
      </c>
      <c r="C3" s="328"/>
      <c r="D3" s="327"/>
      <c r="E3" s="327"/>
      <c r="F3" s="327"/>
      <c r="G3" s="327"/>
      <c r="H3" s="327"/>
    </row>
    <row r="4" spans="1:91" hidden="1">
      <c r="A4" s="6"/>
      <c r="B4" s="12"/>
      <c r="D4" s="12"/>
      <c r="E4" s="12"/>
      <c r="F4" s="12"/>
      <c r="G4" s="12"/>
      <c r="H4" s="12"/>
      <c r="BS4" s="164"/>
      <c r="BT4" s="164"/>
      <c r="BU4" s="13"/>
    </row>
    <row r="5" spans="1:91" ht="21" hidden="1" thickBot="1">
      <c r="I5" s="329"/>
      <c r="J5" s="329"/>
      <c r="K5" s="329"/>
      <c r="L5" s="329"/>
      <c r="M5" s="329"/>
      <c r="N5" s="329"/>
      <c r="O5" s="329"/>
      <c r="P5" s="329"/>
      <c r="Q5" s="329"/>
      <c r="R5" s="12"/>
      <c r="S5" s="12"/>
      <c r="T5" s="329" t="s">
        <v>2</v>
      </c>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165"/>
      <c r="BT5" s="165"/>
      <c r="BU5" s="15"/>
      <c r="BV5" s="15"/>
      <c r="CJ5" s="481" t="s">
        <v>3</v>
      </c>
      <c r="CK5" s="481"/>
      <c r="CL5" s="481"/>
      <c r="CM5" s="481"/>
    </row>
    <row r="6" spans="1:91" s="20" customFormat="1" ht="23.25" customHeight="1">
      <c r="A6" s="339" t="s">
        <v>4</v>
      </c>
      <c r="B6" s="339" t="s">
        <v>5</v>
      </c>
      <c r="C6" s="339" t="s">
        <v>6</v>
      </c>
      <c r="D6" s="339" t="s">
        <v>7</v>
      </c>
      <c r="E6" s="339" t="s">
        <v>8</v>
      </c>
      <c r="F6" s="339"/>
      <c r="G6" s="339"/>
      <c r="H6" s="340" t="s">
        <v>9</v>
      </c>
      <c r="I6" s="345" t="s">
        <v>10</v>
      </c>
      <c r="J6" s="346"/>
      <c r="K6" s="346"/>
      <c r="L6" s="346"/>
      <c r="M6" s="346"/>
      <c r="N6" s="346"/>
      <c r="O6" s="346"/>
      <c r="P6" s="346"/>
      <c r="Q6" s="346"/>
      <c r="R6" s="346"/>
      <c r="S6" s="347"/>
      <c r="T6" s="348">
        <v>2014</v>
      </c>
      <c r="U6" s="349"/>
      <c r="V6" s="349"/>
      <c r="W6" s="349"/>
      <c r="X6" s="349"/>
      <c r="Y6" s="349"/>
      <c r="Z6" s="349">
        <v>2015</v>
      </c>
      <c r="AA6" s="349"/>
      <c r="AB6" s="349"/>
      <c r="AC6" s="349"/>
      <c r="AD6" s="349"/>
      <c r="AE6" s="349"/>
      <c r="AF6" s="343">
        <v>2016</v>
      </c>
      <c r="AG6" s="343"/>
      <c r="AH6" s="343"/>
      <c r="AI6" s="343"/>
      <c r="AJ6" s="343"/>
      <c r="AK6" s="343"/>
      <c r="AL6" s="343">
        <v>2017</v>
      </c>
      <c r="AM6" s="343"/>
      <c r="AN6" s="343"/>
      <c r="AO6" s="343"/>
      <c r="AP6" s="343"/>
      <c r="AQ6" s="343"/>
      <c r="AR6" s="343">
        <v>2018</v>
      </c>
      <c r="AS6" s="343"/>
      <c r="AT6" s="343"/>
      <c r="AU6" s="343"/>
      <c r="AV6" s="343"/>
      <c r="AW6" s="343"/>
      <c r="AX6" s="343">
        <v>2019</v>
      </c>
      <c r="AY6" s="343"/>
      <c r="AZ6" s="343"/>
      <c r="BA6" s="343"/>
      <c r="BB6" s="343"/>
      <c r="BC6" s="343"/>
      <c r="BD6" s="344">
        <v>2020</v>
      </c>
      <c r="BE6" s="344"/>
      <c r="BF6" s="344"/>
      <c r="BG6" s="344"/>
      <c r="BH6" s="344"/>
      <c r="BI6" s="344"/>
      <c r="BJ6" s="344">
        <v>2021</v>
      </c>
      <c r="BK6" s="344"/>
      <c r="BL6" s="344"/>
      <c r="BM6" s="344"/>
      <c r="BN6" s="344"/>
      <c r="BO6" s="344"/>
      <c r="BP6" s="344">
        <v>2022</v>
      </c>
      <c r="BQ6" s="344"/>
      <c r="BR6" s="344"/>
      <c r="BS6" s="344"/>
      <c r="BT6" s="344"/>
      <c r="BU6" s="344"/>
      <c r="BV6" s="344"/>
      <c r="BW6" s="344" t="s">
        <v>1176</v>
      </c>
      <c r="BX6" s="344"/>
      <c r="BY6" s="344"/>
      <c r="BZ6" s="344"/>
      <c r="CA6" s="344"/>
      <c r="CB6" s="344"/>
      <c r="CC6" s="344"/>
      <c r="CD6" s="339">
        <v>2024</v>
      </c>
      <c r="CE6" s="339"/>
      <c r="CF6" s="339"/>
      <c r="CG6" s="339"/>
      <c r="CH6" s="339"/>
      <c r="CI6" s="339"/>
      <c r="CJ6" s="339" t="s">
        <v>11</v>
      </c>
      <c r="CK6" s="339"/>
      <c r="CL6" s="339"/>
      <c r="CM6" s="339"/>
    </row>
    <row r="7" spans="1:91" s="20" customFormat="1" ht="58.5" customHeight="1" thickBot="1">
      <c r="A7" s="339"/>
      <c r="B7" s="339"/>
      <c r="C7" s="339"/>
      <c r="D7" s="339"/>
      <c r="E7" s="16" t="s">
        <v>12</v>
      </c>
      <c r="F7" s="16" t="s">
        <v>13</v>
      </c>
      <c r="G7" s="16" t="s">
        <v>14</v>
      </c>
      <c r="H7" s="340"/>
      <c r="I7" s="21">
        <v>2014</v>
      </c>
      <c r="J7" s="22">
        <v>2015</v>
      </c>
      <c r="K7" s="22">
        <v>2016</v>
      </c>
      <c r="L7" s="22">
        <v>2017</v>
      </c>
      <c r="M7" s="22">
        <v>2018</v>
      </c>
      <c r="N7" s="22">
        <v>2019</v>
      </c>
      <c r="O7" s="22">
        <v>2020</v>
      </c>
      <c r="P7" s="22">
        <v>2021</v>
      </c>
      <c r="Q7" s="22">
        <v>2022</v>
      </c>
      <c r="R7" s="22">
        <v>2023</v>
      </c>
      <c r="S7" s="23">
        <v>2024</v>
      </c>
      <c r="T7" s="24" t="s">
        <v>15</v>
      </c>
      <c r="U7" s="25" t="s">
        <v>16</v>
      </c>
      <c r="V7" s="26" t="s">
        <v>17</v>
      </c>
      <c r="W7" s="17" t="s">
        <v>15</v>
      </c>
      <c r="X7" s="17" t="s">
        <v>16</v>
      </c>
      <c r="Y7" s="17" t="s">
        <v>18</v>
      </c>
      <c r="Z7" s="17" t="s">
        <v>15</v>
      </c>
      <c r="AA7" s="17" t="s">
        <v>16</v>
      </c>
      <c r="AB7" s="17" t="s">
        <v>17</v>
      </c>
      <c r="AC7" s="17" t="s">
        <v>15</v>
      </c>
      <c r="AD7" s="17" t="s">
        <v>16</v>
      </c>
      <c r="AE7" s="17" t="s">
        <v>18</v>
      </c>
      <c r="AF7" s="18" t="s">
        <v>15</v>
      </c>
      <c r="AG7" s="18" t="s">
        <v>16</v>
      </c>
      <c r="AH7" s="18" t="s">
        <v>17</v>
      </c>
      <c r="AI7" s="18" t="s">
        <v>15</v>
      </c>
      <c r="AJ7" s="18" t="s">
        <v>16</v>
      </c>
      <c r="AK7" s="18" t="s">
        <v>18</v>
      </c>
      <c r="AL7" s="18" t="s">
        <v>15</v>
      </c>
      <c r="AM7" s="18" t="s">
        <v>16</v>
      </c>
      <c r="AN7" s="18" t="s">
        <v>17</v>
      </c>
      <c r="AO7" s="18" t="s">
        <v>15</v>
      </c>
      <c r="AP7" s="18" t="s">
        <v>16</v>
      </c>
      <c r="AQ7" s="18" t="s">
        <v>18</v>
      </c>
      <c r="AR7" s="18" t="s">
        <v>15</v>
      </c>
      <c r="AS7" s="18" t="s">
        <v>16</v>
      </c>
      <c r="AT7" s="18" t="s">
        <v>17</v>
      </c>
      <c r="AU7" s="18" t="s">
        <v>15</v>
      </c>
      <c r="AV7" s="18" t="s">
        <v>16</v>
      </c>
      <c r="AW7" s="18" t="s">
        <v>18</v>
      </c>
      <c r="AX7" s="18" t="s">
        <v>15</v>
      </c>
      <c r="AY7" s="18" t="s">
        <v>16</v>
      </c>
      <c r="AZ7" s="18" t="s">
        <v>17</v>
      </c>
      <c r="BA7" s="18" t="s">
        <v>15</v>
      </c>
      <c r="BB7" s="18" t="s">
        <v>16</v>
      </c>
      <c r="BC7" s="18" t="s">
        <v>18</v>
      </c>
      <c r="BD7" s="19" t="s">
        <v>15</v>
      </c>
      <c r="BE7" s="19" t="s">
        <v>16</v>
      </c>
      <c r="BF7" s="19" t="s">
        <v>17</v>
      </c>
      <c r="BG7" s="27" t="s">
        <v>15</v>
      </c>
      <c r="BH7" s="27" t="s">
        <v>16</v>
      </c>
      <c r="BI7" s="27" t="s">
        <v>18</v>
      </c>
      <c r="BJ7" s="19" t="s">
        <v>15</v>
      </c>
      <c r="BK7" s="19" t="s">
        <v>16</v>
      </c>
      <c r="BL7" s="19" t="s">
        <v>17</v>
      </c>
      <c r="BM7" s="27" t="s">
        <v>15</v>
      </c>
      <c r="BN7" s="27" t="s">
        <v>16</v>
      </c>
      <c r="BO7" s="27" t="s">
        <v>18</v>
      </c>
      <c r="BP7" s="19" t="s">
        <v>15</v>
      </c>
      <c r="BQ7" s="19" t="s">
        <v>16</v>
      </c>
      <c r="BR7" s="19" t="s">
        <v>17</v>
      </c>
      <c r="BS7" s="28" t="s">
        <v>15</v>
      </c>
      <c r="BT7" s="28" t="s">
        <v>16</v>
      </c>
      <c r="BU7" s="19" t="s">
        <v>943</v>
      </c>
      <c r="BV7" s="27" t="s">
        <v>18</v>
      </c>
      <c r="BW7" s="19" t="s">
        <v>15</v>
      </c>
      <c r="BX7" s="301" t="s">
        <v>16</v>
      </c>
      <c r="BY7" s="301" t="s">
        <v>17</v>
      </c>
      <c r="BZ7" s="27" t="s">
        <v>15</v>
      </c>
      <c r="CA7" s="27" t="s">
        <v>16</v>
      </c>
      <c r="CB7" s="301" t="s">
        <v>17</v>
      </c>
      <c r="CC7" s="274" t="s">
        <v>18</v>
      </c>
      <c r="CD7" s="16" t="s">
        <v>15</v>
      </c>
      <c r="CE7" s="16" t="s">
        <v>16</v>
      </c>
      <c r="CF7" s="16" t="s">
        <v>17</v>
      </c>
      <c r="CG7" s="16" t="s">
        <v>15</v>
      </c>
      <c r="CH7" s="16" t="s">
        <v>16</v>
      </c>
      <c r="CI7" s="16" t="s">
        <v>18</v>
      </c>
      <c r="CJ7" s="16" t="s">
        <v>19</v>
      </c>
      <c r="CK7" s="16" t="s">
        <v>20</v>
      </c>
      <c r="CL7" s="16" t="s">
        <v>21</v>
      </c>
      <c r="CM7" s="16" t="s">
        <v>22</v>
      </c>
    </row>
    <row r="8" spans="1:91" ht="409.6" customHeight="1">
      <c r="A8" s="341" t="s">
        <v>23</v>
      </c>
      <c r="B8" s="29" t="s">
        <v>24</v>
      </c>
      <c r="C8" s="30">
        <v>1</v>
      </c>
      <c r="D8" s="29" t="s">
        <v>25</v>
      </c>
      <c r="E8" s="31" t="s">
        <v>26</v>
      </c>
      <c r="F8" s="31" t="s">
        <v>26</v>
      </c>
      <c r="G8" s="31"/>
      <c r="H8" s="32" t="s">
        <v>27</v>
      </c>
      <c r="I8" s="152">
        <v>14</v>
      </c>
      <c r="J8" s="150">
        <v>4</v>
      </c>
      <c r="K8" s="150">
        <v>14</v>
      </c>
      <c r="L8" s="150">
        <v>14</v>
      </c>
      <c r="M8" s="150">
        <v>14</v>
      </c>
      <c r="N8" s="150">
        <v>14</v>
      </c>
      <c r="O8" s="150">
        <v>14</v>
      </c>
      <c r="P8" s="150">
        <v>14</v>
      </c>
      <c r="Q8" s="150">
        <v>14</v>
      </c>
      <c r="R8" s="150">
        <v>14</v>
      </c>
      <c r="S8" s="151">
        <v>14</v>
      </c>
      <c r="T8" s="33">
        <v>14</v>
      </c>
      <c r="U8" s="34">
        <v>14</v>
      </c>
      <c r="V8" s="35">
        <f>(U8/T8)*100</f>
        <v>100</v>
      </c>
      <c r="W8" s="334">
        <v>222092022.22999999</v>
      </c>
      <c r="X8" s="334">
        <v>189591333</v>
      </c>
      <c r="Y8" s="331" t="s">
        <v>28</v>
      </c>
      <c r="Z8" s="34">
        <v>4</v>
      </c>
      <c r="AA8" s="34">
        <v>3</v>
      </c>
      <c r="AB8" s="36">
        <f>(AA8/Z8)*100</f>
        <v>75</v>
      </c>
      <c r="AC8" s="334">
        <v>202500689</v>
      </c>
      <c r="AD8" s="334">
        <v>25900000</v>
      </c>
      <c r="AE8" s="331" t="s">
        <v>29</v>
      </c>
      <c r="AF8" s="34">
        <v>14</v>
      </c>
      <c r="AG8" s="34">
        <v>11</v>
      </c>
      <c r="AH8" s="37">
        <f>(AG8/AF8)*100</f>
        <v>78.571428571428569</v>
      </c>
      <c r="AI8" s="334">
        <v>25000000</v>
      </c>
      <c r="AJ8" s="334">
        <v>14890000</v>
      </c>
      <c r="AK8" s="331" t="s">
        <v>30</v>
      </c>
      <c r="AL8" s="34">
        <v>14</v>
      </c>
      <c r="AM8" s="34">
        <v>11</v>
      </c>
      <c r="AN8" s="37">
        <f>(AM8/AL8)*100</f>
        <v>78.571428571428569</v>
      </c>
      <c r="AO8" s="334">
        <v>25750000</v>
      </c>
      <c r="AP8" s="334">
        <v>12535000</v>
      </c>
      <c r="AQ8" s="331" t="s">
        <v>31</v>
      </c>
      <c r="AR8" s="34">
        <v>14</v>
      </c>
      <c r="AS8" s="34">
        <v>11</v>
      </c>
      <c r="AT8" s="37">
        <f>(AS8/AR8)*100</f>
        <v>78.571428571428569</v>
      </c>
      <c r="AU8" s="334">
        <v>26400000</v>
      </c>
      <c r="AV8" s="334">
        <v>26400000</v>
      </c>
      <c r="AW8" s="336" t="s">
        <v>32</v>
      </c>
      <c r="AX8" s="34">
        <v>14</v>
      </c>
      <c r="AY8" s="34">
        <v>12</v>
      </c>
      <c r="AZ8" s="37">
        <f>(AY8/AX8)*100</f>
        <v>85.714285714285708</v>
      </c>
      <c r="BA8" s="334">
        <v>41000000</v>
      </c>
      <c r="BB8" s="334">
        <v>18356000</v>
      </c>
      <c r="BC8" s="336" t="s">
        <v>33</v>
      </c>
      <c r="BD8" s="34">
        <v>14</v>
      </c>
      <c r="BE8" s="34">
        <v>0</v>
      </c>
      <c r="BF8" s="36">
        <f>(BE8/BD8)*100</f>
        <v>0</v>
      </c>
      <c r="BG8" s="38">
        <v>0</v>
      </c>
      <c r="BH8" s="38">
        <v>0</v>
      </c>
      <c r="BI8" s="29" t="s">
        <v>34</v>
      </c>
      <c r="BJ8" s="34">
        <v>14</v>
      </c>
      <c r="BK8" s="34">
        <v>11</v>
      </c>
      <c r="BL8" s="37">
        <f>(BK8/BJ8)*100</f>
        <v>78.571428571428569</v>
      </c>
      <c r="BM8" s="38">
        <v>5069000</v>
      </c>
      <c r="BN8" s="38">
        <v>5069000</v>
      </c>
      <c r="BO8" s="39" t="s">
        <v>35</v>
      </c>
      <c r="BP8" s="34">
        <v>14</v>
      </c>
      <c r="BQ8" s="34">
        <v>10</v>
      </c>
      <c r="BR8" s="53">
        <f t="shared" ref="BR8:BR81" si="0">(BQ8/BP8)*100</f>
        <v>71.428571428571431</v>
      </c>
      <c r="BS8" s="166">
        <v>20273333</v>
      </c>
      <c r="BT8" s="166">
        <v>20273333</v>
      </c>
      <c r="BU8" s="37">
        <f>(BT8/BS8)*100</f>
        <v>100</v>
      </c>
      <c r="BV8" s="40" t="s">
        <v>977</v>
      </c>
      <c r="BW8" s="41">
        <v>14</v>
      </c>
      <c r="BX8" s="41">
        <v>10</v>
      </c>
      <c r="BY8" s="234">
        <f>(BX8/BW8)*100</f>
        <v>71.428571428571431</v>
      </c>
      <c r="BZ8" s="221">
        <v>0</v>
      </c>
      <c r="CA8" s="221">
        <v>0</v>
      </c>
      <c r="CB8" s="281">
        <v>0</v>
      </c>
      <c r="CC8" s="277" t="s">
        <v>1244</v>
      </c>
      <c r="CD8" s="240">
        <v>14</v>
      </c>
      <c r="CE8" s="240"/>
      <c r="CF8" s="241">
        <f t="shared" ref="CF8:CF16" si="1">(CE8/CD8)*100</f>
        <v>0</v>
      </c>
      <c r="CG8" s="242"/>
      <c r="CH8" s="242"/>
      <c r="CI8" s="239"/>
      <c r="CJ8" s="262">
        <v>14</v>
      </c>
      <c r="CK8" s="262">
        <f t="shared" ref="CK8:CK13" si="2">(+BQ8+BK8+BE8+AY8+AS8+AM8+AG8+AA8+U8+BX8)/10</f>
        <v>9.3000000000000007</v>
      </c>
      <c r="CL8" s="254">
        <f t="shared" ref="CL8:CL11" si="3">CK8/CJ8*100/100</f>
        <v>0.66428571428571426</v>
      </c>
      <c r="CM8" s="247" t="s">
        <v>1257</v>
      </c>
    </row>
    <row r="9" spans="1:91" ht="409.6" customHeight="1">
      <c r="A9" s="341"/>
      <c r="B9" s="40" t="s">
        <v>36</v>
      </c>
      <c r="C9" s="42">
        <v>2</v>
      </c>
      <c r="D9" s="40" t="s">
        <v>37</v>
      </c>
      <c r="E9" s="43" t="s">
        <v>26</v>
      </c>
      <c r="F9" s="43"/>
      <c r="G9" s="43"/>
      <c r="H9" s="44" t="s">
        <v>27</v>
      </c>
      <c r="I9" s="45">
        <v>14</v>
      </c>
      <c r="J9" s="46">
        <v>4</v>
      </c>
      <c r="K9" s="46">
        <v>14</v>
      </c>
      <c r="L9" s="46">
        <v>14</v>
      </c>
      <c r="M9" s="46">
        <v>14</v>
      </c>
      <c r="N9" s="46">
        <v>14</v>
      </c>
      <c r="O9" s="46">
        <v>14</v>
      </c>
      <c r="P9" s="46">
        <v>14</v>
      </c>
      <c r="Q9" s="46">
        <v>14</v>
      </c>
      <c r="R9" s="46">
        <v>14</v>
      </c>
      <c r="S9" s="47">
        <v>14</v>
      </c>
      <c r="T9" s="48">
        <v>14</v>
      </c>
      <c r="U9" s="49">
        <v>14</v>
      </c>
      <c r="V9" s="50">
        <f t="shared" ref="V9:V78" si="4">(U9/T9)*100</f>
        <v>100</v>
      </c>
      <c r="W9" s="334"/>
      <c r="X9" s="334"/>
      <c r="Y9" s="332"/>
      <c r="Z9" s="49">
        <v>4</v>
      </c>
      <c r="AA9" s="49">
        <v>3</v>
      </c>
      <c r="AB9" s="51">
        <f t="shared" ref="AB9:AB82" si="5">(AA9/Z9)*100</f>
        <v>75</v>
      </c>
      <c r="AC9" s="335"/>
      <c r="AD9" s="335"/>
      <c r="AE9" s="332"/>
      <c r="AF9" s="49">
        <v>14</v>
      </c>
      <c r="AG9" s="49">
        <v>11</v>
      </c>
      <c r="AH9" s="53">
        <f t="shared" ref="AH9:AH82" si="6">(AG9/AF9)*100</f>
        <v>78.571428571428569</v>
      </c>
      <c r="AI9" s="335"/>
      <c r="AJ9" s="335"/>
      <c r="AK9" s="332"/>
      <c r="AL9" s="49">
        <v>14</v>
      </c>
      <c r="AM9" s="49">
        <v>11</v>
      </c>
      <c r="AN9" s="53">
        <f t="shared" ref="AN9:AN82" si="7">(AM9/AL9)*100</f>
        <v>78.571428571428569</v>
      </c>
      <c r="AO9" s="335"/>
      <c r="AP9" s="335"/>
      <c r="AQ9" s="332"/>
      <c r="AR9" s="49">
        <v>14</v>
      </c>
      <c r="AS9" s="49">
        <v>11</v>
      </c>
      <c r="AT9" s="53">
        <f t="shared" ref="AT9:AT82" si="8">(AS9/AR9)*100</f>
        <v>78.571428571428569</v>
      </c>
      <c r="AU9" s="335"/>
      <c r="AV9" s="335"/>
      <c r="AW9" s="337"/>
      <c r="AX9" s="49">
        <v>14</v>
      </c>
      <c r="AY9" s="49">
        <v>12</v>
      </c>
      <c r="AZ9" s="53">
        <f t="shared" ref="AZ9:AZ82" si="9">(AY9/AX9)*100</f>
        <v>85.714285714285708</v>
      </c>
      <c r="BA9" s="335"/>
      <c r="BB9" s="335"/>
      <c r="BC9" s="337"/>
      <c r="BD9" s="49">
        <v>14</v>
      </c>
      <c r="BE9" s="49">
        <v>0</v>
      </c>
      <c r="BF9" s="51">
        <f t="shared" ref="BF9:BF82" si="10">(BE9/BD9)*100</f>
        <v>0</v>
      </c>
      <c r="BG9" s="54">
        <v>0</v>
      </c>
      <c r="BH9" s="54">
        <v>0</v>
      </c>
      <c r="BI9" s="40" t="s">
        <v>34</v>
      </c>
      <c r="BJ9" s="49">
        <v>14</v>
      </c>
      <c r="BK9" s="49">
        <v>0</v>
      </c>
      <c r="BL9" s="51">
        <f t="shared" ref="BL9:BL81" si="11">(BK9/BJ9)*100</f>
        <v>0</v>
      </c>
      <c r="BM9" s="55">
        <v>0</v>
      </c>
      <c r="BN9" s="55">
        <v>0</v>
      </c>
      <c r="BO9" s="56" t="s">
        <v>38</v>
      </c>
      <c r="BP9" s="49">
        <v>14</v>
      </c>
      <c r="BQ9" s="49">
        <v>2</v>
      </c>
      <c r="BR9" s="51">
        <f t="shared" si="0"/>
        <v>14.285714285714285</v>
      </c>
      <c r="BS9" s="167">
        <v>80000000</v>
      </c>
      <c r="BT9" s="167">
        <v>80000000</v>
      </c>
      <c r="BU9" s="37">
        <v>0</v>
      </c>
      <c r="BV9" s="40" t="s">
        <v>1045</v>
      </c>
      <c r="BW9" s="57">
        <v>14</v>
      </c>
      <c r="BX9" s="57">
        <v>0</v>
      </c>
      <c r="BY9" s="235">
        <f>(BX9/BW9)*100</f>
        <v>0</v>
      </c>
      <c r="BZ9" s="222"/>
      <c r="CA9" s="222"/>
      <c r="CB9" s="281">
        <v>0</v>
      </c>
      <c r="CC9" s="275" t="s">
        <v>1245</v>
      </c>
      <c r="CD9" s="244">
        <v>14</v>
      </c>
      <c r="CE9" s="244"/>
      <c r="CF9" s="245">
        <f t="shared" si="1"/>
        <v>0</v>
      </c>
      <c r="CG9" s="246"/>
      <c r="CH9" s="246"/>
      <c r="CI9" s="243"/>
      <c r="CJ9" s="248">
        <v>14</v>
      </c>
      <c r="CK9" s="248">
        <f t="shared" si="2"/>
        <v>6.4</v>
      </c>
      <c r="CL9" s="254">
        <f t="shared" si="3"/>
        <v>0.45714285714285713</v>
      </c>
      <c r="CM9" s="247" t="s">
        <v>1258</v>
      </c>
    </row>
    <row r="10" spans="1:91" ht="381" customHeight="1">
      <c r="A10" s="341"/>
      <c r="B10" s="40" t="s">
        <v>39</v>
      </c>
      <c r="C10" s="42">
        <v>3</v>
      </c>
      <c r="D10" s="40" t="s">
        <v>40</v>
      </c>
      <c r="E10" s="43" t="s">
        <v>26</v>
      </c>
      <c r="F10" s="43"/>
      <c r="G10" s="43"/>
      <c r="H10" s="44" t="s">
        <v>27</v>
      </c>
      <c r="I10" s="45">
        <v>10</v>
      </c>
      <c r="J10" s="46">
        <v>12</v>
      </c>
      <c r="K10" s="46">
        <v>12</v>
      </c>
      <c r="L10" s="46">
        <v>12</v>
      </c>
      <c r="M10" s="46">
        <v>12</v>
      </c>
      <c r="N10" s="46">
        <v>12</v>
      </c>
      <c r="O10" s="46">
        <v>12</v>
      </c>
      <c r="P10" s="46">
        <v>12</v>
      </c>
      <c r="Q10" s="46">
        <v>12</v>
      </c>
      <c r="R10" s="46">
        <v>12</v>
      </c>
      <c r="S10" s="47">
        <v>12</v>
      </c>
      <c r="T10" s="48">
        <v>10</v>
      </c>
      <c r="U10" s="49">
        <v>12</v>
      </c>
      <c r="V10" s="61">
        <f t="shared" si="4"/>
        <v>120</v>
      </c>
      <c r="W10" s="334"/>
      <c r="X10" s="334"/>
      <c r="Y10" s="40" t="s">
        <v>41</v>
      </c>
      <c r="Z10" s="49">
        <v>12</v>
      </c>
      <c r="AA10" s="49">
        <v>4</v>
      </c>
      <c r="AB10" s="53">
        <f>(AA10/Z10)*100</f>
        <v>33.333333333333329</v>
      </c>
      <c r="AC10" s="55">
        <v>2212528887</v>
      </c>
      <c r="AD10" s="55">
        <v>741947722</v>
      </c>
      <c r="AE10" s="40" t="s">
        <v>42</v>
      </c>
      <c r="AF10" s="49">
        <v>12</v>
      </c>
      <c r="AG10" s="49">
        <v>12</v>
      </c>
      <c r="AH10" s="51">
        <f t="shared" si="6"/>
        <v>100</v>
      </c>
      <c r="AI10" s="55">
        <v>25000000</v>
      </c>
      <c r="AJ10" s="55">
        <v>14667000</v>
      </c>
      <c r="AK10" s="40" t="s">
        <v>43</v>
      </c>
      <c r="AL10" s="49">
        <v>12</v>
      </c>
      <c r="AM10" s="49">
        <v>12</v>
      </c>
      <c r="AN10" s="51">
        <f t="shared" si="7"/>
        <v>100</v>
      </c>
      <c r="AO10" s="55">
        <v>25750000</v>
      </c>
      <c r="AP10" s="55">
        <v>25750000</v>
      </c>
      <c r="AQ10" s="40" t="s">
        <v>44</v>
      </c>
      <c r="AR10" s="49">
        <v>12</v>
      </c>
      <c r="AS10" s="49">
        <v>11</v>
      </c>
      <c r="AT10" s="53">
        <f t="shared" si="8"/>
        <v>91.666666666666657</v>
      </c>
      <c r="AU10" s="55">
        <v>69700000</v>
      </c>
      <c r="AV10" s="55">
        <v>64500000</v>
      </c>
      <c r="AW10" s="40" t="s">
        <v>45</v>
      </c>
      <c r="AX10" s="49">
        <v>12</v>
      </c>
      <c r="AY10" s="49">
        <v>8</v>
      </c>
      <c r="AZ10" s="53">
        <f t="shared" si="9"/>
        <v>66.666666666666657</v>
      </c>
      <c r="BA10" s="55">
        <v>32000000</v>
      </c>
      <c r="BB10" s="55">
        <v>8394000</v>
      </c>
      <c r="BC10" s="40" t="s">
        <v>46</v>
      </c>
      <c r="BD10" s="49">
        <v>12</v>
      </c>
      <c r="BE10" s="49">
        <v>0</v>
      </c>
      <c r="BF10" s="51">
        <f>(BE10/BD10)*100</f>
        <v>0</v>
      </c>
      <c r="BG10" s="54">
        <v>0</v>
      </c>
      <c r="BH10" s="54">
        <v>0</v>
      </c>
      <c r="BI10" s="40" t="s">
        <v>34</v>
      </c>
      <c r="BJ10" s="49">
        <v>12</v>
      </c>
      <c r="BK10" s="49">
        <v>12</v>
      </c>
      <c r="BL10" s="51">
        <f t="shared" si="11"/>
        <v>100</v>
      </c>
      <c r="BM10" s="54">
        <v>5069000</v>
      </c>
      <c r="BN10" s="54">
        <v>5069000</v>
      </c>
      <c r="BO10" s="56" t="s">
        <v>47</v>
      </c>
      <c r="BP10" s="49">
        <v>12</v>
      </c>
      <c r="BQ10" s="49">
        <v>12</v>
      </c>
      <c r="BR10" s="51">
        <f t="shared" si="0"/>
        <v>100</v>
      </c>
      <c r="BS10" s="167"/>
      <c r="BT10" s="167"/>
      <c r="BU10" s="37">
        <v>0</v>
      </c>
      <c r="BV10" s="40" t="s">
        <v>1002</v>
      </c>
      <c r="BW10" s="57">
        <v>12</v>
      </c>
      <c r="BX10" s="57">
        <v>11</v>
      </c>
      <c r="BY10" s="235">
        <f t="shared" ref="BY10:BY81" si="12">(BX10/BW10)*100</f>
        <v>91.666666666666657</v>
      </c>
      <c r="BZ10" s="222"/>
      <c r="CA10" s="222"/>
      <c r="CB10" s="281">
        <v>0</v>
      </c>
      <c r="CC10" s="275" t="s">
        <v>1200</v>
      </c>
      <c r="CD10" s="244">
        <v>12</v>
      </c>
      <c r="CE10" s="244"/>
      <c r="CF10" s="245">
        <f t="shared" si="1"/>
        <v>0</v>
      </c>
      <c r="CG10" s="246"/>
      <c r="CH10" s="246"/>
      <c r="CI10" s="243"/>
      <c r="CJ10" s="248">
        <v>12</v>
      </c>
      <c r="CK10" s="248">
        <f t="shared" si="2"/>
        <v>9.4</v>
      </c>
      <c r="CL10" s="302">
        <f t="shared" si="3"/>
        <v>0.78333333333333333</v>
      </c>
      <c r="CM10" s="247" t="s">
        <v>1259</v>
      </c>
    </row>
    <row r="11" spans="1:91" ht="242.25" customHeight="1">
      <c r="A11" s="341"/>
      <c r="B11" s="338" t="s">
        <v>48</v>
      </c>
      <c r="C11" s="42">
        <v>4</v>
      </c>
      <c r="D11" s="40" t="s">
        <v>49</v>
      </c>
      <c r="E11" s="43" t="s">
        <v>26</v>
      </c>
      <c r="F11" s="43"/>
      <c r="G11" s="43"/>
      <c r="H11" s="44" t="s">
        <v>27</v>
      </c>
      <c r="I11" s="45">
        <v>3</v>
      </c>
      <c r="J11" s="46">
        <v>2</v>
      </c>
      <c r="K11" s="46">
        <v>12</v>
      </c>
      <c r="L11" s="46">
        <v>5</v>
      </c>
      <c r="M11" s="46">
        <v>5</v>
      </c>
      <c r="N11" s="46">
        <v>8</v>
      </c>
      <c r="O11" s="46">
        <v>12</v>
      </c>
      <c r="P11" s="46">
        <v>12</v>
      </c>
      <c r="Q11" s="46">
        <v>12</v>
      </c>
      <c r="R11" s="46">
        <v>12</v>
      </c>
      <c r="S11" s="47">
        <v>12</v>
      </c>
      <c r="T11" s="48">
        <v>3</v>
      </c>
      <c r="U11" s="49">
        <v>3</v>
      </c>
      <c r="V11" s="50">
        <f t="shared" si="4"/>
        <v>100</v>
      </c>
      <c r="W11" s="334"/>
      <c r="X11" s="334"/>
      <c r="Y11" s="330" t="s">
        <v>50</v>
      </c>
      <c r="Z11" s="49">
        <v>2</v>
      </c>
      <c r="AA11" s="49">
        <v>11</v>
      </c>
      <c r="AB11" s="63">
        <f t="shared" si="5"/>
        <v>550</v>
      </c>
      <c r="AC11" s="333">
        <v>155000000</v>
      </c>
      <c r="AD11" s="333">
        <v>60126316</v>
      </c>
      <c r="AE11" s="330" t="s">
        <v>51</v>
      </c>
      <c r="AF11" s="49">
        <v>12</v>
      </c>
      <c r="AG11" s="49">
        <v>12</v>
      </c>
      <c r="AH11" s="51">
        <f t="shared" si="6"/>
        <v>100</v>
      </c>
      <c r="AI11" s="55">
        <v>50000000</v>
      </c>
      <c r="AJ11" s="55">
        <v>29557000</v>
      </c>
      <c r="AK11" s="330" t="s">
        <v>52</v>
      </c>
      <c r="AL11" s="49">
        <v>5</v>
      </c>
      <c r="AM11" s="49">
        <v>5</v>
      </c>
      <c r="AN11" s="51">
        <f t="shared" si="7"/>
        <v>100</v>
      </c>
      <c r="AO11" s="55">
        <v>25750000</v>
      </c>
      <c r="AP11" s="55">
        <v>12800000</v>
      </c>
      <c r="AQ11" s="40" t="s">
        <v>53</v>
      </c>
      <c r="AR11" s="49">
        <v>5</v>
      </c>
      <c r="AS11" s="49">
        <v>5</v>
      </c>
      <c r="AT11" s="51">
        <f t="shared" si="8"/>
        <v>100</v>
      </c>
      <c r="AU11" s="333">
        <v>240000000</v>
      </c>
      <c r="AV11" s="333">
        <v>240000000</v>
      </c>
      <c r="AW11" s="350" t="s">
        <v>54</v>
      </c>
      <c r="AX11" s="49">
        <v>8</v>
      </c>
      <c r="AY11" s="49">
        <v>12</v>
      </c>
      <c r="AZ11" s="63">
        <f>(AY11/AX11)*100</f>
        <v>150</v>
      </c>
      <c r="BA11" s="55">
        <v>73000000</v>
      </c>
      <c r="BB11" s="55">
        <v>26750000</v>
      </c>
      <c r="BC11" s="40" t="s">
        <v>55</v>
      </c>
      <c r="BD11" s="49">
        <v>12</v>
      </c>
      <c r="BE11" s="49">
        <v>0</v>
      </c>
      <c r="BF11" s="51">
        <f t="shared" si="10"/>
        <v>0</v>
      </c>
      <c r="BG11" s="54">
        <v>0</v>
      </c>
      <c r="BH11" s="54">
        <v>0</v>
      </c>
      <c r="BI11" s="40" t="s">
        <v>34</v>
      </c>
      <c r="BJ11" s="49">
        <v>12</v>
      </c>
      <c r="BK11" s="49">
        <v>12</v>
      </c>
      <c r="BL11" s="51">
        <f t="shared" si="11"/>
        <v>100</v>
      </c>
      <c r="BM11" s="54">
        <v>5069000</v>
      </c>
      <c r="BN11" s="54">
        <v>5069000</v>
      </c>
      <c r="BO11" s="56" t="s">
        <v>56</v>
      </c>
      <c r="BP11" s="49">
        <v>12</v>
      </c>
      <c r="BQ11" s="49">
        <v>12</v>
      </c>
      <c r="BR11" s="50">
        <f>(BQ11/BP11)*100</f>
        <v>100</v>
      </c>
      <c r="BS11" s="168">
        <v>0</v>
      </c>
      <c r="BT11" s="168">
        <v>2885000</v>
      </c>
      <c r="BU11" s="37">
        <v>100</v>
      </c>
      <c r="BV11" s="40" t="s">
        <v>1003</v>
      </c>
      <c r="BW11" s="57">
        <v>12</v>
      </c>
      <c r="BX11" s="57">
        <v>0</v>
      </c>
      <c r="BY11" s="235">
        <f t="shared" si="12"/>
        <v>0</v>
      </c>
      <c r="BZ11" s="222"/>
      <c r="CA11" s="222"/>
      <c r="CB11" s="281">
        <v>0</v>
      </c>
      <c r="CC11" s="275" t="s">
        <v>1246</v>
      </c>
      <c r="CD11" s="244">
        <v>12</v>
      </c>
      <c r="CE11" s="244"/>
      <c r="CF11" s="245">
        <f t="shared" si="1"/>
        <v>0</v>
      </c>
      <c r="CG11" s="246"/>
      <c r="CH11" s="246"/>
      <c r="CI11" s="243"/>
      <c r="CJ11" s="248">
        <v>12</v>
      </c>
      <c r="CK11" s="248">
        <f t="shared" si="2"/>
        <v>7.2</v>
      </c>
      <c r="CL11" s="254">
        <f t="shared" si="3"/>
        <v>0.6</v>
      </c>
      <c r="CM11" s="304" t="s">
        <v>1260</v>
      </c>
    </row>
    <row r="12" spans="1:91" ht="298.5" customHeight="1">
      <c r="A12" s="341"/>
      <c r="B12" s="338"/>
      <c r="C12" s="42">
        <v>5</v>
      </c>
      <c r="D12" s="40" t="s">
        <v>57</v>
      </c>
      <c r="E12" s="43" t="s">
        <v>26</v>
      </c>
      <c r="F12" s="43"/>
      <c r="G12" s="43"/>
      <c r="H12" s="44" t="s">
        <v>27</v>
      </c>
      <c r="I12" s="45">
        <v>3</v>
      </c>
      <c r="J12" s="46">
        <v>2</v>
      </c>
      <c r="K12" s="46">
        <v>12</v>
      </c>
      <c r="L12" s="46">
        <v>5</v>
      </c>
      <c r="M12" s="46">
        <v>1</v>
      </c>
      <c r="N12" s="46">
        <v>8</v>
      </c>
      <c r="O12" s="46">
        <v>12</v>
      </c>
      <c r="P12" s="46">
        <v>1</v>
      </c>
      <c r="Q12" s="46">
        <v>1</v>
      </c>
      <c r="R12" s="46">
        <v>1</v>
      </c>
      <c r="S12" s="47">
        <v>1</v>
      </c>
      <c r="T12" s="48">
        <v>3</v>
      </c>
      <c r="U12" s="49">
        <v>3</v>
      </c>
      <c r="V12" s="50">
        <f t="shared" si="4"/>
        <v>100</v>
      </c>
      <c r="W12" s="335"/>
      <c r="X12" s="335"/>
      <c r="Y12" s="332"/>
      <c r="Z12" s="49">
        <v>2</v>
      </c>
      <c r="AA12" s="49">
        <v>11</v>
      </c>
      <c r="AB12" s="63">
        <f t="shared" si="5"/>
        <v>550</v>
      </c>
      <c r="AC12" s="335"/>
      <c r="AD12" s="335"/>
      <c r="AE12" s="332"/>
      <c r="AF12" s="49">
        <v>12</v>
      </c>
      <c r="AG12" s="49">
        <v>12</v>
      </c>
      <c r="AH12" s="51">
        <f t="shared" si="6"/>
        <v>100</v>
      </c>
      <c r="AI12" s="52">
        <v>25000000</v>
      </c>
      <c r="AJ12" s="52">
        <v>14890000</v>
      </c>
      <c r="AK12" s="332"/>
      <c r="AL12" s="49">
        <v>5</v>
      </c>
      <c r="AM12" s="49">
        <v>5</v>
      </c>
      <c r="AN12" s="51">
        <f t="shared" si="7"/>
        <v>100</v>
      </c>
      <c r="AO12" s="52">
        <v>25750000</v>
      </c>
      <c r="AP12" s="52">
        <v>15840000</v>
      </c>
      <c r="AQ12" s="40" t="s">
        <v>58</v>
      </c>
      <c r="AR12" s="49">
        <v>1</v>
      </c>
      <c r="AS12" s="49">
        <v>1</v>
      </c>
      <c r="AT12" s="51">
        <f t="shared" si="8"/>
        <v>100</v>
      </c>
      <c r="AU12" s="335"/>
      <c r="AV12" s="335"/>
      <c r="AW12" s="337"/>
      <c r="AX12" s="49">
        <v>8</v>
      </c>
      <c r="AY12" s="49">
        <v>12</v>
      </c>
      <c r="AZ12" s="63">
        <f t="shared" si="9"/>
        <v>150</v>
      </c>
      <c r="BA12" s="52">
        <v>41000000</v>
      </c>
      <c r="BB12" s="52">
        <v>18356000</v>
      </c>
      <c r="BC12" s="40" t="s">
        <v>59</v>
      </c>
      <c r="BD12" s="49">
        <v>12</v>
      </c>
      <c r="BE12" s="49">
        <v>0</v>
      </c>
      <c r="BF12" s="51">
        <f t="shared" si="10"/>
        <v>0</v>
      </c>
      <c r="BG12" s="38">
        <v>0</v>
      </c>
      <c r="BH12" s="38">
        <v>0</v>
      </c>
      <c r="BI12" s="40" t="s">
        <v>34</v>
      </c>
      <c r="BJ12" s="49">
        <v>1</v>
      </c>
      <c r="BK12" s="49">
        <v>1</v>
      </c>
      <c r="BL12" s="51">
        <f t="shared" si="11"/>
        <v>100</v>
      </c>
      <c r="BM12" s="54">
        <v>0</v>
      </c>
      <c r="BN12" s="54">
        <v>0</v>
      </c>
      <c r="BO12" s="56" t="s">
        <v>60</v>
      </c>
      <c r="BP12" s="49">
        <v>1</v>
      </c>
      <c r="BQ12" s="49">
        <v>1</v>
      </c>
      <c r="BR12" s="51">
        <f t="shared" si="0"/>
        <v>100</v>
      </c>
      <c r="BS12" s="169">
        <v>0</v>
      </c>
      <c r="BT12" s="169">
        <v>0</v>
      </c>
      <c r="BU12" s="37">
        <v>0</v>
      </c>
      <c r="BV12" s="40" t="s">
        <v>1004</v>
      </c>
      <c r="BW12" s="57">
        <v>1</v>
      </c>
      <c r="BX12" s="57">
        <v>1</v>
      </c>
      <c r="BY12" s="235">
        <f>(BX12/BW12)*100</f>
        <v>100</v>
      </c>
      <c r="BZ12" s="221"/>
      <c r="CA12" s="221"/>
      <c r="CB12" s="281">
        <v>0</v>
      </c>
      <c r="CC12" s="275" t="s">
        <v>1148</v>
      </c>
      <c r="CD12" s="244">
        <v>1</v>
      </c>
      <c r="CE12" s="244"/>
      <c r="CF12" s="245">
        <f t="shared" si="1"/>
        <v>0</v>
      </c>
      <c r="CG12" s="242"/>
      <c r="CH12" s="242"/>
      <c r="CI12" s="243"/>
      <c r="CJ12" s="248">
        <v>1</v>
      </c>
      <c r="CK12" s="248">
        <f t="shared" si="2"/>
        <v>4.7</v>
      </c>
      <c r="CL12" s="254">
        <v>1</v>
      </c>
      <c r="CM12" s="309" t="s">
        <v>1297</v>
      </c>
    </row>
    <row r="13" spans="1:91" ht="294.75" customHeight="1">
      <c r="A13" s="341"/>
      <c r="B13" s="330" t="s">
        <v>61</v>
      </c>
      <c r="C13" s="43">
        <v>6</v>
      </c>
      <c r="D13" s="40" t="s">
        <v>62</v>
      </c>
      <c r="E13" s="43" t="s">
        <v>26</v>
      </c>
      <c r="F13" s="43" t="s">
        <v>26</v>
      </c>
      <c r="G13" s="43" t="s">
        <v>26</v>
      </c>
      <c r="H13" s="44" t="s">
        <v>63</v>
      </c>
      <c r="I13" s="45">
        <v>3</v>
      </c>
      <c r="J13" s="46">
        <v>2</v>
      </c>
      <c r="K13" s="46">
        <v>1</v>
      </c>
      <c r="L13" s="46">
        <v>6</v>
      </c>
      <c r="M13" s="46">
        <v>6</v>
      </c>
      <c r="N13" s="46">
        <v>8</v>
      </c>
      <c r="O13" s="46">
        <v>12</v>
      </c>
      <c r="P13" s="46">
        <v>8</v>
      </c>
      <c r="Q13" s="46">
        <v>12</v>
      </c>
      <c r="R13" s="46">
        <v>12</v>
      </c>
      <c r="S13" s="47">
        <v>12</v>
      </c>
      <c r="T13" s="48">
        <v>3</v>
      </c>
      <c r="U13" s="49">
        <v>9</v>
      </c>
      <c r="V13" s="61">
        <f t="shared" si="4"/>
        <v>300</v>
      </c>
      <c r="W13" s="55">
        <v>222092022.22999999</v>
      </c>
      <c r="X13" s="55">
        <v>189591333</v>
      </c>
      <c r="Y13" s="40" t="s">
        <v>50</v>
      </c>
      <c r="Z13" s="49">
        <v>2</v>
      </c>
      <c r="AA13" s="49">
        <v>11</v>
      </c>
      <c r="AB13" s="63">
        <f t="shared" si="5"/>
        <v>550</v>
      </c>
      <c r="AC13" s="55">
        <v>155000000</v>
      </c>
      <c r="AD13" s="55">
        <v>60126316</v>
      </c>
      <c r="AE13" s="40" t="s">
        <v>64</v>
      </c>
      <c r="AF13" s="49">
        <v>1</v>
      </c>
      <c r="AG13" s="49">
        <v>1</v>
      </c>
      <c r="AH13" s="51">
        <f t="shared" si="6"/>
        <v>100</v>
      </c>
      <c r="AI13" s="55">
        <v>95000000</v>
      </c>
      <c r="AJ13" s="55">
        <v>88355232</v>
      </c>
      <c r="AK13" s="40" t="s">
        <v>65</v>
      </c>
      <c r="AL13" s="49">
        <v>6</v>
      </c>
      <c r="AM13" s="49">
        <v>11</v>
      </c>
      <c r="AN13" s="65">
        <f t="shared" si="7"/>
        <v>183.33333333333331</v>
      </c>
      <c r="AO13" s="55">
        <v>92700000</v>
      </c>
      <c r="AP13" s="55">
        <v>92700000</v>
      </c>
      <c r="AQ13" s="40" t="s">
        <v>66</v>
      </c>
      <c r="AR13" s="49">
        <v>6</v>
      </c>
      <c r="AS13" s="49">
        <v>7</v>
      </c>
      <c r="AT13" s="65">
        <f t="shared" si="8"/>
        <v>116.66666666666667</v>
      </c>
      <c r="AU13" s="55">
        <v>0</v>
      </c>
      <c r="AV13" s="55">
        <v>0</v>
      </c>
      <c r="AW13" s="40" t="s">
        <v>67</v>
      </c>
      <c r="AX13" s="49">
        <v>8</v>
      </c>
      <c r="AY13" s="49">
        <v>11</v>
      </c>
      <c r="AZ13" s="65">
        <f t="shared" si="9"/>
        <v>137.5</v>
      </c>
      <c r="BA13" s="55">
        <v>119500000</v>
      </c>
      <c r="BB13" s="55">
        <v>55315000</v>
      </c>
      <c r="BC13" s="40" t="s">
        <v>68</v>
      </c>
      <c r="BD13" s="49">
        <v>12</v>
      </c>
      <c r="BE13" s="49">
        <v>12</v>
      </c>
      <c r="BF13" s="51">
        <f t="shared" si="10"/>
        <v>100</v>
      </c>
      <c r="BG13" s="55">
        <v>8533334</v>
      </c>
      <c r="BH13" s="55">
        <v>7166666</v>
      </c>
      <c r="BI13" s="40" t="s">
        <v>69</v>
      </c>
      <c r="BJ13" s="49">
        <v>8</v>
      </c>
      <c r="BK13" s="49">
        <v>8</v>
      </c>
      <c r="BL13" s="53">
        <f t="shared" si="11"/>
        <v>100</v>
      </c>
      <c r="BM13" s="54">
        <v>130000000</v>
      </c>
      <c r="BN13" s="54">
        <v>30500000</v>
      </c>
      <c r="BO13" s="56" t="s">
        <v>70</v>
      </c>
      <c r="BP13" s="49">
        <v>12</v>
      </c>
      <c r="BQ13" s="49">
        <v>8</v>
      </c>
      <c r="BR13" s="53">
        <f>(BQ13/BP13)*100</f>
        <v>66.666666666666657</v>
      </c>
      <c r="BS13" s="170">
        <v>50000000</v>
      </c>
      <c r="BT13" s="170">
        <v>50000000</v>
      </c>
      <c r="BU13" s="153">
        <f t="shared" ref="BU13:BU16" si="13">(BT13/BS13)*100</f>
        <v>100</v>
      </c>
      <c r="BV13" s="66" t="s">
        <v>1046</v>
      </c>
      <c r="BW13" s="46">
        <v>12</v>
      </c>
      <c r="BX13" s="57">
        <v>12</v>
      </c>
      <c r="BY13" s="235">
        <f t="shared" si="12"/>
        <v>100</v>
      </c>
      <c r="BZ13" s="285">
        <v>20906666.670000002</v>
      </c>
      <c r="CA13" s="286">
        <v>4900000</v>
      </c>
      <c r="CB13" s="281">
        <f t="shared" ref="CB9:CB72" si="14">(CA13/BZ13)*100</f>
        <v>23.437499996263153</v>
      </c>
      <c r="CC13" s="275" t="s">
        <v>1199</v>
      </c>
      <c r="CD13" s="244">
        <v>12</v>
      </c>
      <c r="CE13" s="244"/>
      <c r="CF13" s="245">
        <f t="shared" si="1"/>
        <v>0</v>
      </c>
      <c r="CG13" s="246"/>
      <c r="CH13" s="246"/>
      <c r="CI13" s="243"/>
      <c r="CJ13" s="303">
        <v>12</v>
      </c>
      <c r="CK13" s="303">
        <f t="shared" si="2"/>
        <v>9</v>
      </c>
      <c r="CL13" s="254">
        <f>CK13/CJ13*100/100</f>
        <v>0.75</v>
      </c>
      <c r="CM13" s="247" t="s">
        <v>1261</v>
      </c>
    </row>
    <row r="14" spans="1:91" ht="409.6" customHeight="1">
      <c r="A14" s="341"/>
      <c r="B14" s="331"/>
      <c r="C14" s="43">
        <v>7</v>
      </c>
      <c r="D14" s="40" t="s">
        <v>71</v>
      </c>
      <c r="E14" s="43" t="s">
        <v>26</v>
      </c>
      <c r="F14" s="43" t="s">
        <v>26</v>
      </c>
      <c r="G14" s="43" t="s">
        <v>26</v>
      </c>
      <c r="H14" s="44" t="s">
        <v>63</v>
      </c>
      <c r="I14" s="45">
        <v>2</v>
      </c>
      <c r="J14" s="46">
        <v>1</v>
      </c>
      <c r="K14" s="46">
        <v>1</v>
      </c>
      <c r="L14" s="46">
        <v>1</v>
      </c>
      <c r="M14" s="46">
        <v>1</v>
      </c>
      <c r="N14" s="46">
        <v>12</v>
      </c>
      <c r="O14" s="46">
        <v>4</v>
      </c>
      <c r="P14" s="46">
        <v>1</v>
      </c>
      <c r="Q14" s="46">
        <v>1</v>
      </c>
      <c r="R14" s="46">
        <v>1</v>
      </c>
      <c r="S14" s="47">
        <v>1</v>
      </c>
      <c r="T14" s="48">
        <v>2</v>
      </c>
      <c r="U14" s="49">
        <v>2</v>
      </c>
      <c r="V14" s="50">
        <f t="shared" si="4"/>
        <v>100</v>
      </c>
      <c r="W14" s="55">
        <v>238835332</v>
      </c>
      <c r="X14" s="55">
        <v>238835332</v>
      </c>
      <c r="Y14" s="40" t="s">
        <v>72</v>
      </c>
      <c r="Z14" s="49">
        <v>1</v>
      </c>
      <c r="AA14" s="49">
        <v>1</v>
      </c>
      <c r="AB14" s="51">
        <f t="shared" si="5"/>
        <v>100</v>
      </c>
      <c r="AC14" s="333">
        <v>92050000</v>
      </c>
      <c r="AD14" s="333">
        <v>47689970</v>
      </c>
      <c r="AE14" s="40" t="s">
        <v>73</v>
      </c>
      <c r="AF14" s="49">
        <v>1</v>
      </c>
      <c r="AG14" s="49">
        <v>1</v>
      </c>
      <c r="AH14" s="51">
        <f t="shared" si="6"/>
        <v>100</v>
      </c>
      <c r="AI14" s="55">
        <v>5000000</v>
      </c>
      <c r="AJ14" s="55">
        <v>5000000</v>
      </c>
      <c r="AK14" s="40" t="s">
        <v>74</v>
      </c>
      <c r="AL14" s="49">
        <v>1</v>
      </c>
      <c r="AM14" s="49">
        <v>1</v>
      </c>
      <c r="AN14" s="51">
        <f t="shared" si="7"/>
        <v>100</v>
      </c>
      <c r="AO14" s="55">
        <v>40000000</v>
      </c>
      <c r="AP14" s="55">
        <v>40000000</v>
      </c>
      <c r="AQ14" s="40" t="s">
        <v>75</v>
      </c>
      <c r="AR14" s="49">
        <v>1</v>
      </c>
      <c r="AS14" s="49">
        <v>1</v>
      </c>
      <c r="AT14" s="51">
        <f t="shared" si="8"/>
        <v>100</v>
      </c>
      <c r="AU14" s="55">
        <v>27825333</v>
      </c>
      <c r="AV14" s="55">
        <v>20988333</v>
      </c>
      <c r="AW14" s="40" t="s">
        <v>76</v>
      </c>
      <c r="AX14" s="49">
        <v>12</v>
      </c>
      <c r="AY14" s="49">
        <v>12</v>
      </c>
      <c r="AZ14" s="51">
        <f t="shared" si="9"/>
        <v>100</v>
      </c>
      <c r="BA14" s="55">
        <v>44100000</v>
      </c>
      <c r="BB14" s="55">
        <v>16236667</v>
      </c>
      <c r="BC14" s="40" t="s">
        <v>77</v>
      </c>
      <c r="BD14" s="49">
        <v>4</v>
      </c>
      <c r="BE14" s="49">
        <v>4</v>
      </c>
      <c r="BF14" s="51">
        <v>100</v>
      </c>
      <c r="BG14" s="55">
        <v>30000000</v>
      </c>
      <c r="BH14" s="55">
        <v>0</v>
      </c>
      <c r="BI14" s="40" t="s">
        <v>78</v>
      </c>
      <c r="BJ14" s="49">
        <v>1</v>
      </c>
      <c r="BK14" s="49">
        <v>1</v>
      </c>
      <c r="BL14" s="51">
        <f t="shared" si="11"/>
        <v>100</v>
      </c>
      <c r="BM14" s="54">
        <v>0</v>
      </c>
      <c r="BN14" s="54">
        <v>0</v>
      </c>
      <c r="BO14" s="56" t="s">
        <v>79</v>
      </c>
      <c r="BP14" s="49">
        <v>1</v>
      </c>
      <c r="BQ14" s="49">
        <v>1</v>
      </c>
      <c r="BR14" s="51">
        <f t="shared" si="0"/>
        <v>100</v>
      </c>
      <c r="BS14" s="170">
        <v>50000000</v>
      </c>
      <c r="BT14" s="170">
        <v>50000000</v>
      </c>
      <c r="BU14" s="153">
        <f t="shared" si="13"/>
        <v>100</v>
      </c>
      <c r="BV14" s="40" t="s">
        <v>1047</v>
      </c>
      <c r="BW14" s="46">
        <v>1</v>
      </c>
      <c r="BX14" s="57">
        <v>1</v>
      </c>
      <c r="BY14" s="235">
        <f t="shared" si="12"/>
        <v>100</v>
      </c>
      <c r="BZ14" s="57">
        <v>55100000</v>
      </c>
      <c r="CA14" s="57">
        <v>33966666</v>
      </c>
      <c r="CB14" s="281">
        <f t="shared" si="14"/>
        <v>61.645491833030853</v>
      </c>
      <c r="CC14" s="275" t="s">
        <v>1201</v>
      </c>
      <c r="CD14" s="244">
        <v>0</v>
      </c>
      <c r="CE14" s="244"/>
      <c r="CF14" s="245" t="e">
        <f t="shared" si="1"/>
        <v>#DIV/0!</v>
      </c>
      <c r="CG14" s="246"/>
      <c r="CH14" s="246"/>
      <c r="CI14" s="243"/>
      <c r="CJ14" s="303">
        <v>20</v>
      </c>
      <c r="CK14" s="303">
        <f t="shared" ref="CK14:CK15" si="15">U14+AA14+AG14+AM14+AS14+AY14+BE14+BE14+BK14+BQ14+BX14+CE14</f>
        <v>29</v>
      </c>
      <c r="CL14" s="252">
        <v>1</v>
      </c>
      <c r="CM14" s="247" t="s">
        <v>1262</v>
      </c>
    </row>
    <row r="15" spans="1:91" ht="409.6" customHeight="1">
      <c r="A15" s="341"/>
      <c r="B15" s="331"/>
      <c r="C15" s="43">
        <v>8</v>
      </c>
      <c r="D15" s="40" t="s">
        <v>80</v>
      </c>
      <c r="E15" s="43" t="s">
        <v>26</v>
      </c>
      <c r="F15" s="43" t="s">
        <v>26</v>
      </c>
      <c r="G15" s="43" t="s">
        <v>26</v>
      </c>
      <c r="H15" s="44" t="s">
        <v>63</v>
      </c>
      <c r="I15" s="45">
        <v>1</v>
      </c>
      <c r="J15" s="46">
        <v>1</v>
      </c>
      <c r="K15" s="46">
        <v>5</v>
      </c>
      <c r="L15" s="46">
        <v>4</v>
      </c>
      <c r="M15" s="46">
        <v>4</v>
      </c>
      <c r="N15" s="46">
        <v>11</v>
      </c>
      <c r="O15" s="46">
        <v>1</v>
      </c>
      <c r="P15" s="46">
        <v>2</v>
      </c>
      <c r="Q15" s="46">
        <v>1</v>
      </c>
      <c r="R15" s="46">
        <v>1</v>
      </c>
      <c r="S15" s="47">
        <v>1</v>
      </c>
      <c r="T15" s="48">
        <v>1</v>
      </c>
      <c r="U15" s="49">
        <v>1</v>
      </c>
      <c r="V15" s="50">
        <f t="shared" si="4"/>
        <v>100</v>
      </c>
      <c r="W15" s="333">
        <v>238835332</v>
      </c>
      <c r="X15" s="333">
        <v>238835332</v>
      </c>
      <c r="Y15" s="330" t="s">
        <v>81</v>
      </c>
      <c r="Z15" s="49">
        <v>1</v>
      </c>
      <c r="AA15" s="49">
        <v>1</v>
      </c>
      <c r="AB15" s="51">
        <f t="shared" si="5"/>
        <v>100</v>
      </c>
      <c r="AC15" s="334"/>
      <c r="AD15" s="334"/>
      <c r="AE15" s="330" t="s">
        <v>82</v>
      </c>
      <c r="AF15" s="49">
        <v>5</v>
      </c>
      <c r="AG15" s="49">
        <v>6</v>
      </c>
      <c r="AH15" s="63">
        <f t="shared" si="6"/>
        <v>120</v>
      </c>
      <c r="AI15" s="333">
        <v>360000000</v>
      </c>
      <c r="AJ15" s="333">
        <v>169642344</v>
      </c>
      <c r="AK15" s="330" t="s">
        <v>83</v>
      </c>
      <c r="AL15" s="49">
        <v>4</v>
      </c>
      <c r="AM15" s="49">
        <v>4</v>
      </c>
      <c r="AN15" s="51">
        <f t="shared" si="7"/>
        <v>100</v>
      </c>
      <c r="AO15" s="333">
        <v>70000000</v>
      </c>
      <c r="AP15" s="333">
        <v>70000000</v>
      </c>
      <c r="AQ15" s="350" t="s">
        <v>84</v>
      </c>
      <c r="AR15" s="49">
        <v>4</v>
      </c>
      <c r="AS15" s="49">
        <v>8</v>
      </c>
      <c r="AT15" s="63">
        <f t="shared" si="8"/>
        <v>200</v>
      </c>
      <c r="AU15" s="333">
        <v>12000000</v>
      </c>
      <c r="AV15" s="333">
        <v>12000000</v>
      </c>
      <c r="AW15" s="350" t="s">
        <v>85</v>
      </c>
      <c r="AX15" s="49">
        <v>11</v>
      </c>
      <c r="AY15" s="49">
        <v>12</v>
      </c>
      <c r="AZ15" s="61">
        <v>100</v>
      </c>
      <c r="BA15" s="333">
        <v>19000000</v>
      </c>
      <c r="BB15" s="333">
        <v>2660000</v>
      </c>
      <c r="BC15" s="350" t="s">
        <v>86</v>
      </c>
      <c r="BD15" s="49">
        <v>1</v>
      </c>
      <c r="BE15" s="49">
        <v>0</v>
      </c>
      <c r="BF15" s="51">
        <f t="shared" si="10"/>
        <v>0</v>
      </c>
      <c r="BG15" s="54">
        <v>0</v>
      </c>
      <c r="BH15" s="54">
        <v>0</v>
      </c>
      <c r="BI15" s="40" t="s">
        <v>87</v>
      </c>
      <c r="BJ15" s="49">
        <v>2</v>
      </c>
      <c r="BK15" s="49">
        <v>3</v>
      </c>
      <c r="BL15" s="63">
        <v>100</v>
      </c>
      <c r="BM15" s="54">
        <v>20000000</v>
      </c>
      <c r="BN15" s="54">
        <v>7420000</v>
      </c>
      <c r="BO15" s="56" t="s">
        <v>88</v>
      </c>
      <c r="BP15" s="49">
        <v>1</v>
      </c>
      <c r="BQ15" s="49">
        <v>7</v>
      </c>
      <c r="BR15" s="50">
        <v>100</v>
      </c>
      <c r="BS15" s="170">
        <v>50000000</v>
      </c>
      <c r="BT15" s="170">
        <v>50000000</v>
      </c>
      <c r="BU15" s="153">
        <f t="shared" si="13"/>
        <v>100</v>
      </c>
      <c r="BV15" s="40" t="s">
        <v>1048</v>
      </c>
      <c r="BW15" s="46">
        <v>1</v>
      </c>
      <c r="BX15" s="57">
        <v>1</v>
      </c>
      <c r="BY15" s="235">
        <f>(BX15/BW15)*100</f>
        <v>100</v>
      </c>
      <c r="BZ15" s="57">
        <v>178100000</v>
      </c>
      <c r="CA15" s="57">
        <v>158895286</v>
      </c>
      <c r="CB15" s="281">
        <f t="shared" si="14"/>
        <v>89.216892756878167</v>
      </c>
      <c r="CC15" s="275" t="s">
        <v>1152</v>
      </c>
      <c r="CD15" s="244">
        <v>0</v>
      </c>
      <c r="CE15" s="244"/>
      <c r="CF15" s="245" t="e">
        <f t="shared" si="1"/>
        <v>#DIV/0!</v>
      </c>
      <c r="CG15" s="246"/>
      <c r="CH15" s="246"/>
      <c r="CI15" s="243"/>
      <c r="CJ15" s="303">
        <v>16</v>
      </c>
      <c r="CK15" s="303">
        <f t="shared" si="15"/>
        <v>43</v>
      </c>
      <c r="CL15" s="252">
        <v>1</v>
      </c>
      <c r="CM15" s="305" t="s">
        <v>1263</v>
      </c>
    </row>
    <row r="16" spans="1:91" ht="263.25" customHeight="1">
      <c r="A16" s="341"/>
      <c r="B16" s="332"/>
      <c r="C16" s="43">
        <v>9</v>
      </c>
      <c r="D16" s="40" t="s">
        <v>89</v>
      </c>
      <c r="E16" s="43" t="s">
        <v>26</v>
      </c>
      <c r="F16" s="43" t="s">
        <v>26</v>
      </c>
      <c r="G16" s="43" t="s">
        <v>26</v>
      </c>
      <c r="H16" s="44" t="s">
        <v>63</v>
      </c>
      <c r="I16" s="45">
        <v>1</v>
      </c>
      <c r="J16" s="46">
        <v>1</v>
      </c>
      <c r="K16" s="46">
        <v>1</v>
      </c>
      <c r="L16" s="46">
        <v>1</v>
      </c>
      <c r="M16" s="46">
        <v>1</v>
      </c>
      <c r="N16" s="46">
        <v>11</v>
      </c>
      <c r="O16" s="46">
        <v>12</v>
      </c>
      <c r="P16" s="46">
        <v>1</v>
      </c>
      <c r="Q16" s="46">
        <v>1</v>
      </c>
      <c r="R16" s="46">
        <v>1</v>
      </c>
      <c r="S16" s="47">
        <v>1</v>
      </c>
      <c r="T16" s="48">
        <v>1</v>
      </c>
      <c r="U16" s="49">
        <v>1</v>
      </c>
      <c r="V16" s="50">
        <f t="shared" si="4"/>
        <v>100</v>
      </c>
      <c r="W16" s="335"/>
      <c r="X16" s="335"/>
      <c r="Y16" s="332"/>
      <c r="Z16" s="49">
        <v>1</v>
      </c>
      <c r="AA16" s="49">
        <v>1</v>
      </c>
      <c r="AB16" s="51">
        <f t="shared" si="5"/>
        <v>100</v>
      </c>
      <c r="AC16" s="335"/>
      <c r="AD16" s="335"/>
      <c r="AE16" s="332"/>
      <c r="AF16" s="49">
        <v>1</v>
      </c>
      <c r="AG16" s="49">
        <v>1</v>
      </c>
      <c r="AH16" s="51">
        <f t="shared" si="6"/>
        <v>100</v>
      </c>
      <c r="AI16" s="335"/>
      <c r="AJ16" s="335"/>
      <c r="AK16" s="332"/>
      <c r="AL16" s="49">
        <v>1</v>
      </c>
      <c r="AM16" s="49">
        <v>1</v>
      </c>
      <c r="AN16" s="51">
        <f t="shared" si="7"/>
        <v>100</v>
      </c>
      <c r="AO16" s="335"/>
      <c r="AP16" s="335"/>
      <c r="AQ16" s="337"/>
      <c r="AR16" s="49">
        <v>1</v>
      </c>
      <c r="AS16" s="49">
        <v>1</v>
      </c>
      <c r="AT16" s="51">
        <f t="shared" si="8"/>
        <v>100</v>
      </c>
      <c r="AU16" s="335"/>
      <c r="AV16" s="335"/>
      <c r="AW16" s="337"/>
      <c r="AX16" s="49">
        <v>11</v>
      </c>
      <c r="AY16" s="49">
        <v>12</v>
      </c>
      <c r="AZ16" s="61">
        <f>(AY16/AX16)*100</f>
        <v>109.09090909090908</v>
      </c>
      <c r="BA16" s="335"/>
      <c r="BB16" s="335"/>
      <c r="BC16" s="337"/>
      <c r="BD16" s="49">
        <v>12</v>
      </c>
      <c r="BE16" s="49">
        <v>12</v>
      </c>
      <c r="BF16" s="51">
        <f t="shared" si="10"/>
        <v>100</v>
      </c>
      <c r="BG16" s="55">
        <v>51466666</v>
      </c>
      <c r="BH16" s="55">
        <v>51466666</v>
      </c>
      <c r="BI16" s="40" t="s">
        <v>90</v>
      </c>
      <c r="BJ16" s="49">
        <v>1</v>
      </c>
      <c r="BK16" s="49">
        <v>1</v>
      </c>
      <c r="BL16" s="51">
        <f t="shared" si="11"/>
        <v>100</v>
      </c>
      <c r="BM16" s="54">
        <v>0</v>
      </c>
      <c r="BN16" s="54">
        <v>0</v>
      </c>
      <c r="BO16" s="56" t="s">
        <v>91</v>
      </c>
      <c r="BP16" s="49">
        <v>1</v>
      </c>
      <c r="BQ16" s="49">
        <v>1</v>
      </c>
      <c r="BR16" s="51">
        <f>(BQ16/BP16)*100</f>
        <v>100</v>
      </c>
      <c r="BS16" s="170">
        <v>51347833.329999998</v>
      </c>
      <c r="BT16" s="170">
        <v>51347833.329999998</v>
      </c>
      <c r="BU16" s="153">
        <f t="shared" si="13"/>
        <v>100</v>
      </c>
      <c r="BV16" s="40" t="s">
        <v>960</v>
      </c>
      <c r="BW16" s="46">
        <v>1</v>
      </c>
      <c r="BX16" s="57">
        <v>1</v>
      </c>
      <c r="BY16" s="235">
        <f t="shared" si="12"/>
        <v>100</v>
      </c>
      <c r="BZ16" s="57">
        <v>20906666.670000002</v>
      </c>
      <c r="CA16" s="57">
        <v>4900000</v>
      </c>
      <c r="CB16" s="281">
        <f t="shared" si="14"/>
        <v>23.437499996263153</v>
      </c>
      <c r="CC16" s="275" t="s">
        <v>1153</v>
      </c>
      <c r="CD16" s="244">
        <v>1</v>
      </c>
      <c r="CE16" s="244"/>
      <c r="CF16" s="245">
        <f t="shared" si="1"/>
        <v>0</v>
      </c>
      <c r="CG16" s="246"/>
      <c r="CH16" s="246"/>
      <c r="CI16" s="243"/>
      <c r="CJ16" s="303">
        <v>1</v>
      </c>
      <c r="CK16" s="303">
        <f t="shared" ref="CK16" si="16">(+BQ16+BK16+BE16+AY16+AS16+AM16+AG16+AA16+U16+BX16)/10</f>
        <v>3.2</v>
      </c>
      <c r="CL16" s="252">
        <v>1</v>
      </c>
      <c r="CM16" s="247" t="s">
        <v>1264</v>
      </c>
    </row>
    <row r="17" spans="1:91" ht="191.45" customHeight="1">
      <c r="A17" s="341"/>
      <c r="B17" s="330" t="s">
        <v>92</v>
      </c>
      <c r="C17" s="351">
        <v>10</v>
      </c>
      <c r="D17" s="330" t="s">
        <v>93</v>
      </c>
      <c r="E17" s="351" t="s">
        <v>26</v>
      </c>
      <c r="F17" s="351"/>
      <c r="G17" s="351"/>
      <c r="H17" s="354" t="s">
        <v>63</v>
      </c>
      <c r="I17" s="356">
        <v>3</v>
      </c>
      <c r="J17" s="362">
        <v>2</v>
      </c>
      <c r="K17" s="362">
        <v>1</v>
      </c>
      <c r="L17" s="362">
        <v>5</v>
      </c>
      <c r="M17" s="362">
        <v>5</v>
      </c>
      <c r="N17" s="362">
        <v>8</v>
      </c>
      <c r="O17" s="362">
        <v>0</v>
      </c>
      <c r="P17" s="362">
        <v>12</v>
      </c>
      <c r="Q17" s="362">
        <v>12</v>
      </c>
      <c r="R17" s="362">
        <v>12</v>
      </c>
      <c r="S17" s="380">
        <v>12</v>
      </c>
      <c r="T17" s="364">
        <v>3</v>
      </c>
      <c r="U17" s="360">
        <v>9</v>
      </c>
      <c r="V17" s="358">
        <f t="shared" si="4"/>
        <v>300</v>
      </c>
      <c r="W17" s="333">
        <v>222092022.22999999</v>
      </c>
      <c r="X17" s="333">
        <v>189591333</v>
      </c>
      <c r="Y17" s="330" t="s">
        <v>50</v>
      </c>
      <c r="Z17" s="360">
        <v>2</v>
      </c>
      <c r="AA17" s="360">
        <v>11</v>
      </c>
      <c r="AB17" s="358">
        <f t="shared" si="5"/>
        <v>550</v>
      </c>
      <c r="AC17" s="333">
        <v>155000000</v>
      </c>
      <c r="AD17" s="333">
        <v>60126316</v>
      </c>
      <c r="AE17" s="330" t="s">
        <v>64</v>
      </c>
      <c r="AF17" s="360">
        <v>1</v>
      </c>
      <c r="AG17" s="360">
        <v>1</v>
      </c>
      <c r="AH17" s="358">
        <f t="shared" si="6"/>
        <v>100</v>
      </c>
      <c r="AI17" s="333">
        <v>95000000</v>
      </c>
      <c r="AJ17" s="333">
        <v>88355232</v>
      </c>
      <c r="AK17" s="330" t="s">
        <v>94</v>
      </c>
      <c r="AL17" s="360">
        <v>5</v>
      </c>
      <c r="AM17" s="360">
        <v>11</v>
      </c>
      <c r="AN17" s="358">
        <f t="shared" si="7"/>
        <v>220.00000000000003</v>
      </c>
      <c r="AO17" s="333">
        <v>85355000</v>
      </c>
      <c r="AP17" s="333">
        <v>60940000</v>
      </c>
      <c r="AQ17" s="330" t="s">
        <v>95</v>
      </c>
      <c r="AR17" s="360">
        <v>5</v>
      </c>
      <c r="AS17" s="360">
        <v>12</v>
      </c>
      <c r="AT17" s="358">
        <f t="shared" si="8"/>
        <v>240</v>
      </c>
      <c r="AU17" s="333">
        <v>189153900</v>
      </c>
      <c r="AV17" s="333">
        <v>100245600</v>
      </c>
      <c r="AW17" s="330" t="s">
        <v>96</v>
      </c>
      <c r="AX17" s="360">
        <v>8</v>
      </c>
      <c r="AY17" s="360">
        <v>12</v>
      </c>
      <c r="AZ17" s="358">
        <f t="shared" si="9"/>
        <v>150</v>
      </c>
      <c r="BA17" s="333">
        <v>112702000</v>
      </c>
      <c r="BB17" s="333">
        <v>49644000</v>
      </c>
      <c r="BC17" s="330" t="s">
        <v>97</v>
      </c>
      <c r="BD17" s="360">
        <v>0</v>
      </c>
      <c r="BE17" s="360">
        <v>0</v>
      </c>
      <c r="BF17" s="358">
        <v>0</v>
      </c>
      <c r="BG17" s="366">
        <v>0</v>
      </c>
      <c r="BH17" s="366">
        <v>0</v>
      </c>
      <c r="BI17" s="330" t="s">
        <v>98</v>
      </c>
      <c r="BJ17" s="360">
        <v>12</v>
      </c>
      <c r="BK17" s="360">
        <v>12</v>
      </c>
      <c r="BL17" s="358">
        <f t="shared" si="11"/>
        <v>100</v>
      </c>
      <c r="BM17" s="333">
        <v>131778000</v>
      </c>
      <c r="BN17" s="333">
        <v>5069000</v>
      </c>
      <c r="BO17" s="330" t="s">
        <v>99</v>
      </c>
      <c r="BP17" s="360">
        <v>12</v>
      </c>
      <c r="BQ17" s="360">
        <v>8</v>
      </c>
      <c r="BR17" s="373">
        <f t="shared" si="0"/>
        <v>66.666666666666657</v>
      </c>
      <c r="BS17" s="375"/>
      <c r="BT17" s="375">
        <v>0</v>
      </c>
      <c r="BU17" s="318">
        <v>0</v>
      </c>
      <c r="BV17" s="330" t="s">
        <v>1049</v>
      </c>
      <c r="BW17" s="362">
        <v>12</v>
      </c>
      <c r="BX17" s="360">
        <v>12</v>
      </c>
      <c r="BY17" s="370">
        <f t="shared" si="12"/>
        <v>100</v>
      </c>
      <c r="BZ17" s="372">
        <v>178100000</v>
      </c>
      <c r="CA17" s="372">
        <v>158895286</v>
      </c>
      <c r="CB17" s="312">
        <f>(CA17/BZ17)*100</f>
        <v>89.216892756878167</v>
      </c>
      <c r="CC17" s="330" t="s">
        <v>1154</v>
      </c>
      <c r="CD17" s="360">
        <v>12</v>
      </c>
      <c r="CE17" s="360"/>
      <c r="CF17" s="360">
        <f t="shared" ref="CF17:CF82" si="17">(CE17/CD17)*100</f>
        <v>0</v>
      </c>
      <c r="CG17" s="333"/>
      <c r="CH17" s="333"/>
      <c r="CI17" s="330"/>
      <c r="CJ17" s="362">
        <v>12</v>
      </c>
      <c r="CK17" s="362">
        <f>(+BQ17+BK17+BE17+AY17+AS17+AM17+AG17+AA17+U17+BX17)/10</f>
        <v>8.8000000000000007</v>
      </c>
      <c r="CL17" s="368">
        <f>CK17/CJ17*100/100</f>
        <v>0.73333333333333339</v>
      </c>
      <c r="CM17" s="330" t="s">
        <v>1166</v>
      </c>
    </row>
    <row r="18" spans="1:91" ht="88.5" customHeight="1">
      <c r="A18" s="341"/>
      <c r="B18" s="332"/>
      <c r="C18" s="352"/>
      <c r="D18" s="332"/>
      <c r="E18" s="353"/>
      <c r="F18" s="353"/>
      <c r="G18" s="353"/>
      <c r="H18" s="355"/>
      <c r="I18" s="357"/>
      <c r="J18" s="363"/>
      <c r="K18" s="363"/>
      <c r="L18" s="363"/>
      <c r="M18" s="363"/>
      <c r="N18" s="363"/>
      <c r="O18" s="363"/>
      <c r="P18" s="363"/>
      <c r="Q18" s="363"/>
      <c r="R18" s="363"/>
      <c r="S18" s="381"/>
      <c r="T18" s="365"/>
      <c r="U18" s="361"/>
      <c r="V18" s="359"/>
      <c r="W18" s="335"/>
      <c r="X18" s="335"/>
      <c r="Y18" s="332"/>
      <c r="Z18" s="361"/>
      <c r="AA18" s="361"/>
      <c r="AB18" s="359"/>
      <c r="AC18" s="335"/>
      <c r="AD18" s="335"/>
      <c r="AE18" s="332"/>
      <c r="AF18" s="361"/>
      <c r="AG18" s="361"/>
      <c r="AH18" s="359"/>
      <c r="AI18" s="335"/>
      <c r="AJ18" s="335"/>
      <c r="AK18" s="332"/>
      <c r="AL18" s="361"/>
      <c r="AM18" s="361"/>
      <c r="AN18" s="359"/>
      <c r="AO18" s="335"/>
      <c r="AP18" s="335"/>
      <c r="AQ18" s="332"/>
      <c r="AR18" s="361"/>
      <c r="AS18" s="361"/>
      <c r="AT18" s="359"/>
      <c r="AU18" s="335"/>
      <c r="AV18" s="335"/>
      <c r="AW18" s="332"/>
      <c r="AX18" s="361"/>
      <c r="AY18" s="361"/>
      <c r="AZ18" s="359"/>
      <c r="BA18" s="335"/>
      <c r="BB18" s="335"/>
      <c r="BC18" s="332"/>
      <c r="BD18" s="361"/>
      <c r="BE18" s="361"/>
      <c r="BF18" s="359"/>
      <c r="BG18" s="367"/>
      <c r="BH18" s="367"/>
      <c r="BI18" s="332"/>
      <c r="BJ18" s="361"/>
      <c r="BK18" s="361"/>
      <c r="BL18" s="359"/>
      <c r="BM18" s="335"/>
      <c r="BN18" s="335"/>
      <c r="BO18" s="332"/>
      <c r="BP18" s="361"/>
      <c r="BQ18" s="361"/>
      <c r="BR18" s="374"/>
      <c r="BS18" s="376"/>
      <c r="BT18" s="376"/>
      <c r="BU18" s="319"/>
      <c r="BV18" s="332"/>
      <c r="BW18" s="361"/>
      <c r="BX18" s="361"/>
      <c r="BY18" s="371"/>
      <c r="BZ18" s="372"/>
      <c r="CA18" s="372"/>
      <c r="CB18" s="313"/>
      <c r="CC18" s="332"/>
      <c r="CD18" s="361"/>
      <c r="CE18" s="361"/>
      <c r="CF18" s="361"/>
      <c r="CG18" s="335"/>
      <c r="CH18" s="335"/>
      <c r="CI18" s="332"/>
      <c r="CJ18" s="361"/>
      <c r="CK18" s="363"/>
      <c r="CL18" s="369"/>
      <c r="CM18" s="332"/>
    </row>
    <row r="19" spans="1:91" ht="285.75" customHeight="1">
      <c r="A19" s="341"/>
      <c r="B19" s="330" t="s">
        <v>982</v>
      </c>
      <c r="C19" s="42">
        <v>11</v>
      </c>
      <c r="D19" s="40" t="s">
        <v>983</v>
      </c>
      <c r="E19" s="43"/>
      <c r="F19" s="43" t="s">
        <v>26</v>
      </c>
      <c r="G19" s="43" t="s">
        <v>26</v>
      </c>
      <c r="H19" s="44" t="s">
        <v>100</v>
      </c>
      <c r="I19" s="45">
        <v>12000</v>
      </c>
      <c r="J19" s="46">
        <v>14000</v>
      </c>
      <c r="K19" s="46">
        <v>13745</v>
      </c>
      <c r="L19" s="46">
        <v>13745</v>
      </c>
      <c r="M19" s="46">
        <v>13745</v>
      </c>
      <c r="N19" s="46">
        <v>13745</v>
      </c>
      <c r="O19" s="46">
        <v>13745</v>
      </c>
      <c r="P19" s="73">
        <v>13745</v>
      </c>
      <c r="Q19" s="46">
        <v>13745</v>
      </c>
      <c r="R19" s="46">
        <v>13745</v>
      </c>
      <c r="S19" s="47">
        <v>13745</v>
      </c>
      <c r="T19" s="48">
        <v>12000</v>
      </c>
      <c r="U19" s="49">
        <v>10922</v>
      </c>
      <c r="V19" s="53">
        <f t="shared" si="4"/>
        <v>91.016666666666666</v>
      </c>
      <c r="W19" s="333">
        <v>9066466051.4200001</v>
      </c>
      <c r="X19" s="333">
        <v>8412628529</v>
      </c>
      <c r="Y19" s="330" t="s">
        <v>101</v>
      </c>
      <c r="Z19" s="49">
        <v>14000</v>
      </c>
      <c r="AA19" s="49">
        <v>11762</v>
      </c>
      <c r="AB19" s="53">
        <f t="shared" si="5"/>
        <v>84.01428571428572</v>
      </c>
      <c r="AC19" s="333">
        <v>3829493088.2600002</v>
      </c>
      <c r="AD19" s="333">
        <v>2070756300</v>
      </c>
      <c r="AE19" s="330" t="s">
        <v>102</v>
      </c>
      <c r="AF19" s="49">
        <v>13745</v>
      </c>
      <c r="AG19" s="49"/>
      <c r="AH19" s="51">
        <f t="shared" si="6"/>
        <v>0</v>
      </c>
      <c r="AI19" s="333">
        <f>4358578229+4398276550</f>
        <v>8756854779</v>
      </c>
      <c r="AJ19" s="333">
        <f>2405449306+4335832511</f>
        <v>6741281817</v>
      </c>
      <c r="AK19" s="40" t="s">
        <v>103</v>
      </c>
      <c r="AL19" s="49">
        <v>13745</v>
      </c>
      <c r="AM19" s="49">
        <v>32000</v>
      </c>
      <c r="AN19" s="65">
        <f t="shared" si="7"/>
        <v>232.81193161149508</v>
      </c>
      <c r="AO19" s="333">
        <v>10117767850</v>
      </c>
      <c r="AP19" s="333">
        <v>9902704674</v>
      </c>
      <c r="AQ19" s="350" t="s">
        <v>104</v>
      </c>
      <c r="AR19" s="49">
        <v>13745</v>
      </c>
      <c r="AS19" s="49">
        <v>26500</v>
      </c>
      <c r="AT19" s="65">
        <f t="shared" si="8"/>
        <v>192.79738086576936</v>
      </c>
      <c r="AU19" s="333">
        <v>9409603557</v>
      </c>
      <c r="AV19" s="333">
        <v>7425530603</v>
      </c>
      <c r="AW19" s="350" t="s">
        <v>105</v>
      </c>
      <c r="AX19" s="49">
        <v>13745</v>
      </c>
      <c r="AY19" s="49">
        <v>28493</v>
      </c>
      <c r="AZ19" s="65">
        <f t="shared" si="9"/>
        <v>207.29719898144779</v>
      </c>
      <c r="BA19" s="333">
        <v>8022654289</v>
      </c>
      <c r="BB19" s="333">
        <v>3277304429</v>
      </c>
      <c r="BC19" s="350" t="s">
        <v>106</v>
      </c>
      <c r="BD19" s="49">
        <v>13745</v>
      </c>
      <c r="BE19" s="49">
        <v>28368</v>
      </c>
      <c r="BF19" s="53">
        <v>100</v>
      </c>
      <c r="BG19" s="55">
        <v>7889481216</v>
      </c>
      <c r="BH19" s="55">
        <v>7889481216</v>
      </c>
      <c r="BI19" s="40" t="s">
        <v>107</v>
      </c>
      <c r="BJ19" s="70">
        <v>13745</v>
      </c>
      <c r="BK19" s="70">
        <v>30730</v>
      </c>
      <c r="BL19" s="63">
        <v>100</v>
      </c>
      <c r="BM19" s="54">
        <v>11469628985</v>
      </c>
      <c r="BN19" s="54">
        <v>11469628985</v>
      </c>
      <c r="BO19" s="56" t="s">
        <v>984</v>
      </c>
      <c r="BP19" s="49">
        <v>13745</v>
      </c>
      <c r="BQ19" s="49">
        <v>29625</v>
      </c>
      <c r="BR19" s="51">
        <v>100</v>
      </c>
      <c r="BS19" s="171">
        <v>14049858249.51</v>
      </c>
      <c r="BT19" s="171">
        <v>12902520459.5</v>
      </c>
      <c r="BU19" s="50">
        <f>BT19/BS19*100</f>
        <v>91.833812344334405</v>
      </c>
      <c r="BV19" s="40" t="s">
        <v>1050</v>
      </c>
      <c r="BW19" s="49">
        <v>13745</v>
      </c>
      <c r="BX19" s="279">
        <v>13388</v>
      </c>
      <c r="BY19" s="235">
        <v>97</v>
      </c>
      <c r="BZ19" s="287" t="s">
        <v>1087</v>
      </c>
      <c r="CA19" s="288">
        <v>2731648179</v>
      </c>
      <c r="CB19" s="497">
        <v>0.24</v>
      </c>
      <c r="CC19" s="275" t="s">
        <v>1301</v>
      </c>
      <c r="CD19" s="248">
        <v>13745</v>
      </c>
      <c r="CE19" s="249"/>
      <c r="CF19" s="250">
        <f t="shared" ref="CF19:CF21" si="18">(CE19/CD19)*100</f>
        <v>0</v>
      </c>
      <c r="CG19" s="251"/>
      <c r="CH19" s="251"/>
      <c r="CI19" s="247"/>
      <c r="CJ19" s="248">
        <v>13745</v>
      </c>
      <c r="CK19" s="248">
        <f>(U19+AA19+AG19+AM19+AS19+AY19+BE19+BK19+BQ19+BX19)/10</f>
        <v>21178.799999999999</v>
      </c>
      <c r="CL19" s="252">
        <v>1</v>
      </c>
      <c r="CM19" s="247" t="s">
        <v>1265</v>
      </c>
    </row>
    <row r="20" spans="1:91" ht="189.75" customHeight="1">
      <c r="A20" s="341"/>
      <c r="B20" s="332"/>
      <c r="C20" s="42">
        <v>12</v>
      </c>
      <c r="D20" s="40" t="s">
        <v>985</v>
      </c>
      <c r="E20" s="43"/>
      <c r="F20" s="43" t="s">
        <v>26</v>
      </c>
      <c r="G20" s="43" t="s">
        <v>26</v>
      </c>
      <c r="H20" s="44" t="s">
        <v>100</v>
      </c>
      <c r="I20" s="45">
        <v>1</v>
      </c>
      <c r="J20" s="46">
        <v>54</v>
      </c>
      <c r="K20" s="46">
        <v>54</v>
      </c>
      <c r="L20" s="46">
        <v>54</v>
      </c>
      <c r="M20" s="46">
        <v>54</v>
      </c>
      <c r="N20" s="46">
        <v>1</v>
      </c>
      <c r="O20" s="46">
        <v>11</v>
      </c>
      <c r="P20" s="46">
        <v>1</v>
      </c>
      <c r="Q20" s="46">
        <v>1</v>
      </c>
      <c r="R20" s="46">
        <v>1</v>
      </c>
      <c r="S20" s="47">
        <v>1</v>
      </c>
      <c r="T20" s="48">
        <v>1</v>
      </c>
      <c r="U20" s="49">
        <v>1</v>
      </c>
      <c r="V20" s="50">
        <f t="shared" si="4"/>
        <v>100</v>
      </c>
      <c r="W20" s="335"/>
      <c r="X20" s="335"/>
      <c r="Y20" s="332"/>
      <c r="Z20" s="49">
        <v>54</v>
      </c>
      <c r="AA20" s="49">
        <v>54</v>
      </c>
      <c r="AB20" s="51">
        <f t="shared" si="5"/>
        <v>100</v>
      </c>
      <c r="AC20" s="335"/>
      <c r="AD20" s="335"/>
      <c r="AE20" s="332"/>
      <c r="AF20" s="49">
        <v>54</v>
      </c>
      <c r="AG20" s="49">
        <v>54</v>
      </c>
      <c r="AH20" s="51">
        <f t="shared" si="6"/>
        <v>100</v>
      </c>
      <c r="AI20" s="335"/>
      <c r="AJ20" s="335"/>
      <c r="AK20" s="40" t="s">
        <v>108</v>
      </c>
      <c r="AL20" s="49">
        <v>54</v>
      </c>
      <c r="AM20" s="49">
        <v>54</v>
      </c>
      <c r="AN20" s="51">
        <f t="shared" si="7"/>
        <v>100</v>
      </c>
      <c r="AO20" s="335"/>
      <c r="AP20" s="335"/>
      <c r="AQ20" s="337"/>
      <c r="AR20" s="49">
        <v>54</v>
      </c>
      <c r="AS20" s="49">
        <v>54</v>
      </c>
      <c r="AT20" s="51">
        <f t="shared" si="8"/>
        <v>100</v>
      </c>
      <c r="AU20" s="335"/>
      <c r="AV20" s="335"/>
      <c r="AW20" s="337"/>
      <c r="AX20" s="49">
        <v>1</v>
      </c>
      <c r="AY20" s="49">
        <v>1</v>
      </c>
      <c r="AZ20" s="51">
        <f t="shared" si="9"/>
        <v>100</v>
      </c>
      <c r="BA20" s="335"/>
      <c r="BB20" s="335"/>
      <c r="BC20" s="337"/>
      <c r="BD20" s="49">
        <v>11</v>
      </c>
      <c r="BE20" s="49">
        <v>11</v>
      </c>
      <c r="BF20" s="51">
        <f t="shared" si="10"/>
        <v>100</v>
      </c>
      <c r="BG20" s="55">
        <v>3743597067.4899998</v>
      </c>
      <c r="BH20" s="55">
        <v>3743597067.4899998</v>
      </c>
      <c r="BI20" s="40" t="s">
        <v>109</v>
      </c>
      <c r="BJ20" s="49">
        <v>1</v>
      </c>
      <c r="BK20" s="49">
        <v>1</v>
      </c>
      <c r="BL20" s="51">
        <f t="shared" si="11"/>
        <v>100</v>
      </c>
      <c r="BM20" s="54">
        <v>351718835</v>
      </c>
      <c r="BN20" s="54">
        <v>351718835</v>
      </c>
      <c r="BO20" s="39" t="s">
        <v>110</v>
      </c>
      <c r="BP20" s="49">
        <v>1</v>
      </c>
      <c r="BQ20" s="49">
        <v>1</v>
      </c>
      <c r="BR20" s="51">
        <f t="shared" si="0"/>
        <v>100</v>
      </c>
      <c r="BS20" s="171">
        <v>14049858249.51</v>
      </c>
      <c r="BT20" s="171">
        <v>12902520459.5</v>
      </c>
      <c r="BU20" s="192">
        <f t="shared" ref="BU20" si="19">(BT20/BS20)*100</f>
        <v>91.833812344334405</v>
      </c>
      <c r="BV20" s="40" t="s">
        <v>1051</v>
      </c>
      <c r="BW20" s="57">
        <v>1</v>
      </c>
      <c r="BX20" s="57">
        <v>1</v>
      </c>
      <c r="BY20" s="235">
        <f t="shared" si="12"/>
        <v>100</v>
      </c>
      <c r="BZ20" s="222"/>
      <c r="CA20" s="222"/>
      <c r="CB20" s="281">
        <v>0</v>
      </c>
      <c r="CC20" s="275" t="s">
        <v>1202</v>
      </c>
      <c r="CD20" s="249">
        <v>1</v>
      </c>
      <c r="CE20" s="249"/>
      <c r="CF20" s="250">
        <f t="shared" si="18"/>
        <v>0</v>
      </c>
      <c r="CG20" s="251"/>
      <c r="CH20" s="251"/>
      <c r="CI20" s="247"/>
      <c r="CJ20" s="248">
        <v>1</v>
      </c>
      <c r="CK20" s="248">
        <f t="shared" ref="CK20:CK21" si="20">(+BQ20+BK20+BE20+AY20+AS20+AM20+AG20+AA20+U20+BX20)/10</f>
        <v>23.2</v>
      </c>
      <c r="CL20" s="252">
        <v>1</v>
      </c>
      <c r="CM20" s="247" t="s">
        <v>1266</v>
      </c>
    </row>
    <row r="21" spans="1:91" ht="232.5" customHeight="1">
      <c r="A21" s="341"/>
      <c r="B21" s="40" t="s">
        <v>111</v>
      </c>
      <c r="C21" s="42">
        <v>13</v>
      </c>
      <c r="D21" s="40" t="s">
        <v>112</v>
      </c>
      <c r="E21" s="43" t="s">
        <v>26</v>
      </c>
      <c r="F21" s="43" t="s">
        <v>26</v>
      </c>
      <c r="G21" s="43" t="s">
        <v>26</v>
      </c>
      <c r="H21" s="44" t="s">
        <v>27</v>
      </c>
      <c r="I21" s="45">
        <v>1</v>
      </c>
      <c r="J21" s="46">
        <v>4</v>
      </c>
      <c r="K21" s="46">
        <v>12</v>
      </c>
      <c r="L21" s="46">
        <v>12</v>
      </c>
      <c r="M21" s="46">
        <v>12</v>
      </c>
      <c r="N21" s="46">
        <v>12</v>
      </c>
      <c r="O21" s="46">
        <v>12</v>
      </c>
      <c r="P21" s="46">
        <v>1</v>
      </c>
      <c r="Q21" s="46">
        <v>1</v>
      </c>
      <c r="R21" s="46">
        <v>1</v>
      </c>
      <c r="S21" s="47">
        <v>1</v>
      </c>
      <c r="T21" s="48">
        <v>1</v>
      </c>
      <c r="U21" s="49">
        <v>1</v>
      </c>
      <c r="V21" s="50">
        <f t="shared" si="4"/>
        <v>100</v>
      </c>
      <c r="W21" s="55">
        <v>61935313.57</v>
      </c>
      <c r="X21" s="55">
        <v>61540000</v>
      </c>
      <c r="Y21" s="40" t="s">
        <v>113</v>
      </c>
      <c r="Z21" s="49">
        <v>4</v>
      </c>
      <c r="AA21" s="49">
        <v>12</v>
      </c>
      <c r="AB21" s="63">
        <f t="shared" si="5"/>
        <v>300</v>
      </c>
      <c r="AC21" s="55">
        <v>320395627.55000001</v>
      </c>
      <c r="AD21" s="55">
        <v>73300000</v>
      </c>
      <c r="AE21" s="40" t="s">
        <v>114</v>
      </c>
      <c r="AF21" s="49">
        <v>12</v>
      </c>
      <c r="AG21" s="49">
        <v>12</v>
      </c>
      <c r="AH21" s="51">
        <f t="shared" si="6"/>
        <v>100</v>
      </c>
      <c r="AI21" s="55">
        <v>25000000</v>
      </c>
      <c r="AJ21" s="55">
        <v>8500000</v>
      </c>
      <c r="AK21" s="40" t="s">
        <v>115</v>
      </c>
      <c r="AL21" s="49">
        <v>12</v>
      </c>
      <c r="AM21" s="49">
        <v>12</v>
      </c>
      <c r="AN21" s="51">
        <f t="shared" si="7"/>
        <v>100</v>
      </c>
      <c r="AO21" s="55">
        <v>24853333</v>
      </c>
      <c r="AP21" s="55">
        <v>15253333</v>
      </c>
      <c r="AQ21" s="40" t="s">
        <v>116</v>
      </c>
      <c r="AR21" s="49">
        <v>12</v>
      </c>
      <c r="AS21" s="49">
        <v>12</v>
      </c>
      <c r="AT21" s="51">
        <f t="shared" si="8"/>
        <v>100</v>
      </c>
      <c r="AU21" s="55">
        <v>0</v>
      </c>
      <c r="AV21" s="55">
        <v>0</v>
      </c>
      <c r="AW21" s="40" t="s">
        <v>67</v>
      </c>
      <c r="AX21" s="49">
        <v>12</v>
      </c>
      <c r="AY21" s="49">
        <v>11</v>
      </c>
      <c r="AZ21" s="53">
        <f t="shared" si="9"/>
        <v>91.666666666666657</v>
      </c>
      <c r="BA21" s="55">
        <v>28000000</v>
      </c>
      <c r="BB21" s="55">
        <v>9540000</v>
      </c>
      <c r="BC21" s="40" t="s">
        <v>117</v>
      </c>
      <c r="BD21" s="49">
        <v>12</v>
      </c>
      <c r="BE21" s="49">
        <v>0</v>
      </c>
      <c r="BF21" s="51">
        <f t="shared" si="10"/>
        <v>0</v>
      </c>
      <c r="BG21" s="54">
        <v>0</v>
      </c>
      <c r="BH21" s="54">
        <v>0</v>
      </c>
      <c r="BI21" s="40" t="s">
        <v>34</v>
      </c>
      <c r="BJ21" s="49">
        <v>1</v>
      </c>
      <c r="BK21" s="49">
        <v>1</v>
      </c>
      <c r="BL21" s="51">
        <f t="shared" si="11"/>
        <v>100</v>
      </c>
      <c r="BM21" s="54">
        <v>0</v>
      </c>
      <c r="BN21" s="54">
        <v>0</v>
      </c>
      <c r="BO21" s="56" t="s">
        <v>118</v>
      </c>
      <c r="BP21" s="49">
        <v>1</v>
      </c>
      <c r="BQ21" s="49">
        <v>0</v>
      </c>
      <c r="BR21" s="51">
        <v>0</v>
      </c>
      <c r="BS21" s="168">
        <v>80000000</v>
      </c>
      <c r="BT21" s="168">
        <v>80000000</v>
      </c>
      <c r="BU21" s="153">
        <v>0</v>
      </c>
      <c r="BV21" s="40" t="s">
        <v>976</v>
      </c>
      <c r="BW21" s="217">
        <v>1</v>
      </c>
      <c r="BX21" s="289">
        <v>4</v>
      </c>
      <c r="BY21" s="235">
        <v>100</v>
      </c>
      <c r="BZ21" s="222"/>
      <c r="CA21" s="222"/>
      <c r="CB21" s="281">
        <v>0</v>
      </c>
      <c r="CC21" s="275" t="s">
        <v>1203</v>
      </c>
      <c r="CD21" s="249"/>
      <c r="CE21" s="249"/>
      <c r="CF21" s="250" t="e">
        <f t="shared" si="18"/>
        <v>#DIV/0!</v>
      </c>
      <c r="CG21" s="251"/>
      <c r="CH21" s="251"/>
      <c r="CI21" s="247"/>
      <c r="CJ21" s="248">
        <v>1</v>
      </c>
      <c r="CK21" s="248">
        <f t="shared" si="20"/>
        <v>6.5</v>
      </c>
      <c r="CL21" s="252">
        <v>1</v>
      </c>
      <c r="CM21" s="247" t="s">
        <v>1267</v>
      </c>
    </row>
    <row r="22" spans="1:91" ht="209.25" customHeight="1">
      <c r="A22" s="341"/>
      <c r="B22" s="330" t="s">
        <v>119</v>
      </c>
      <c r="C22" s="377">
        <v>14</v>
      </c>
      <c r="D22" s="330" t="s">
        <v>120</v>
      </c>
      <c r="E22" s="351" t="s">
        <v>26</v>
      </c>
      <c r="F22" s="351"/>
      <c r="G22" s="351"/>
      <c r="H22" s="354" t="s">
        <v>27</v>
      </c>
      <c r="I22" s="356">
        <v>5</v>
      </c>
      <c r="J22" s="362">
        <v>4</v>
      </c>
      <c r="K22" s="362">
        <v>12</v>
      </c>
      <c r="L22" s="362">
        <v>7</v>
      </c>
      <c r="M22" s="362">
        <v>7</v>
      </c>
      <c r="N22" s="362">
        <v>10</v>
      </c>
      <c r="O22" s="362">
        <v>12</v>
      </c>
      <c r="P22" s="362">
        <v>12</v>
      </c>
      <c r="Q22" s="362">
        <v>12</v>
      </c>
      <c r="R22" s="362">
        <v>12</v>
      </c>
      <c r="S22" s="380">
        <v>12</v>
      </c>
      <c r="T22" s="364">
        <v>5</v>
      </c>
      <c r="U22" s="360">
        <v>5</v>
      </c>
      <c r="V22" s="373">
        <f t="shared" si="4"/>
        <v>100</v>
      </c>
      <c r="W22" s="333">
        <v>222092022.22999999</v>
      </c>
      <c r="X22" s="333">
        <v>189591333</v>
      </c>
      <c r="Y22" s="330" t="s">
        <v>121</v>
      </c>
      <c r="Z22" s="360">
        <v>4</v>
      </c>
      <c r="AA22" s="360">
        <v>12</v>
      </c>
      <c r="AB22" s="378">
        <f t="shared" si="5"/>
        <v>300</v>
      </c>
      <c r="AC22" s="333">
        <v>202500689</v>
      </c>
      <c r="AD22" s="333">
        <v>25900000</v>
      </c>
      <c r="AE22" s="330" t="s">
        <v>122</v>
      </c>
      <c r="AF22" s="360">
        <v>12</v>
      </c>
      <c r="AG22" s="360">
        <v>11</v>
      </c>
      <c r="AH22" s="384">
        <f t="shared" si="6"/>
        <v>91.666666666666657</v>
      </c>
      <c r="AI22" s="333">
        <v>17462343</v>
      </c>
      <c r="AJ22" s="333">
        <v>16360880</v>
      </c>
      <c r="AK22" s="330" t="s">
        <v>123</v>
      </c>
      <c r="AL22" s="360">
        <v>7</v>
      </c>
      <c r="AM22" s="360">
        <v>8</v>
      </c>
      <c r="AN22" s="382">
        <f t="shared" si="7"/>
        <v>114.28571428571428</v>
      </c>
      <c r="AO22" s="333">
        <v>141648333</v>
      </c>
      <c r="AP22" s="333">
        <v>141648333</v>
      </c>
      <c r="AQ22" s="330" t="s">
        <v>124</v>
      </c>
      <c r="AR22" s="360">
        <v>7</v>
      </c>
      <c r="AS22" s="360">
        <v>12</v>
      </c>
      <c r="AT22" s="382">
        <f>(AS22/AR22)*100</f>
        <v>171.42857142857142</v>
      </c>
      <c r="AU22" s="333">
        <v>82000000</v>
      </c>
      <c r="AV22" s="333">
        <v>81920000</v>
      </c>
      <c r="AW22" s="350" t="s">
        <v>125</v>
      </c>
      <c r="AX22" s="360">
        <v>10</v>
      </c>
      <c r="AY22" s="360">
        <v>12</v>
      </c>
      <c r="AZ22" s="378">
        <f t="shared" si="9"/>
        <v>120</v>
      </c>
      <c r="BA22" s="333">
        <v>103916251</v>
      </c>
      <c r="BB22" s="333">
        <v>33452000</v>
      </c>
      <c r="BC22" s="386" t="s">
        <v>126</v>
      </c>
      <c r="BD22" s="360">
        <v>12</v>
      </c>
      <c r="BE22" s="360">
        <v>0</v>
      </c>
      <c r="BF22" s="318">
        <f t="shared" si="10"/>
        <v>0</v>
      </c>
      <c r="BG22" s="366">
        <v>0</v>
      </c>
      <c r="BH22" s="366">
        <v>0</v>
      </c>
      <c r="BI22" s="330" t="s">
        <v>34</v>
      </c>
      <c r="BJ22" s="360">
        <v>12</v>
      </c>
      <c r="BK22" s="360">
        <v>0</v>
      </c>
      <c r="BL22" s="318">
        <f t="shared" si="11"/>
        <v>0</v>
      </c>
      <c r="BM22" s="366">
        <v>0</v>
      </c>
      <c r="BN22" s="366">
        <v>0</v>
      </c>
      <c r="BO22" s="395" t="s">
        <v>38</v>
      </c>
      <c r="BP22" s="360">
        <v>12</v>
      </c>
      <c r="BQ22" s="360">
        <v>12</v>
      </c>
      <c r="BR22" s="318">
        <f t="shared" si="0"/>
        <v>100</v>
      </c>
      <c r="BS22" s="393">
        <v>0</v>
      </c>
      <c r="BT22" s="393">
        <v>0</v>
      </c>
      <c r="BU22" s="318">
        <v>0</v>
      </c>
      <c r="BV22" s="330" t="s">
        <v>1052</v>
      </c>
      <c r="BW22" s="360">
        <v>12</v>
      </c>
      <c r="BX22" s="360">
        <v>12</v>
      </c>
      <c r="BY22" s="370">
        <f t="shared" si="12"/>
        <v>100</v>
      </c>
      <c r="BZ22" s="391"/>
      <c r="CA22" s="360">
        <v>32700000</v>
      </c>
      <c r="CB22" s="312" t="e">
        <f t="shared" si="14"/>
        <v>#DIV/0!</v>
      </c>
      <c r="CC22" s="330" t="s">
        <v>1204</v>
      </c>
      <c r="CD22" s="360">
        <v>12</v>
      </c>
      <c r="CE22" s="360"/>
      <c r="CF22" s="318">
        <f t="shared" si="17"/>
        <v>0</v>
      </c>
      <c r="CG22" s="389"/>
      <c r="CH22" s="389"/>
      <c r="CI22" s="330"/>
      <c r="CJ22" s="360">
        <v>12</v>
      </c>
      <c r="CK22" s="360">
        <f>(+BQ22+BK22+BE22+AY22+AS22+AM22+AG22+AA22+U22+BX22)/10</f>
        <v>8.4</v>
      </c>
      <c r="CL22" s="387">
        <f>CK22/CJ22*100/100</f>
        <v>0.7</v>
      </c>
      <c r="CM22" s="330" t="s">
        <v>1167</v>
      </c>
    </row>
    <row r="23" spans="1:91" ht="209.25" customHeight="1">
      <c r="A23" s="341"/>
      <c r="B23" s="332"/>
      <c r="C23" s="352"/>
      <c r="D23" s="332"/>
      <c r="E23" s="353"/>
      <c r="F23" s="353"/>
      <c r="G23" s="353"/>
      <c r="H23" s="355"/>
      <c r="I23" s="357"/>
      <c r="J23" s="363"/>
      <c r="K23" s="363"/>
      <c r="L23" s="363"/>
      <c r="M23" s="363"/>
      <c r="N23" s="363"/>
      <c r="O23" s="363"/>
      <c r="P23" s="363"/>
      <c r="Q23" s="363"/>
      <c r="R23" s="363"/>
      <c r="S23" s="381"/>
      <c r="T23" s="365"/>
      <c r="U23" s="361"/>
      <c r="V23" s="374"/>
      <c r="W23" s="334"/>
      <c r="X23" s="334"/>
      <c r="Y23" s="331"/>
      <c r="Z23" s="361"/>
      <c r="AA23" s="361"/>
      <c r="AB23" s="379"/>
      <c r="AC23" s="334"/>
      <c r="AD23" s="334"/>
      <c r="AE23" s="332"/>
      <c r="AF23" s="361"/>
      <c r="AG23" s="361"/>
      <c r="AH23" s="385"/>
      <c r="AI23" s="334"/>
      <c r="AJ23" s="334"/>
      <c r="AK23" s="331"/>
      <c r="AL23" s="361"/>
      <c r="AM23" s="361"/>
      <c r="AN23" s="383"/>
      <c r="AO23" s="334"/>
      <c r="AP23" s="334"/>
      <c r="AQ23" s="332"/>
      <c r="AR23" s="361"/>
      <c r="AS23" s="361"/>
      <c r="AT23" s="383"/>
      <c r="AU23" s="334"/>
      <c r="AV23" s="334"/>
      <c r="AW23" s="336"/>
      <c r="AX23" s="361"/>
      <c r="AY23" s="361"/>
      <c r="AZ23" s="379"/>
      <c r="BA23" s="334"/>
      <c r="BB23" s="334"/>
      <c r="BC23" s="386"/>
      <c r="BD23" s="361"/>
      <c r="BE23" s="361"/>
      <c r="BF23" s="319"/>
      <c r="BG23" s="367"/>
      <c r="BH23" s="367"/>
      <c r="BI23" s="332"/>
      <c r="BJ23" s="361"/>
      <c r="BK23" s="361"/>
      <c r="BL23" s="319"/>
      <c r="BM23" s="367"/>
      <c r="BN23" s="367"/>
      <c r="BO23" s="396"/>
      <c r="BP23" s="361"/>
      <c r="BQ23" s="361"/>
      <c r="BR23" s="319"/>
      <c r="BS23" s="394"/>
      <c r="BT23" s="394"/>
      <c r="BU23" s="319"/>
      <c r="BV23" s="332"/>
      <c r="BW23" s="361"/>
      <c r="BX23" s="361"/>
      <c r="BY23" s="371"/>
      <c r="BZ23" s="392"/>
      <c r="CA23" s="361"/>
      <c r="CB23" s="313"/>
      <c r="CC23" s="332"/>
      <c r="CD23" s="361"/>
      <c r="CE23" s="361"/>
      <c r="CF23" s="319"/>
      <c r="CG23" s="390"/>
      <c r="CH23" s="390"/>
      <c r="CI23" s="332"/>
      <c r="CJ23" s="361"/>
      <c r="CK23" s="361">
        <f t="shared" ref="CK23" si="21">(+BQ19+BK19+BE19+AY19+AS19+AM19+AG19+AA19+U19)/8</f>
        <v>24800</v>
      </c>
      <c r="CL23" s="388"/>
      <c r="CM23" s="332"/>
    </row>
    <row r="24" spans="1:91" ht="409.6" customHeight="1">
      <c r="A24" s="341"/>
      <c r="B24" s="40" t="s">
        <v>127</v>
      </c>
      <c r="C24" s="42">
        <v>15</v>
      </c>
      <c r="D24" s="40" t="s">
        <v>128</v>
      </c>
      <c r="E24" s="43" t="s">
        <v>26</v>
      </c>
      <c r="F24" s="43"/>
      <c r="G24" s="43"/>
      <c r="H24" s="44" t="s">
        <v>27</v>
      </c>
      <c r="I24" s="45">
        <v>5</v>
      </c>
      <c r="J24" s="46">
        <v>4</v>
      </c>
      <c r="K24" s="46">
        <v>12</v>
      </c>
      <c r="L24" s="46">
        <v>7</v>
      </c>
      <c r="M24" s="46">
        <v>7</v>
      </c>
      <c r="N24" s="46">
        <v>10</v>
      </c>
      <c r="O24" s="46">
        <v>12</v>
      </c>
      <c r="P24" s="46">
        <v>12</v>
      </c>
      <c r="Q24" s="46">
        <v>12</v>
      </c>
      <c r="R24" s="46">
        <v>12</v>
      </c>
      <c r="S24" s="47">
        <v>12</v>
      </c>
      <c r="T24" s="48">
        <v>5</v>
      </c>
      <c r="U24" s="49">
        <v>5</v>
      </c>
      <c r="V24" s="50">
        <f t="shared" si="4"/>
        <v>100</v>
      </c>
      <c r="W24" s="334"/>
      <c r="X24" s="334"/>
      <c r="Y24" s="331"/>
      <c r="Z24" s="49">
        <v>4</v>
      </c>
      <c r="AA24" s="49">
        <v>12</v>
      </c>
      <c r="AB24" s="63">
        <f t="shared" si="5"/>
        <v>300</v>
      </c>
      <c r="AC24" s="334"/>
      <c r="AD24" s="334"/>
      <c r="AE24" s="40" t="s">
        <v>129</v>
      </c>
      <c r="AF24" s="49">
        <v>12</v>
      </c>
      <c r="AG24" s="49">
        <v>11</v>
      </c>
      <c r="AH24" s="53">
        <f t="shared" si="6"/>
        <v>91.666666666666657</v>
      </c>
      <c r="AI24" s="334"/>
      <c r="AJ24" s="334"/>
      <c r="AK24" s="331"/>
      <c r="AL24" s="49">
        <v>7</v>
      </c>
      <c r="AM24" s="49">
        <v>8</v>
      </c>
      <c r="AN24" s="65">
        <f t="shared" si="7"/>
        <v>114.28571428571428</v>
      </c>
      <c r="AO24" s="334"/>
      <c r="AP24" s="334"/>
      <c r="AQ24" s="40" t="s">
        <v>130</v>
      </c>
      <c r="AR24" s="49">
        <v>7</v>
      </c>
      <c r="AS24" s="49">
        <v>12</v>
      </c>
      <c r="AT24" s="65">
        <f t="shared" si="8"/>
        <v>171.42857142857142</v>
      </c>
      <c r="AU24" s="334"/>
      <c r="AV24" s="334"/>
      <c r="AW24" s="336"/>
      <c r="AX24" s="49">
        <v>10</v>
      </c>
      <c r="AY24" s="49">
        <v>12</v>
      </c>
      <c r="AZ24" s="63">
        <f t="shared" si="9"/>
        <v>120</v>
      </c>
      <c r="BA24" s="334"/>
      <c r="BB24" s="334"/>
      <c r="BC24" s="386"/>
      <c r="BD24" s="49">
        <v>12</v>
      </c>
      <c r="BE24" s="49">
        <v>0</v>
      </c>
      <c r="BF24" s="51">
        <f t="shared" si="10"/>
        <v>0</v>
      </c>
      <c r="BG24" s="54">
        <v>0</v>
      </c>
      <c r="BH24" s="54">
        <v>0</v>
      </c>
      <c r="BI24" s="40" t="s">
        <v>34</v>
      </c>
      <c r="BJ24" s="49">
        <v>12</v>
      </c>
      <c r="BK24" s="49">
        <v>0</v>
      </c>
      <c r="BL24" s="51">
        <f t="shared" si="11"/>
        <v>0</v>
      </c>
      <c r="BM24" s="54">
        <v>0</v>
      </c>
      <c r="BN24" s="54">
        <v>0</v>
      </c>
      <c r="BO24" s="56" t="s">
        <v>38</v>
      </c>
      <c r="BP24" s="49">
        <v>12</v>
      </c>
      <c r="BQ24" s="49">
        <v>12</v>
      </c>
      <c r="BR24" s="51">
        <f t="shared" si="0"/>
        <v>100</v>
      </c>
      <c r="BS24" s="188">
        <v>0</v>
      </c>
      <c r="BT24" s="188">
        <v>0</v>
      </c>
      <c r="BU24" s="153">
        <v>0</v>
      </c>
      <c r="BV24" s="40" t="s">
        <v>1053</v>
      </c>
      <c r="BW24" s="57">
        <v>12</v>
      </c>
      <c r="BX24" s="57">
        <v>12</v>
      </c>
      <c r="BY24" s="235">
        <f>(BX24/BW24)*100</f>
        <v>100</v>
      </c>
      <c r="BZ24" s="222"/>
      <c r="CA24" s="222"/>
      <c r="CB24" s="281">
        <v>0</v>
      </c>
      <c r="CC24" s="275" t="s">
        <v>1205</v>
      </c>
      <c r="CD24" s="249">
        <v>12</v>
      </c>
      <c r="CE24" s="249"/>
      <c r="CF24" s="250">
        <f t="shared" ref="CF24:CF25" si="22">(CE24/CD24)*100</f>
        <v>0</v>
      </c>
      <c r="CG24" s="251"/>
      <c r="CH24" s="251"/>
      <c r="CI24" s="247"/>
      <c r="CJ24" s="248">
        <v>12</v>
      </c>
      <c r="CK24" s="253">
        <f t="shared" ref="CK24:CK25" si="23">(+BQ24+BK24+BE24+AY24+AS24+AM24+AG24+AA24+U24+BX24)/10</f>
        <v>8.4</v>
      </c>
      <c r="CL24" s="254">
        <f t="shared" ref="CL24:CL25" si="24">CK24/CJ24*100/100</f>
        <v>0.7</v>
      </c>
      <c r="CM24" s="255" t="s">
        <v>1268</v>
      </c>
    </row>
    <row r="25" spans="1:91" ht="409.6" customHeight="1">
      <c r="A25" s="341"/>
      <c r="B25" s="40" t="s">
        <v>131</v>
      </c>
      <c r="C25" s="42">
        <v>16</v>
      </c>
      <c r="D25" s="40" t="s">
        <v>132</v>
      </c>
      <c r="E25" s="43" t="s">
        <v>26</v>
      </c>
      <c r="F25" s="43" t="s">
        <v>26</v>
      </c>
      <c r="G25" s="43"/>
      <c r="H25" s="44" t="s">
        <v>27</v>
      </c>
      <c r="I25" s="45">
        <v>5</v>
      </c>
      <c r="J25" s="46">
        <v>4</v>
      </c>
      <c r="K25" s="46">
        <v>12</v>
      </c>
      <c r="L25" s="46">
        <v>7</v>
      </c>
      <c r="M25" s="46">
        <v>7</v>
      </c>
      <c r="N25" s="46">
        <v>10</v>
      </c>
      <c r="O25" s="46">
        <v>12</v>
      </c>
      <c r="P25" s="46">
        <v>12</v>
      </c>
      <c r="Q25" s="46">
        <v>12</v>
      </c>
      <c r="R25" s="46">
        <v>12</v>
      </c>
      <c r="S25" s="47">
        <v>12</v>
      </c>
      <c r="T25" s="48">
        <v>5</v>
      </c>
      <c r="U25" s="49">
        <v>5</v>
      </c>
      <c r="V25" s="50">
        <f t="shared" si="4"/>
        <v>100</v>
      </c>
      <c r="W25" s="334"/>
      <c r="X25" s="334"/>
      <c r="Y25" s="332"/>
      <c r="Z25" s="49">
        <v>4</v>
      </c>
      <c r="AA25" s="49">
        <v>12</v>
      </c>
      <c r="AB25" s="63">
        <f t="shared" si="5"/>
        <v>300</v>
      </c>
      <c r="AC25" s="334"/>
      <c r="AD25" s="334"/>
      <c r="AE25" s="40" t="s">
        <v>133</v>
      </c>
      <c r="AF25" s="49">
        <v>12</v>
      </c>
      <c r="AG25" s="49">
        <v>11</v>
      </c>
      <c r="AH25" s="53">
        <f t="shared" si="6"/>
        <v>91.666666666666657</v>
      </c>
      <c r="AI25" s="335"/>
      <c r="AJ25" s="335"/>
      <c r="AK25" s="332"/>
      <c r="AL25" s="49">
        <v>7</v>
      </c>
      <c r="AM25" s="49">
        <v>8</v>
      </c>
      <c r="AN25" s="65">
        <f t="shared" si="7"/>
        <v>114.28571428571428</v>
      </c>
      <c r="AO25" s="335"/>
      <c r="AP25" s="335"/>
      <c r="AQ25" s="40" t="s">
        <v>134</v>
      </c>
      <c r="AR25" s="49">
        <v>7</v>
      </c>
      <c r="AS25" s="49">
        <v>12</v>
      </c>
      <c r="AT25" s="65">
        <f t="shared" si="8"/>
        <v>171.42857142857142</v>
      </c>
      <c r="AU25" s="334"/>
      <c r="AV25" s="334"/>
      <c r="AW25" s="336"/>
      <c r="AX25" s="49">
        <v>10</v>
      </c>
      <c r="AY25" s="49">
        <v>12</v>
      </c>
      <c r="AZ25" s="63">
        <f t="shared" si="9"/>
        <v>120</v>
      </c>
      <c r="BA25" s="334"/>
      <c r="BB25" s="334"/>
      <c r="BC25" s="386"/>
      <c r="BD25" s="49">
        <v>12</v>
      </c>
      <c r="BE25" s="49">
        <v>0</v>
      </c>
      <c r="BF25" s="51">
        <f t="shared" si="10"/>
        <v>0</v>
      </c>
      <c r="BG25" s="54">
        <v>0</v>
      </c>
      <c r="BH25" s="54">
        <v>0</v>
      </c>
      <c r="BI25" s="40" t="s">
        <v>34</v>
      </c>
      <c r="BJ25" s="49">
        <v>12</v>
      </c>
      <c r="BK25" s="49">
        <v>0</v>
      </c>
      <c r="BL25" s="51">
        <f t="shared" si="11"/>
        <v>0</v>
      </c>
      <c r="BM25" s="54">
        <v>0</v>
      </c>
      <c r="BN25" s="54">
        <v>0</v>
      </c>
      <c r="BO25" s="56" t="s">
        <v>38</v>
      </c>
      <c r="BP25" s="49">
        <v>12</v>
      </c>
      <c r="BQ25" s="49">
        <v>12</v>
      </c>
      <c r="BR25" s="51">
        <f t="shared" si="0"/>
        <v>100</v>
      </c>
      <c r="BS25" s="188">
        <v>0</v>
      </c>
      <c r="BT25" s="188">
        <v>0</v>
      </c>
      <c r="BU25" s="153">
        <v>0</v>
      </c>
      <c r="BV25" s="40" t="s">
        <v>1054</v>
      </c>
      <c r="BW25" s="57">
        <v>12</v>
      </c>
      <c r="BX25" s="57">
        <v>9</v>
      </c>
      <c r="BY25" s="235">
        <f>(BX25/BW25)*100</f>
        <v>75</v>
      </c>
      <c r="BZ25" s="222"/>
      <c r="CA25" s="222"/>
      <c r="CB25" s="281">
        <v>0</v>
      </c>
      <c r="CC25" s="275" t="s">
        <v>1247</v>
      </c>
      <c r="CD25" s="249">
        <v>12</v>
      </c>
      <c r="CE25" s="249"/>
      <c r="CF25" s="250">
        <f t="shared" si="22"/>
        <v>0</v>
      </c>
      <c r="CG25" s="251"/>
      <c r="CH25" s="251"/>
      <c r="CI25" s="247"/>
      <c r="CJ25" s="248">
        <v>12</v>
      </c>
      <c r="CK25" s="253">
        <f t="shared" si="23"/>
        <v>8.1</v>
      </c>
      <c r="CL25" s="256">
        <f t="shared" si="24"/>
        <v>0.67500000000000004</v>
      </c>
      <c r="CM25" s="247" t="s">
        <v>1269</v>
      </c>
    </row>
    <row r="26" spans="1:91" ht="178.5" customHeight="1">
      <c r="A26" s="341"/>
      <c r="B26" s="330" t="s">
        <v>135</v>
      </c>
      <c r="C26" s="377">
        <v>17</v>
      </c>
      <c r="D26" s="330" t="s">
        <v>136</v>
      </c>
      <c r="E26" s="351" t="s">
        <v>26</v>
      </c>
      <c r="F26" s="351" t="s">
        <v>26</v>
      </c>
      <c r="G26" s="351" t="s">
        <v>26</v>
      </c>
      <c r="H26" s="354" t="s">
        <v>27</v>
      </c>
      <c r="I26" s="356">
        <v>12</v>
      </c>
      <c r="J26" s="362">
        <v>4</v>
      </c>
      <c r="K26" s="362">
        <v>12</v>
      </c>
      <c r="L26" s="362">
        <v>12</v>
      </c>
      <c r="M26" s="362">
        <v>12</v>
      </c>
      <c r="N26" s="362">
        <v>12</v>
      </c>
      <c r="O26" s="362">
        <v>12</v>
      </c>
      <c r="P26" s="362">
        <v>12</v>
      </c>
      <c r="Q26" s="362">
        <v>12</v>
      </c>
      <c r="R26" s="362">
        <v>12</v>
      </c>
      <c r="S26" s="380">
        <v>12</v>
      </c>
      <c r="T26" s="364">
        <v>12</v>
      </c>
      <c r="U26" s="360">
        <v>12</v>
      </c>
      <c r="V26" s="373">
        <f t="shared" si="4"/>
        <v>100</v>
      </c>
      <c r="W26" s="334"/>
      <c r="X26" s="334"/>
      <c r="Y26" s="330" t="s">
        <v>137</v>
      </c>
      <c r="Z26" s="360">
        <v>4</v>
      </c>
      <c r="AA26" s="360">
        <v>12</v>
      </c>
      <c r="AB26" s="378">
        <f t="shared" si="5"/>
        <v>300</v>
      </c>
      <c r="AC26" s="334"/>
      <c r="AD26" s="334"/>
      <c r="AE26" s="330" t="s">
        <v>138</v>
      </c>
      <c r="AF26" s="360">
        <v>12</v>
      </c>
      <c r="AG26" s="360">
        <v>11</v>
      </c>
      <c r="AH26" s="384">
        <f t="shared" si="6"/>
        <v>91.666666666666657</v>
      </c>
      <c r="AI26" s="333">
        <v>17462343</v>
      </c>
      <c r="AJ26" s="333">
        <v>16360880</v>
      </c>
      <c r="AK26" s="330" t="s">
        <v>139</v>
      </c>
      <c r="AL26" s="360">
        <v>12</v>
      </c>
      <c r="AM26" s="360">
        <v>8</v>
      </c>
      <c r="AN26" s="384">
        <f t="shared" si="7"/>
        <v>66.666666666666657</v>
      </c>
      <c r="AO26" s="333">
        <v>62147580</v>
      </c>
      <c r="AP26" s="333">
        <v>29150000</v>
      </c>
      <c r="AQ26" s="330" t="s">
        <v>140</v>
      </c>
      <c r="AR26" s="360">
        <v>12</v>
      </c>
      <c r="AS26" s="360">
        <v>12</v>
      </c>
      <c r="AT26" s="318">
        <f t="shared" si="8"/>
        <v>100</v>
      </c>
      <c r="AU26" s="334"/>
      <c r="AV26" s="334"/>
      <c r="AW26" s="336"/>
      <c r="AX26" s="360">
        <v>12</v>
      </c>
      <c r="AY26" s="360">
        <v>12</v>
      </c>
      <c r="AZ26" s="318">
        <f t="shared" si="9"/>
        <v>100</v>
      </c>
      <c r="BA26" s="334"/>
      <c r="BB26" s="334"/>
      <c r="BC26" s="386" t="s">
        <v>126</v>
      </c>
      <c r="BD26" s="360">
        <v>12</v>
      </c>
      <c r="BE26" s="360">
        <v>0</v>
      </c>
      <c r="BF26" s="318">
        <f t="shared" si="10"/>
        <v>0</v>
      </c>
      <c r="BG26" s="366">
        <v>0</v>
      </c>
      <c r="BH26" s="366">
        <v>0</v>
      </c>
      <c r="BI26" s="330" t="s">
        <v>34</v>
      </c>
      <c r="BJ26" s="360">
        <v>12</v>
      </c>
      <c r="BK26" s="360">
        <v>0</v>
      </c>
      <c r="BL26" s="318">
        <f t="shared" si="11"/>
        <v>0</v>
      </c>
      <c r="BM26" s="366">
        <v>0</v>
      </c>
      <c r="BN26" s="366">
        <v>0</v>
      </c>
      <c r="BO26" s="395" t="s">
        <v>38</v>
      </c>
      <c r="BP26" s="360">
        <v>12</v>
      </c>
      <c r="BQ26" s="360">
        <v>12</v>
      </c>
      <c r="BR26" s="318">
        <f t="shared" si="0"/>
        <v>100</v>
      </c>
      <c r="BS26" s="393">
        <v>0</v>
      </c>
      <c r="BT26" s="393">
        <v>0</v>
      </c>
      <c r="BU26" s="318">
        <v>0</v>
      </c>
      <c r="BV26" s="330" t="s">
        <v>1055</v>
      </c>
      <c r="BW26" s="360">
        <v>12</v>
      </c>
      <c r="BX26" s="360">
        <v>9</v>
      </c>
      <c r="BY26" s="370">
        <f t="shared" si="12"/>
        <v>75</v>
      </c>
      <c r="BZ26" s="402"/>
      <c r="CA26" s="402"/>
      <c r="CB26" s="312">
        <v>0</v>
      </c>
      <c r="CC26" s="330" t="s">
        <v>1168</v>
      </c>
      <c r="CD26" s="360">
        <v>12</v>
      </c>
      <c r="CE26" s="360"/>
      <c r="CF26" s="318">
        <f t="shared" si="17"/>
        <v>0</v>
      </c>
      <c r="CG26" s="333"/>
      <c r="CH26" s="333"/>
      <c r="CI26" s="330"/>
      <c r="CJ26" s="360">
        <v>12</v>
      </c>
      <c r="CK26" s="362">
        <f>(+BQ26+BK26+BE26+AY26+AS26+AM26+AG26+AA26+U26+BX26)/10</f>
        <v>8.8000000000000007</v>
      </c>
      <c r="CL26" s="400">
        <f>(CK26/CJ26)</f>
        <v>0.73333333333333339</v>
      </c>
      <c r="CM26" s="330" t="s">
        <v>1149</v>
      </c>
    </row>
    <row r="27" spans="1:91" ht="99.75" customHeight="1">
      <c r="A27" s="341"/>
      <c r="B27" s="332"/>
      <c r="C27" s="352"/>
      <c r="D27" s="332"/>
      <c r="E27" s="353"/>
      <c r="F27" s="353"/>
      <c r="G27" s="353"/>
      <c r="H27" s="355"/>
      <c r="I27" s="357"/>
      <c r="J27" s="363"/>
      <c r="K27" s="363"/>
      <c r="L27" s="363"/>
      <c r="M27" s="363"/>
      <c r="N27" s="363"/>
      <c r="O27" s="363"/>
      <c r="P27" s="363"/>
      <c r="Q27" s="363"/>
      <c r="R27" s="363"/>
      <c r="S27" s="381"/>
      <c r="T27" s="365"/>
      <c r="U27" s="361"/>
      <c r="V27" s="374"/>
      <c r="W27" s="334"/>
      <c r="X27" s="334"/>
      <c r="Y27" s="332"/>
      <c r="Z27" s="361"/>
      <c r="AA27" s="361"/>
      <c r="AB27" s="379"/>
      <c r="AC27" s="334"/>
      <c r="AD27" s="334"/>
      <c r="AE27" s="332"/>
      <c r="AF27" s="361"/>
      <c r="AG27" s="361"/>
      <c r="AH27" s="385"/>
      <c r="AI27" s="334"/>
      <c r="AJ27" s="334"/>
      <c r="AK27" s="331"/>
      <c r="AL27" s="361"/>
      <c r="AM27" s="361"/>
      <c r="AN27" s="385"/>
      <c r="AO27" s="334"/>
      <c r="AP27" s="334"/>
      <c r="AQ27" s="331"/>
      <c r="AR27" s="361"/>
      <c r="AS27" s="361"/>
      <c r="AT27" s="319"/>
      <c r="AU27" s="334"/>
      <c r="AV27" s="334"/>
      <c r="AW27" s="336"/>
      <c r="AX27" s="361"/>
      <c r="AY27" s="361"/>
      <c r="AZ27" s="319"/>
      <c r="BA27" s="334"/>
      <c r="BB27" s="334"/>
      <c r="BC27" s="386"/>
      <c r="BD27" s="361"/>
      <c r="BE27" s="361"/>
      <c r="BF27" s="319"/>
      <c r="BG27" s="367"/>
      <c r="BH27" s="367"/>
      <c r="BI27" s="332"/>
      <c r="BJ27" s="361"/>
      <c r="BK27" s="361"/>
      <c r="BL27" s="319"/>
      <c r="BM27" s="367"/>
      <c r="BN27" s="367"/>
      <c r="BO27" s="396"/>
      <c r="BP27" s="361"/>
      <c r="BQ27" s="361"/>
      <c r="BR27" s="319"/>
      <c r="BS27" s="394"/>
      <c r="BT27" s="394"/>
      <c r="BU27" s="319"/>
      <c r="BV27" s="332"/>
      <c r="BW27" s="361"/>
      <c r="BX27" s="361"/>
      <c r="BY27" s="371"/>
      <c r="BZ27" s="403"/>
      <c r="CA27" s="403"/>
      <c r="CB27" s="313"/>
      <c r="CC27" s="332"/>
      <c r="CD27" s="361"/>
      <c r="CE27" s="361"/>
      <c r="CF27" s="319"/>
      <c r="CG27" s="335"/>
      <c r="CH27" s="335"/>
      <c r="CI27" s="332"/>
      <c r="CJ27" s="361"/>
      <c r="CK27" s="363"/>
      <c r="CL27" s="401"/>
      <c r="CM27" s="332"/>
    </row>
    <row r="28" spans="1:91" ht="409.6" customHeight="1">
      <c r="A28" s="341"/>
      <c r="B28" s="40" t="s">
        <v>141</v>
      </c>
      <c r="C28" s="42">
        <v>18</v>
      </c>
      <c r="D28" s="40" t="s">
        <v>142</v>
      </c>
      <c r="E28" s="43" t="s">
        <v>26</v>
      </c>
      <c r="F28" s="43"/>
      <c r="G28" s="43"/>
      <c r="H28" s="44" t="s">
        <v>27</v>
      </c>
      <c r="I28" s="45">
        <v>12</v>
      </c>
      <c r="J28" s="46">
        <v>4</v>
      </c>
      <c r="K28" s="46">
        <v>12</v>
      </c>
      <c r="L28" s="46">
        <v>12</v>
      </c>
      <c r="M28" s="46">
        <v>12</v>
      </c>
      <c r="N28" s="46">
        <v>12</v>
      </c>
      <c r="O28" s="46">
        <v>12</v>
      </c>
      <c r="P28" s="46">
        <v>12</v>
      </c>
      <c r="Q28" s="46">
        <v>12</v>
      </c>
      <c r="R28" s="46">
        <v>12</v>
      </c>
      <c r="S28" s="47">
        <v>12</v>
      </c>
      <c r="T28" s="48">
        <v>12</v>
      </c>
      <c r="U28" s="49">
        <v>12</v>
      </c>
      <c r="V28" s="53">
        <f t="shared" si="4"/>
        <v>100</v>
      </c>
      <c r="W28" s="334"/>
      <c r="X28" s="334"/>
      <c r="Y28" s="40" t="s">
        <v>143</v>
      </c>
      <c r="Z28" s="49">
        <v>4</v>
      </c>
      <c r="AA28" s="49">
        <v>12</v>
      </c>
      <c r="AB28" s="51">
        <f t="shared" si="5"/>
        <v>300</v>
      </c>
      <c r="AC28" s="334"/>
      <c r="AD28" s="334"/>
      <c r="AE28" s="40" t="s">
        <v>143</v>
      </c>
      <c r="AF28" s="49">
        <v>12</v>
      </c>
      <c r="AG28" s="49">
        <v>11</v>
      </c>
      <c r="AH28" s="53">
        <f t="shared" si="6"/>
        <v>91.666666666666657</v>
      </c>
      <c r="AI28" s="334"/>
      <c r="AJ28" s="334"/>
      <c r="AK28" s="331"/>
      <c r="AL28" s="49">
        <v>12</v>
      </c>
      <c r="AM28" s="49">
        <v>8</v>
      </c>
      <c r="AN28" s="53">
        <f t="shared" si="7"/>
        <v>66.666666666666657</v>
      </c>
      <c r="AO28" s="334"/>
      <c r="AP28" s="334"/>
      <c r="AQ28" s="331"/>
      <c r="AR28" s="49">
        <v>12</v>
      </c>
      <c r="AS28" s="49">
        <v>12</v>
      </c>
      <c r="AT28" s="51">
        <f t="shared" si="8"/>
        <v>100</v>
      </c>
      <c r="AU28" s="334"/>
      <c r="AV28" s="334"/>
      <c r="AW28" s="336"/>
      <c r="AX28" s="49">
        <v>12</v>
      </c>
      <c r="AY28" s="49">
        <v>12</v>
      </c>
      <c r="AZ28" s="51">
        <f t="shared" si="9"/>
        <v>100</v>
      </c>
      <c r="BA28" s="334"/>
      <c r="BB28" s="334"/>
      <c r="BC28" s="386"/>
      <c r="BD28" s="49">
        <v>12</v>
      </c>
      <c r="BE28" s="49">
        <v>0</v>
      </c>
      <c r="BF28" s="51">
        <f t="shared" si="10"/>
        <v>0</v>
      </c>
      <c r="BG28" s="55">
        <v>0</v>
      </c>
      <c r="BH28" s="55">
        <v>0</v>
      </c>
      <c r="BI28" s="40" t="s">
        <v>34</v>
      </c>
      <c r="BJ28" s="49">
        <v>12</v>
      </c>
      <c r="BK28" s="49">
        <v>0</v>
      </c>
      <c r="BL28" s="51">
        <f t="shared" si="11"/>
        <v>0</v>
      </c>
      <c r="BM28" s="54">
        <v>0</v>
      </c>
      <c r="BN28" s="54">
        <v>0</v>
      </c>
      <c r="BO28" s="56" t="s">
        <v>38</v>
      </c>
      <c r="BP28" s="49">
        <v>12</v>
      </c>
      <c r="BQ28" s="49">
        <v>12</v>
      </c>
      <c r="BR28" s="51">
        <f t="shared" si="0"/>
        <v>100</v>
      </c>
      <c r="BS28" s="168">
        <v>0</v>
      </c>
      <c r="BT28" s="168">
        <v>0</v>
      </c>
      <c r="BU28" s="153">
        <v>0</v>
      </c>
      <c r="BV28" s="40" t="s">
        <v>1056</v>
      </c>
      <c r="BW28" s="57">
        <v>12</v>
      </c>
      <c r="BX28" s="57">
        <v>9</v>
      </c>
      <c r="BY28" s="235">
        <f t="shared" si="12"/>
        <v>75</v>
      </c>
      <c r="BZ28" s="222"/>
      <c r="CA28" s="222"/>
      <c r="CB28" s="281">
        <v>0</v>
      </c>
      <c r="CC28" s="275" t="s">
        <v>1248</v>
      </c>
      <c r="CD28" s="249">
        <v>12</v>
      </c>
      <c r="CE28" s="249"/>
      <c r="CF28" s="250">
        <f t="shared" ref="CF28:CF30" si="25">(CE28/CD28)*100</f>
        <v>0</v>
      </c>
      <c r="CG28" s="251"/>
      <c r="CH28" s="251"/>
      <c r="CI28" s="247"/>
      <c r="CJ28" s="248">
        <v>12</v>
      </c>
      <c r="CK28" s="257">
        <f t="shared" ref="CK28:CK30" si="26">(+BQ28+BK28+BE28+AY28+AS28+AM28+AG28+AA28+U28+BX28)/10</f>
        <v>8.8000000000000007</v>
      </c>
      <c r="CL28" s="256">
        <f>(CK28/CJ28)</f>
        <v>0.73333333333333339</v>
      </c>
      <c r="CM28" s="247" t="s">
        <v>1270</v>
      </c>
    </row>
    <row r="29" spans="1:91" ht="172.5" customHeight="1">
      <c r="A29" s="341"/>
      <c r="B29" s="338" t="s">
        <v>144</v>
      </c>
      <c r="C29" s="42">
        <v>19</v>
      </c>
      <c r="D29" s="40" t="s">
        <v>145</v>
      </c>
      <c r="E29" s="43" t="s">
        <v>26</v>
      </c>
      <c r="F29" s="43" t="s">
        <v>26</v>
      </c>
      <c r="G29" s="43" t="s">
        <v>26</v>
      </c>
      <c r="H29" s="44" t="s">
        <v>27</v>
      </c>
      <c r="I29" s="45">
        <v>12</v>
      </c>
      <c r="J29" s="46">
        <v>4</v>
      </c>
      <c r="K29" s="46">
        <v>12</v>
      </c>
      <c r="L29" s="46">
        <v>12</v>
      </c>
      <c r="M29" s="46">
        <v>12</v>
      </c>
      <c r="N29" s="46">
        <v>12</v>
      </c>
      <c r="O29" s="46">
        <v>12</v>
      </c>
      <c r="P29" s="46">
        <v>12</v>
      </c>
      <c r="Q29" s="46">
        <v>12</v>
      </c>
      <c r="R29" s="46">
        <v>12</v>
      </c>
      <c r="S29" s="47">
        <v>12</v>
      </c>
      <c r="T29" s="48">
        <v>12</v>
      </c>
      <c r="U29" s="49">
        <v>12</v>
      </c>
      <c r="V29" s="53">
        <f t="shared" si="4"/>
        <v>100</v>
      </c>
      <c r="W29" s="334"/>
      <c r="X29" s="334"/>
      <c r="Y29" s="330" t="s">
        <v>146</v>
      </c>
      <c r="Z29" s="49">
        <v>4</v>
      </c>
      <c r="AA29" s="49">
        <v>12</v>
      </c>
      <c r="AB29" s="51">
        <f t="shared" si="5"/>
        <v>300</v>
      </c>
      <c r="AC29" s="334"/>
      <c r="AD29" s="334"/>
      <c r="AE29" s="330" t="s">
        <v>147</v>
      </c>
      <c r="AF29" s="49">
        <v>12</v>
      </c>
      <c r="AG29" s="49">
        <v>11</v>
      </c>
      <c r="AH29" s="53">
        <f t="shared" si="6"/>
        <v>91.666666666666657</v>
      </c>
      <c r="AI29" s="334"/>
      <c r="AJ29" s="334"/>
      <c r="AK29" s="331"/>
      <c r="AL29" s="49">
        <v>12</v>
      </c>
      <c r="AM29" s="49">
        <v>8</v>
      </c>
      <c r="AN29" s="53">
        <f t="shared" si="7"/>
        <v>66.666666666666657</v>
      </c>
      <c r="AO29" s="334"/>
      <c r="AP29" s="334"/>
      <c r="AQ29" s="331"/>
      <c r="AR29" s="49">
        <v>12</v>
      </c>
      <c r="AS29" s="49">
        <v>12</v>
      </c>
      <c r="AT29" s="51">
        <f t="shared" si="8"/>
        <v>100</v>
      </c>
      <c r="AU29" s="334"/>
      <c r="AV29" s="334"/>
      <c r="AW29" s="336"/>
      <c r="AX29" s="49">
        <v>12</v>
      </c>
      <c r="AY29" s="49">
        <v>12</v>
      </c>
      <c r="AZ29" s="51">
        <f t="shared" si="9"/>
        <v>100</v>
      </c>
      <c r="BA29" s="334"/>
      <c r="BB29" s="334"/>
      <c r="BC29" s="386"/>
      <c r="BD29" s="49">
        <v>12</v>
      </c>
      <c r="BE29" s="49">
        <v>0</v>
      </c>
      <c r="BF29" s="51">
        <f t="shared" si="10"/>
        <v>0</v>
      </c>
      <c r="BG29" s="55">
        <v>0</v>
      </c>
      <c r="BH29" s="55">
        <v>0</v>
      </c>
      <c r="BI29" s="40" t="s">
        <v>34</v>
      </c>
      <c r="BJ29" s="49">
        <v>12</v>
      </c>
      <c r="BK29" s="49">
        <v>12</v>
      </c>
      <c r="BL29" s="51">
        <f t="shared" si="11"/>
        <v>100</v>
      </c>
      <c r="BM29" s="54">
        <v>0</v>
      </c>
      <c r="BN29" s="54">
        <v>0</v>
      </c>
      <c r="BO29" s="56" t="s">
        <v>148</v>
      </c>
      <c r="BP29" s="49">
        <v>12</v>
      </c>
      <c r="BQ29" s="49">
        <v>12</v>
      </c>
      <c r="BR29" s="51">
        <f t="shared" si="0"/>
        <v>100</v>
      </c>
      <c r="BS29" s="168">
        <v>0</v>
      </c>
      <c r="BT29" s="168">
        <v>0</v>
      </c>
      <c r="BU29" s="153">
        <v>0</v>
      </c>
      <c r="BV29" s="40" t="s">
        <v>1057</v>
      </c>
      <c r="BW29" s="57">
        <v>12</v>
      </c>
      <c r="BX29" s="57">
        <v>11</v>
      </c>
      <c r="BY29" s="235">
        <f t="shared" si="12"/>
        <v>91.666666666666657</v>
      </c>
      <c r="BZ29" s="222"/>
      <c r="CA29" s="222"/>
      <c r="CB29" s="281">
        <v>0</v>
      </c>
      <c r="CC29" s="275" t="s">
        <v>1207</v>
      </c>
      <c r="CD29" s="249">
        <v>12</v>
      </c>
      <c r="CE29" s="249"/>
      <c r="CF29" s="250">
        <f t="shared" si="25"/>
        <v>0</v>
      </c>
      <c r="CG29" s="251"/>
      <c r="CH29" s="251"/>
      <c r="CI29" s="247"/>
      <c r="CJ29" s="248">
        <v>12</v>
      </c>
      <c r="CK29" s="257">
        <f t="shared" si="26"/>
        <v>10.199999999999999</v>
      </c>
      <c r="CL29" s="256">
        <f>CK29/CJ29*100/100</f>
        <v>0.85</v>
      </c>
      <c r="CM29" s="247" t="s">
        <v>1271</v>
      </c>
    </row>
    <row r="30" spans="1:91" ht="214.5" customHeight="1">
      <c r="A30" s="341"/>
      <c r="B30" s="338"/>
      <c r="C30" s="42">
        <v>20</v>
      </c>
      <c r="D30" s="40" t="s">
        <v>149</v>
      </c>
      <c r="E30" s="43" t="s">
        <v>26</v>
      </c>
      <c r="F30" s="43"/>
      <c r="G30" s="43"/>
      <c r="H30" s="44" t="s">
        <v>27</v>
      </c>
      <c r="I30" s="45">
        <v>1</v>
      </c>
      <c r="J30" s="46">
        <v>4</v>
      </c>
      <c r="K30" s="46">
        <v>12</v>
      </c>
      <c r="L30" s="46">
        <v>12</v>
      </c>
      <c r="M30" s="46">
        <v>12</v>
      </c>
      <c r="N30" s="46">
        <v>12</v>
      </c>
      <c r="O30" s="46">
        <v>12</v>
      </c>
      <c r="P30" s="46">
        <v>1</v>
      </c>
      <c r="Q30" s="46">
        <v>1</v>
      </c>
      <c r="R30" s="46">
        <v>1</v>
      </c>
      <c r="S30" s="47">
        <v>1</v>
      </c>
      <c r="T30" s="48">
        <v>1</v>
      </c>
      <c r="U30" s="49">
        <v>1</v>
      </c>
      <c r="V30" s="53">
        <f t="shared" si="4"/>
        <v>100</v>
      </c>
      <c r="W30" s="335"/>
      <c r="X30" s="335"/>
      <c r="Y30" s="332"/>
      <c r="Z30" s="49">
        <v>4</v>
      </c>
      <c r="AA30" s="49">
        <v>12</v>
      </c>
      <c r="AB30" s="51">
        <f t="shared" si="5"/>
        <v>300</v>
      </c>
      <c r="AC30" s="335"/>
      <c r="AD30" s="335"/>
      <c r="AE30" s="332"/>
      <c r="AF30" s="49">
        <v>12</v>
      </c>
      <c r="AG30" s="49">
        <v>11</v>
      </c>
      <c r="AH30" s="53">
        <f t="shared" si="6"/>
        <v>91.666666666666657</v>
      </c>
      <c r="AI30" s="335"/>
      <c r="AJ30" s="335"/>
      <c r="AK30" s="332"/>
      <c r="AL30" s="49">
        <v>12</v>
      </c>
      <c r="AM30" s="49">
        <v>8</v>
      </c>
      <c r="AN30" s="53">
        <f t="shared" si="7"/>
        <v>66.666666666666657</v>
      </c>
      <c r="AO30" s="335"/>
      <c r="AP30" s="335"/>
      <c r="AQ30" s="332"/>
      <c r="AR30" s="49">
        <v>12</v>
      </c>
      <c r="AS30" s="49">
        <v>12</v>
      </c>
      <c r="AT30" s="51">
        <f t="shared" si="8"/>
        <v>100</v>
      </c>
      <c r="AU30" s="335"/>
      <c r="AV30" s="335"/>
      <c r="AW30" s="337"/>
      <c r="AX30" s="49">
        <v>12</v>
      </c>
      <c r="AY30" s="49">
        <v>12</v>
      </c>
      <c r="AZ30" s="51">
        <f t="shared" si="9"/>
        <v>100</v>
      </c>
      <c r="BA30" s="335"/>
      <c r="BB30" s="335"/>
      <c r="BC30" s="386"/>
      <c r="BD30" s="49">
        <v>12</v>
      </c>
      <c r="BE30" s="49">
        <v>12</v>
      </c>
      <c r="BF30" s="51">
        <f t="shared" si="10"/>
        <v>100</v>
      </c>
      <c r="BG30" s="55">
        <v>9333333</v>
      </c>
      <c r="BH30" s="55">
        <v>9333333</v>
      </c>
      <c r="BI30" s="40" t="s">
        <v>150</v>
      </c>
      <c r="BJ30" s="49">
        <v>1</v>
      </c>
      <c r="BK30" s="49">
        <v>1</v>
      </c>
      <c r="BL30" s="51">
        <f t="shared" si="11"/>
        <v>100</v>
      </c>
      <c r="BM30" s="54">
        <v>46063834</v>
      </c>
      <c r="BN30" s="54">
        <v>31735000</v>
      </c>
      <c r="BO30" s="56" t="s">
        <v>151</v>
      </c>
      <c r="BP30" s="49">
        <v>1</v>
      </c>
      <c r="BQ30" s="49">
        <v>1</v>
      </c>
      <c r="BR30" s="51">
        <f t="shared" si="0"/>
        <v>100</v>
      </c>
      <c r="BS30" s="168"/>
      <c r="BT30" s="168"/>
      <c r="BU30" s="153">
        <v>0</v>
      </c>
      <c r="BV30" s="56" t="s">
        <v>1058</v>
      </c>
      <c r="BW30" s="57">
        <v>1</v>
      </c>
      <c r="BX30" s="57">
        <v>1</v>
      </c>
      <c r="BY30" s="235">
        <f t="shared" si="12"/>
        <v>100</v>
      </c>
      <c r="BZ30" s="222"/>
      <c r="CA30" s="222"/>
      <c r="CB30" s="281">
        <v>0</v>
      </c>
      <c r="CC30" s="275" t="s">
        <v>1249</v>
      </c>
      <c r="CD30" s="249">
        <v>1</v>
      </c>
      <c r="CE30" s="249"/>
      <c r="CF30" s="250">
        <f t="shared" si="25"/>
        <v>0</v>
      </c>
      <c r="CG30" s="251"/>
      <c r="CH30" s="251"/>
      <c r="CI30" s="247"/>
      <c r="CJ30" s="248">
        <v>12</v>
      </c>
      <c r="CK30" s="257">
        <f t="shared" si="26"/>
        <v>7.1</v>
      </c>
      <c r="CL30" s="258">
        <f>CK30/CJ30</f>
        <v>0.59166666666666667</v>
      </c>
      <c r="CM30" s="247" t="s">
        <v>1272</v>
      </c>
    </row>
    <row r="31" spans="1:91" ht="183.75" customHeight="1">
      <c r="A31" s="341"/>
      <c r="B31" s="330" t="s">
        <v>152</v>
      </c>
      <c r="C31" s="377">
        <v>21</v>
      </c>
      <c r="D31" s="330" t="s">
        <v>153</v>
      </c>
      <c r="E31" s="43"/>
      <c r="F31" s="43" t="s">
        <v>26</v>
      </c>
      <c r="G31" s="43" t="s">
        <v>26</v>
      </c>
      <c r="H31" s="44" t="s">
        <v>27</v>
      </c>
      <c r="I31" s="356">
        <v>1</v>
      </c>
      <c r="J31" s="362">
        <v>1</v>
      </c>
      <c r="K31" s="362">
        <v>1</v>
      </c>
      <c r="L31" s="362">
        <v>1</v>
      </c>
      <c r="M31" s="362">
        <v>1</v>
      </c>
      <c r="N31" s="362">
        <v>1</v>
      </c>
      <c r="O31" s="362">
        <v>1</v>
      </c>
      <c r="P31" s="362">
        <v>1</v>
      </c>
      <c r="Q31" s="362">
        <v>1</v>
      </c>
      <c r="R31" s="362">
        <v>1</v>
      </c>
      <c r="S31" s="380">
        <v>1</v>
      </c>
      <c r="T31" s="364">
        <v>1</v>
      </c>
      <c r="U31" s="360">
        <v>1</v>
      </c>
      <c r="V31" s="384">
        <f t="shared" si="4"/>
        <v>100</v>
      </c>
      <c r="W31" s="55">
        <v>61935313.57</v>
      </c>
      <c r="X31" s="55">
        <v>61540000</v>
      </c>
      <c r="Y31" s="40" t="s">
        <v>154</v>
      </c>
      <c r="Z31" s="360">
        <v>1</v>
      </c>
      <c r="AA31" s="360">
        <v>1</v>
      </c>
      <c r="AB31" s="318">
        <f t="shared" si="5"/>
        <v>100</v>
      </c>
      <c r="AC31" s="55">
        <v>449395313.56999999</v>
      </c>
      <c r="AD31" s="55">
        <v>24300000</v>
      </c>
      <c r="AE31" s="40" t="s">
        <v>155</v>
      </c>
      <c r="AF31" s="360">
        <v>1</v>
      </c>
      <c r="AG31" s="360">
        <v>1</v>
      </c>
      <c r="AH31" s="318">
        <f t="shared" si="6"/>
        <v>100</v>
      </c>
      <c r="AI31" s="55">
        <v>13400000</v>
      </c>
      <c r="AJ31" s="55">
        <v>4983333</v>
      </c>
      <c r="AK31" s="40" t="s">
        <v>156</v>
      </c>
      <c r="AL31" s="360">
        <v>1</v>
      </c>
      <c r="AM31" s="360">
        <v>1</v>
      </c>
      <c r="AN31" s="318">
        <f t="shared" si="7"/>
        <v>100</v>
      </c>
      <c r="AO31" s="55">
        <v>25750000</v>
      </c>
      <c r="AP31" s="55">
        <v>21840000</v>
      </c>
      <c r="AQ31" s="40" t="s">
        <v>157</v>
      </c>
      <c r="AR31" s="360">
        <v>1</v>
      </c>
      <c r="AS31" s="360">
        <v>1</v>
      </c>
      <c r="AT31" s="318">
        <f t="shared" si="8"/>
        <v>100</v>
      </c>
      <c r="AU31" s="55">
        <v>53000000</v>
      </c>
      <c r="AV31" s="55">
        <v>35640000</v>
      </c>
      <c r="AW31" s="40" t="s">
        <v>158</v>
      </c>
      <c r="AX31" s="360">
        <v>1</v>
      </c>
      <c r="AY31" s="360">
        <v>1</v>
      </c>
      <c r="AZ31" s="318">
        <f t="shared" si="9"/>
        <v>100</v>
      </c>
      <c r="BA31" s="55">
        <v>28000000</v>
      </c>
      <c r="BB31" s="55">
        <v>19586000</v>
      </c>
      <c r="BC31" s="40" t="s">
        <v>159</v>
      </c>
      <c r="BD31" s="360">
        <v>1</v>
      </c>
      <c r="BE31" s="360">
        <v>1</v>
      </c>
      <c r="BF31" s="318">
        <f t="shared" si="10"/>
        <v>100</v>
      </c>
      <c r="BG31" s="55"/>
      <c r="BH31" s="55"/>
      <c r="BI31" s="40"/>
      <c r="BJ31" s="360">
        <v>1</v>
      </c>
      <c r="BK31" s="360">
        <v>1</v>
      </c>
      <c r="BL31" s="318">
        <f t="shared" si="11"/>
        <v>100</v>
      </c>
      <c r="BM31" s="54">
        <v>0</v>
      </c>
      <c r="BN31" s="54">
        <v>0</v>
      </c>
      <c r="BO31" s="56" t="s">
        <v>38</v>
      </c>
      <c r="BP31" s="360">
        <v>1</v>
      </c>
      <c r="BQ31" s="360">
        <v>1</v>
      </c>
      <c r="BR31" s="318">
        <f t="shared" si="0"/>
        <v>100</v>
      </c>
      <c r="BS31" s="168">
        <v>0</v>
      </c>
      <c r="BT31" s="168">
        <v>0</v>
      </c>
      <c r="BU31" s="153">
        <v>0</v>
      </c>
      <c r="BV31" s="40" t="s">
        <v>1059</v>
      </c>
      <c r="BW31" s="360">
        <v>1</v>
      </c>
      <c r="BX31" s="360">
        <v>1</v>
      </c>
      <c r="BY31" s="370">
        <f>(BX31/BW31)*100</f>
        <v>100</v>
      </c>
      <c r="BZ31" s="222"/>
      <c r="CA31" s="222"/>
      <c r="CB31" s="282" t="e">
        <f t="shared" si="14"/>
        <v>#DIV/0!</v>
      </c>
      <c r="CC31" s="275" t="s">
        <v>1250</v>
      </c>
      <c r="CD31" s="360">
        <v>12</v>
      </c>
      <c r="CE31" s="360"/>
      <c r="CF31" s="320">
        <f t="shared" si="17"/>
        <v>0</v>
      </c>
      <c r="CG31" s="58"/>
      <c r="CH31" s="58"/>
      <c r="CI31" s="40"/>
      <c r="CJ31" s="360">
        <v>1</v>
      </c>
      <c r="CK31" s="360">
        <f>(U31+AA31+AG31+AM31+AS31+AY31+BE31+BK31+BQ31+BX31)/10</f>
        <v>1</v>
      </c>
      <c r="CL31" s="400">
        <v>1</v>
      </c>
      <c r="CM31" s="330" t="s">
        <v>1169</v>
      </c>
    </row>
    <row r="32" spans="1:91" ht="275.25" customHeight="1">
      <c r="A32" s="341"/>
      <c r="B32" s="338"/>
      <c r="C32" s="397"/>
      <c r="D32" s="331"/>
      <c r="E32" s="68"/>
      <c r="F32" s="68" t="s">
        <v>26</v>
      </c>
      <c r="G32" s="68" t="s">
        <v>26</v>
      </c>
      <c r="H32" s="69" t="s">
        <v>160</v>
      </c>
      <c r="I32" s="398"/>
      <c r="J32" s="399"/>
      <c r="K32" s="399"/>
      <c r="L32" s="399"/>
      <c r="M32" s="399"/>
      <c r="N32" s="399"/>
      <c r="O32" s="399"/>
      <c r="P32" s="399"/>
      <c r="Q32" s="399"/>
      <c r="R32" s="399"/>
      <c r="S32" s="406"/>
      <c r="T32" s="407"/>
      <c r="U32" s="405"/>
      <c r="V32" s="408"/>
      <c r="W32" s="55">
        <v>62033333</v>
      </c>
      <c r="X32" s="55">
        <v>61783333</v>
      </c>
      <c r="Y32" s="72" t="s">
        <v>161</v>
      </c>
      <c r="Z32" s="405"/>
      <c r="AA32" s="405"/>
      <c r="AB32" s="404"/>
      <c r="AC32" s="55">
        <v>34733322</v>
      </c>
      <c r="AD32" s="55">
        <v>26039999</v>
      </c>
      <c r="AE32" s="40" t="s">
        <v>162</v>
      </c>
      <c r="AF32" s="405"/>
      <c r="AG32" s="405"/>
      <c r="AH32" s="404"/>
      <c r="AI32" s="55">
        <v>51750000</v>
      </c>
      <c r="AJ32" s="55">
        <v>51750000</v>
      </c>
      <c r="AK32" s="40" t="s">
        <v>163</v>
      </c>
      <c r="AL32" s="405"/>
      <c r="AM32" s="405"/>
      <c r="AN32" s="404"/>
      <c r="AO32" s="55">
        <v>60000000</v>
      </c>
      <c r="AP32" s="55">
        <v>60000000</v>
      </c>
      <c r="AQ32" s="40" t="s">
        <v>164</v>
      </c>
      <c r="AR32" s="405"/>
      <c r="AS32" s="405"/>
      <c r="AT32" s="404"/>
      <c r="AU32" s="55">
        <v>38000000</v>
      </c>
      <c r="AV32" s="55">
        <v>34210882</v>
      </c>
      <c r="AW32" s="40" t="s">
        <v>165</v>
      </c>
      <c r="AX32" s="405"/>
      <c r="AY32" s="405"/>
      <c r="AZ32" s="404"/>
      <c r="BA32" s="55">
        <v>40000000</v>
      </c>
      <c r="BB32" s="55">
        <v>0</v>
      </c>
      <c r="BC32" s="40" t="s">
        <v>166</v>
      </c>
      <c r="BD32" s="405"/>
      <c r="BE32" s="405"/>
      <c r="BF32" s="404"/>
      <c r="BG32" s="55">
        <v>19477635</v>
      </c>
      <c r="BH32" s="55">
        <v>16853806</v>
      </c>
      <c r="BI32" s="40" t="s">
        <v>167</v>
      </c>
      <c r="BJ32" s="405"/>
      <c r="BK32" s="405"/>
      <c r="BL32" s="404"/>
      <c r="BM32" s="54">
        <v>0</v>
      </c>
      <c r="BN32" s="54">
        <v>0</v>
      </c>
      <c r="BO32" s="56" t="s">
        <v>168</v>
      </c>
      <c r="BP32" s="405"/>
      <c r="BQ32" s="405"/>
      <c r="BR32" s="404"/>
      <c r="BS32" s="168">
        <v>0</v>
      </c>
      <c r="BT32" s="168">
        <v>0</v>
      </c>
      <c r="BU32" s="153">
        <v>0</v>
      </c>
      <c r="BV32" s="40" t="s">
        <v>169</v>
      </c>
      <c r="BW32" s="405"/>
      <c r="BX32" s="405"/>
      <c r="BY32" s="412"/>
      <c r="BZ32" s="57">
        <v>136000000</v>
      </c>
      <c r="CA32" s="57">
        <v>89000000</v>
      </c>
      <c r="CB32" s="282">
        <f t="shared" si="14"/>
        <v>65.441176470588232</v>
      </c>
      <c r="CC32" s="275" t="s">
        <v>1161</v>
      </c>
      <c r="CD32" s="405"/>
      <c r="CE32" s="405"/>
      <c r="CF32" s="321"/>
      <c r="CG32" s="58"/>
      <c r="CH32" s="58"/>
      <c r="CI32" s="40"/>
      <c r="CJ32" s="409"/>
      <c r="CK32" s="409">
        <f>(+BQ28+BK28+BE28+AY28+AS28+AM28+AG28+AA28+U28)/8</f>
        <v>9.875</v>
      </c>
      <c r="CL32" s="410"/>
      <c r="CM32" s="331"/>
    </row>
    <row r="33" spans="1:91" ht="402.75" customHeight="1">
      <c r="A33" s="341"/>
      <c r="B33" s="332"/>
      <c r="C33" s="352"/>
      <c r="D33" s="332"/>
      <c r="E33" s="43"/>
      <c r="F33" s="68" t="s">
        <v>26</v>
      </c>
      <c r="G33" s="68" t="s">
        <v>26</v>
      </c>
      <c r="H33" s="44" t="s">
        <v>170</v>
      </c>
      <c r="I33" s="357"/>
      <c r="J33" s="363"/>
      <c r="K33" s="363"/>
      <c r="L33" s="363"/>
      <c r="M33" s="363"/>
      <c r="N33" s="363"/>
      <c r="O33" s="363"/>
      <c r="P33" s="363"/>
      <c r="Q33" s="363"/>
      <c r="R33" s="363"/>
      <c r="S33" s="381"/>
      <c r="T33" s="365"/>
      <c r="U33" s="361"/>
      <c r="V33" s="385"/>
      <c r="W33" s="55"/>
      <c r="X33" s="55"/>
      <c r="Y33" s="72"/>
      <c r="Z33" s="361"/>
      <c r="AA33" s="361"/>
      <c r="AB33" s="319"/>
      <c r="AC33" s="55">
        <v>513362050</v>
      </c>
      <c r="AD33" s="55">
        <v>513362050</v>
      </c>
      <c r="AE33" s="40" t="s">
        <v>171</v>
      </c>
      <c r="AF33" s="361"/>
      <c r="AG33" s="361"/>
      <c r="AH33" s="319"/>
      <c r="AI33" s="55"/>
      <c r="AJ33" s="55"/>
      <c r="AK33" s="40" t="s">
        <v>172</v>
      </c>
      <c r="AL33" s="361"/>
      <c r="AM33" s="361"/>
      <c r="AN33" s="319"/>
      <c r="AO33" s="55"/>
      <c r="AP33" s="55"/>
      <c r="AQ33" s="40" t="s">
        <v>173</v>
      </c>
      <c r="AR33" s="361"/>
      <c r="AS33" s="361"/>
      <c r="AT33" s="319"/>
      <c r="AU33" s="55">
        <v>1167329298</v>
      </c>
      <c r="AV33" s="55">
        <v>1153790975</v>
      </c>
      <c r="AW33" s="40" t="s">
        <v>174</v>
      </c>
      <c r="AX33" s="361"/>
      <c r="AY33" s="361"/>
      <c r="AZ33" s="319"/>
      <c r="BA33" s="55">
        <v>705596003</v>
      </c>
      <c r="BB33" s="55">
        <v>18422208</v>
      </c>
      <c r="BC33" s="40" t="s">
        <v>175</v>
      </c>
      <c r="BD33" s="361"/>
      <c r="BE33" s="361"/>
      <c r="BF33" s="319"/>
      <c r="BG33" s="55">
        <v>1673166370</v>
      </c>
      <c r="BH33" s="55">
        <v>954103312</v>
      </c>
      <c r="BI33" s="40" t="s">
        <v>176</v>
      </c>
      <c r="BJ33" s="361"/>
      <c r="BK33" s="361"/>
      <c r="BL33" s="319"/>
      <c r="BM33" s="54">
        <v>0</v>
      </c>
      <c r="BN33" s="54">
        <v>0</v>
      </c>
      <c r="BO33" s="56" t="s">
        <v>177</v>
      </c>
      <c r="BP33" s="361"/>
      <c r="BQ33" s="361"/>
      <c r="BR33" s="319"/>
      <c r="BS33" s="168">
        <v>8283931198</v>
      </c>
      <c r="BT33" s="168">
        <v>2147997473</v>
      </c>
      <c r="BU33" s="154">
        <f>BT33/BS33*100</f>
        <v>25.929687507769184</v>
      </c>
      <c r="BV33" s="40" t="s">
        <v>961</v>
      </c>
      <c r="BW33" s="361"/>
      <c r="BX33" s="361"/>
      <c r="BY33" s="371"/>
      <c r="BZ33" s="57">
        <v>5011999770</v>
      </c>
      <c r="CA33" s="57">
        <v>538482355</v>
      </c>
      <c r="CB33" s="282">
        <f t="shared" si="14"/>
        <v>10.743862324638535</v>
      </c>
      <c r="CC33" s="276" t="s">
        <v>1090</v>
      </c>
      <c r="CD33" s="361"/>
      <c r="CE33" s="361"/>
      <c r="CF33" s="322"/>
      <c r="CG33" s="58"/>
      <c r="CH33" s="58"/>
      <c r="CI33" s="40"/>
      <c r="CJ33" s="361"/>
      <c r="CK33" s="361">
        <f>(+BQ29+BK29+BE29+AY29+AS29+AM29+AG29+AA29+U29)/8</f>
        <v>11.375</v>
      </c>
      <c r="CL33" s="401"/>
      <c r="CM33" s="332"/>
    </row>
    <row r="34" spans="1:91" ht="276" customHeight="1">
      <c r="A34" s="341"/>
      <c r="B34" s="330" t="s">
        <v>178</v>
      </c>
      <c r="C34" s="377">
        <v>22</v>
      </c>
      <c r="D34" s="330" t="s">
        <v>179</v>
      </c>
      <c r="E34" s="351"/>
      <c r="F34" s="351" t="s">
        <v>26</v>
      </c>
      <c r="G34" s="351" t="s">
        <v>26</v>
      </c>
      <c r="H34" s="44" t="s">
        <v>27</v>
      </c>
      <c r="I34" s="356">
        <v>50</v>
      </c>
      <c r="J34" s="362">
        <v>1</v>
      </c>
      <c r="K34" s="362">
        <v>1</v>
      </c>
      <c r="L34" s="362">
        <v>1</v>
      </c>
      <c r="M34" s="362">
        <v>1</v>
      </c>
      <c r="N34" s="362">
        <v>1</v>
      </c>
      <c r="O34" s="362">
        <v>1</v>
      </c>
      <c r="P34" s="362">
        <v>1</v>
      </c>
      <c r="Q34" s="362">
        <v>1</v>
      </c>
      <c r="R34" s="362">
        <v>1</v>
      </c>
      <c r="S34" s="380">
        <v>1</v>
      </c>
      <c r="T34" s="364">
        <v>50</v>
      </c>
      <c r="U34" s="360">
        <v>75</v>
      </c>
      <c r="V34" s="384">
        <f t="shared" si="4"/>
        <v>150</v>
      </c>
      <c r="W34" s="55">
        <v>57760000</v>
      </c>
      <c r="X34" s="55">
        <v>57760000</v>
      </c>
      <c r="Y34" s="40" t="s">
        <v>180</v>
      </c>
      <c r="Z34" s="360">
        <v>1</v>
      </c>
      <c r="AA34" s="360">
        <v>1</v>
      </c>
      <c r="AB34" s="318">
        <f t="shared" si="5"/>
        <v>100</v>
      </c>
      <c r="AC34" s="333">
        <v>449395313.56999999</v>
      </c>
      <c r="AD34" s="333">
        <v>24300000</v>
      </c>
      <c r="AE34" s="40" t="s">
        <v>181</v>
      </c>
      <c r="AF34" s="360">
        <v>1</v>
      </c>
      <c r="AG34" s="360">
        <v>1</v>
      </c>
      <c r="AH34" s="318">
        <f t="shared" si="6"/>
        <v>100</v>
      </c>
      <c r="AI34" s="55">
        <v>65150000</v>
      </c>
      <c r="AJ34" s="55">
        <v>56733333</v>
      </c>
      <c r="AK34" s="40" t="s">
        <v>182</v>
      </c>
      <c r="AL34" s="360">
        <v>1</v>
      </c>
      <c r="AM34" s="360">
        <v>1</v>
      </c>
      <c r="AN34" s="318">
        <f t="shared" si="7"/>
        <v>100</v>
      </c>
      <c r="AO34" s="55">
        <v>25750000</v>
      </c>
      <c r="AP34" s="55">
        <v>2323333</v>
      </c>
      <c r="AQ34" s="40" t="s">
        <v>183</v>
      </c>
      <c r="AR34" s="360">
        <v>1</v>
      </c>
      <c r="AS34" s="360">
        <v>1</v>
      </c>
      <c r="AT34" s="318">
        <f t="shared" si="8"/>
        <v>100</v>
      </c>
      <c r="AU34" s="55">
        <v>53000000</v>
      </c>
      <c r="AV34" s="55">
        <v>35640000</v>
      </c>
      <c r="AW34" s="40" t="s">
        <v>158</v>
      </c>
      <c r="AX34" s="360">
        <v>1</v>
      </c>
      <c r="AY34" s="360">
        <v>1</v>
      </c>
      <c r="AZ34" s="318">
        <f t="shared" si="9"/>
        <v>100</v>
      </c>
      <c r="BA34" s="55">
        <v>28000000</v>
      </c>
      <c r="BB34" s="55">
        <v>19586000</v>
      </c>
      <c r="BC34" s="40" t="s">
        <v>159</v>
      </c>
      <c r="BD34" s="360">
        <v>1</v>
      </c>
      <c r="BE34" s="360">
        <v>1</v>
      </c>
      <c r="BF34" s="318">
        <f t="shared" si="10"/>
        <v>100</v>
      </c>
      <c r="BG34" s="55"/>
      <c r="BH34" s="55"/>
      <c r="BI34" s="40"/>
      <c r="BJ34" s="360">
        <v>1</v>
      </c>
      <c r="BK34" s="360">
        <v>1</v>
      </c>
      <c r="BL34" s="318">
        <f t="shared" si="11"/>
        <v>100</v>
      </c>
      <c r="BM34" s="54">
        <v>13200000</v>
      </c>
      <c r="BN34" s="54">
        <v>3600000</v>
      </c>
      <c r="BO34" s="56" t="s">
        <v>184</v>
      </c>
      <c r="BP34" s="360">
        <v>1</v>
      </c>
      <c r="BQ34" s="360">
        <v>1</v>
      </c>
      <c r="BR34" s="318">
        <f t="shared" si="0"/>
        <v>100</v>
      </c>
      <c r="BS34" s="194">
        <v>3990000</v>
      </c>
      <c r="BT34" s="194">
        <v>3990000</v>
      </c>
      <c r="BU34" s="153">
        <v>0</v>
      </c>
      <c r="BV34" s="40" t="s">
        <v>1060</v>
      </c>
      <c r="BW34" s="360">
        <v>1</v>
      </c>
      <c r="BX34" s="360">
        <v>1</v>
      </c>
      <c r="BY34" s="370">
        <f t="shared" si="12"/>
        <v>100</v>
      </c>
      <c r="BZ34" s="222"/>
      <c r="CA34" s="222"/>
      <c r="CB34" s="281" t="e">
        <f t="shared" si="14"/>
        <v>#DIV/0!</v>
      </c>
      <c r="CC34" s="14" t="s">
        <v>1150</v>
      </c>
      <c r="CD34" s="360">
        <v>1</v>
      </c>
      <c r="CE34" s="360"/>
      <c r="CF34" s="320">
        <f t="shared" si="17"/>
        <v>0</v>
      </c>
      <c r="CG34" s="58"/>
      <c r="CH34" s="58"/>
      <c r="CI34" s="40"/>
      <c r="CJ34" s="360">
        <v>1</v>
      </c>
      <c r="CK34" s="360">
        <f>(+U34+AA34+AG34+AM34+AS34+AY34+BE34+BK34+BQ34+BX34)/10</f>
        <v>8.4</v>
      </c>
      <c r="CL34" s="400">
        <v>1</v>
      </c>
      <c r="CM34" s="413" t="s">
        <v>1170</v>
      </c>
    </row>
    <row r="35" spans="1:91" ht="161.25" customHeight="1">
      <c r="A35" s="341"/>
      <c r="B35" s="331"/>
      <c r="C35" s="397"/>
      <c r="D35" s="331"/>
      <c r="E35" s="411"/>
      <c r="F35" s="411"/>
      <c r="G35" s="411"/>
      <c r="H35" s="44" t="s">
        <v>160</v>
      </c>
      <c r="I35" s="398"/>
      <c r="J35" s="399"/>
      <c r="K35" s="399"/>
      <c r="L35" s="399"/>
      <c r="M35" s="399"/>
      <c r="N35" s="399"/>
      <c r="O35" s="399"/>
      <c r="P35" s="399"/>
      <c r="Q35" s="399"/>
      <c r="R35" s="399"/>
      <c r="S35" s="406"/>
      <c r="T35" s="407"/>
      <c r="U35" s="405"/>
      <c r="V35" s="408"/>
      <c r="W35" s="55"/>
      <c r="X35" s="55"/>
      <c r="Y35" s="40"/>
      <c r="Z35" s="405"/>
      <c r="AA35" s="405"/>
      <c r="AB35" s="404"/>
      <c r="AC35" s="334"/>
      <c r="AD35" s="334"/>
      <c r="AE35" s="40"/>
      <c r="AF35" s="405"/>
      <c r="AG35" s="405"/>
      <c r="AH35" s="404"/>
      <c r="AI35" s="55"/>
      <c r="AJ35" s="55"/>
      <c r="AK35" s="40"/>
      <c r="AL35" s="405"/>
      <c r="AM35" s="405"/>
      <c r="AN35" s="404"/>
      <c r="AO35" s="55"/>
      <c r="AP35" s="55"/>
      <c r="AQ35" s="40"/>
      <c r="AR35" s="405"/>
      <c r="AS35" s="405"/>
      <c r="AT35" s="404"/>
      <c r="AU35" s="55"/>
      <c r="AV35" s="55"/>
      <c r="AW35" s="40"/>
      <c r="AX35" s="405"/>
      <c r="AY35" s="405"/>
      <c r="AZ35" s="404"/>
      <c r="BA35" s="55"/>
      <c r="BB35" s="55"/>
      <c r="BC35" s="40"/>
      <c r="BD35" s="405"/>
      <c r="BE35" s="405"/>
      <c r="BF35" s="404"/>
      <c r="BG35" s="55">
        <v>19477635</v>
      </c>
      <c r="BH35" s="55">
        <v>16853806</v>
      </c>
      <c r="BI35" s="40" t="s">
        <v>167</v>
      </c>
      <c r="BJ35" s="405"/>
      <c r="BK35" s="405"/>
      <c r="BL35" s="404"/>
      <c r="BM35" s="54">
        <v>0</v>
      </c>
      <c r="BN35" s="54">
        <v>0</v>
      </c>
      <c r="BO35" s="56" t="s">
        <v>185</v>
      </c>
      <c r="BP35" s="405"/>
      <c r="BQ35" s="405"/>
      <c r="BR35" s="404"/>
      <c r="BS35" s="187">
        <v>0</v>
      </c>
      <c r="BT35" s="187">
        <v>0</v>
      </c>
      <c r="BU35" s="153">
        <v>0</v>
      </c>
      <c r="BV35" s="40" t="s">
        <v>186</v>
      </c>
      <c r="BW35" s="405"/>
      <c r="BX35" s="405"/>
      <c r="BY35" s="412"/>
      <c r="BZ35" s="259">
        <v>136000000</v>
      </c>
      <c r="CA35" s="259">
        <v>89000000</v>
      </c>
      <c r="CB35" s="281">
        <f t="shared" si="14"/>
        <v>65.441176470588232</v>
      </c>
      <c r="CC35" s="275" t="s">
        <v>1162</v>
      </c>
      <c r="CD35" s="405"/>
      <c r="CE35" s="405"/>
      <c r="CF35" s="321"/>
      <c r="CG35" s="58"/>
      <c r="CH35" s="58"/>
      <c r="CI35" s="40"/>
      <c r="CJ35" s="409"/>
      <c r="CK35" s="409">
        <f>(+BQ31+BK31+BE31+AY31+AS31+AM31+AG31+AA31+U31)/8</f>
        <v>1.125</v>
      </c>
      <c r="CL35" s="410"/>
      <c r="CM35" s="414"/>
    </row>
    <row r="36" spans="1:91" ht="203.25" customHeight="1">
      <c r="A36" s="341"/>
      <c r="B36" s="331"/>
      <c r="C36" s="352"/>
      <c r="D36" s="332"/>
      <c r="E36" s="353"/>
      <c r="F36" s="353"/>
      <c r="G36" s="353"/>
      <c r="H36" s="44" t="s">
        <v>170</v>
      </c>
      <c r="I36" s="357"/>
      <c r="J36" s="363"/>
      <c r="K36" s="363"/>
      <c r="L36" s="363"/>
      <c r="M36" s="363"/>
      <c r="N36" s="363"/>
      <c r="O36" s="363"/>
      <c r="P36" s="363"/>
      <c r="Q36" s="363"/>
      <c r="R36" s="363"/>
      <c r="S36" s="381"/>
      <c r="T36" s="365"/>
      <c r="U36" s="361"/>
      <c r="V36" s="385"/>
      <c r="W36" s="55"/>
      <c r="X36" s="55"/>
      <c r="Y36" s="40"/>
      <c r="Z36" s="361"/>
      <c r="AA36" s="361"/>
      <c r="AB36" s="319"/>
      <c r="AC36" s="334"/>
      <c r="AD36" s="334"/>
      <c r="AE36" s="40"/>
      <c r="AF36" s="361"/>
      <c r="AG36" s="361"/>
      <c r="AH36" s="319"/>
      <c r="AI36" s="55"/>
      <c r="AJ36" s="55"/>
      <c r="AK36" s="40" t="s">
        <v>187</v>
      </c>
      <c r="AL36" s="361"/>
      <c r="AM36" s="361"/>
      <c r="AN36" s="319"/>
      <c r="AO36" s="55"/>
      <c r="AP36" s="55"/>
      <c r="AQ36" s="40" t="s">
        <v>173</v>
      </c>
      <c r="AR36" s="361"/>
      <c r="AS36" s="361"/>
      <c r="AT36" s="319"/>
      <c r="AU36" s="55">
        <v>0</v>
      </c>
      <c r="AV36" s="55">
        <v>0</v>
      </c>
      <c r="AW36" s="40" t="s">
        <v>188</v>
      </c>
      <c r="AX36" s="361"/>
      <c r="AY36" s="361"/>
      <c r="AZ36" s="319"/>
      <c r="BA36" s="55">
        <v>0</v>
      </c>
      <c r="BB36" s="55">
        <v>0</v>
      </c>
      <c r="BC36" s="40" t="s">
        <v>189</v>
      </c>
      <c r="BD36" s="361"/>
      <c r="BE36" s="361"/>
      <c r="BF36" s="319"/>
      <c r="BG36" s="55">
        <v>0</v>
      </c>
      <c r="BH36" s="55">
        <v>0</v>
      </c>
      <c r="BI36" s="40" t="s">
        <v>189</v>
      </c>
      <c r="BJ36" s="361"/>
      <c r="BK36" s="361"/>
      <c r="BL36" s="319"/>
      <c r="BM36" s="54">
        <v>0</v>
      </c>
      <c r="BN36" s="54">
        <v>0</v>
      </c>
      <c r="BO36" s="56" t="s">
        <v>177</v>
      </c>
      <c r="BP36" s="361"/>
      <c r="BQ36" s="361"/>
      <c r="BR36" s="319"/>
      <c r="BS36" s="187">
        <v>0</v>
      </c>
      <c r="BT36" s="187">
        <v>0</v>
      </c>
      <c r="BU36" s="153">
        <v>0</v>
      </c>
      <c r="BV36" s="155" t="s">
        <v>962</v>
      </c>
      <c r="BW36" s="361"/>
      <c r="BX36" s="361"/>
      <c r="BY36" s="371"/>
      <c r="BZ36" s="222"/>
      <c r="CA36" s="222"/>
      <c r="CB36" s="281" t="e">
        <f t="shared" si="14"/>
        <v>#DIV/0!</v>
      </c>
      <c r="CC36" s="276" t="s">
        <v>1182</v>
      </c>
      <c r="CD36" s="361"/>
      <c r="CE36" s="361"/>
      <c r="CF36" s="322"/>
      <c r="CG36" s="58"/>
      <c r="CH36" s="58"/>
      <c r="CI36" s="40"/>
      <c r="CJ36" s="361"/>
      <c r="CK36" s="361">
        <f>(+BQ32+BK32+BE32+AY32+AS32+AM32+AG32+AA32+U32)/8</f>
        <v>0</v>
      </c>
      <c r="CL36" s="401"/>
      <c r="CM36" s="415"/>
    </row>
    <row r="37" spans="1:91" ht="254.25" customHeight="1">
      <c r="A37" s="341"/>
      <c r="B37" s="331"/>
      <c r="C37" s="377">
        <v>23</v>
      </c>
      <c r="D37" s="330" t="s">
        <v>190</v>
      </c>
      <c r="E37" s="351"/>
      <c r="F37" s="351" t="s">
        <v>26</v>
      </c>
      <c r="G37" s="351" t="s">
        <v>26</v>
      </c>
      <c r="H37" s="44" t="s">
        <v>27</v>
      </c>
      <c r="I37" s="356">
        <v>4</v>
      </c>
      <c r="J37" s="362">
        <v>1</v>
      </c>
      <c r="K37" s="362">
        <v>1</v>
      </c>
      <c r="L37" s="362">
        <v>1</v>
      </c>
      <c r="M37" s="362">
        <v>1</v>
      </c>
      <c r="N37" s="362">
        <v>1</v>
      </c>
      <c r="O37" s="362">
        <v>1</v>
      </c>
      <c r="P37" s="362">
        <v>1</v>
      </c>
      <c r="Q37" s="362">
        <v>1</v>
      </c>
      <c r="R37" s="362">
        <v>1</v>
      </c>
      <c r="S37" s="380">
        <v>1</v>
      </c>
      <c r="T37" s="364">
        <v>4</v>
      </c>
      <c r="U37" s="360">
        <v>4</v>
      </c>
      <c r="V37" s="384">
        <f t="shared" si="4"/>
        <v>100</v>
      </c>
      <c r="W37" s="55">
        <v>37991667</v>
      </c>
      <c r="X37" s="55">
        <v>37991667</v>
      </c>
      <c r="Y37" s="40" t="s">
        <v>191</v>
      </c>
      <c r="Z37" s="360">
        <v>1</v>
      </c>
      <c r="AA37" s="360">
        <v>1</v>
      </c>
      <c r="AB37" s="318">
        <f t="shared" si="5"/>
        <v>100</v>
      </c>
      <c r="AC37" s="335"/>
      <c r="AD37" s="335"/>
      <c r="AE37" s="40" t="s">
        <v>192</v>
      </c>
      <c r="AF37" s="360">
        <v>1</v>
      </c>
      <c r="AG37" s="360">
        <v>1</v>
      </c>
      <c r="AH37" s="318">
        <f t="shared" si="6"/>
        <v>100</v>
      </c>
      <c r="AI37" s="55">
        <v>65150000</v>
      </c>
      <c r="AJ37" s="55">
        <v>56733333</v>
      </c>
      <c r="AK37" s="40" t="s">
        <v>193</v>
      </c>
      <c r="AL37" s="360">
        <v>1</v>
      </c>
      <c r="AM37" s="360">
        <v>1</v>
      </c>
      <c r="AN37" s="318">
        <f t="shared" si="7"/>
        <v>100</v>
      </c>
      <c r="AO37" s="55">
        <v>25750000</v>
      </c>
      <c r="AP37" s="55">
        <v>20590000</v>
      </c>
      <c r="AQ37" s="40" t="s">
        <v>194</v>
      </c>
      <c r="AR37" s="360">
        <v>1</v>
      </c>
      <c r="AS37" s="360">
        <v>1</v>
      </c>
      <c r="AT37" s="318">
        <f t="shared" si="8"/>
        <v>100</v>
      </c>
      <c r="AU37" s="55">
        <v>53000000</v>
      </c>
      <c r="AV37" s="55">
        <v>35640000</v>
      </c>
      <c r="AW37" s="40" t="s">
        <v>158</v>
      </c>
      <c r="AX37" s="360">
        <v>1</v>
      </c>
      <c r="AY37" s="360">
        <v>1</v>
      </c>
      <c r="AZ37" s="318">
        <f t="shared" si="9"/>
        <v>100</v>
      </c>
      <c r="BA37" s="55">
        <v>28000000</v>
      </c>
      <c r="BB37" s="55">
        <v>19586000</v>
      </c>
      <c r="BC37" s="40" t="s">
        <v>159</v>
      </c>
      <c r="BD37" s="360">
        <v>1</v>
      </c>
      <c r="BE37" s="360">
        <v>1</v>
      </c>
      <c r="BF37" s="318">
        <f t="shared" si="10"/>
        <v>100</v>
      </c>
      <c r="BG37" s="55"/>
      <c r="BH37" s="55"/>
      <c r="BI37" s="40"/>
      <c r="BJ37" s="360">
        <v>1</v>
      </c>
      <c r="BK37" s="360">
        <v>1</v>
      </c>
      <c r="BL37" s="318">
        <f t="shared" si="11"/>
        <v>100</v>
      </c>
      <c r="BM37" s="54">
        <v>13200000</v>
      </c>
      <c r="BN37" s="54">
        <v>3300000</v>
      </c>
      <c r="BO37" s="56" t="s">
        <v>195</v>
      </c>
      <c r="BP37" s="360">
        <v>1</v>
      </c>
      <c r="BQ37" s="360">
        <v>1</v>
      </c>
      <c r="BR37" s="318">
        <f t="shared" si="0"/>
        <v>100</v>
      </c>
      <c r="BS37" s="187">
        <v>11540000</v>
      </c>
      <c r="BT37" s="187">
        <v>11540000</v>
      </c>
      <c r="BU37" s="320">
        <v>0</v>
      </c>
      <c r="BV37" s="40" t="s">
        <v>1061</v>
      </c>
      <c r="BW37" s="360">
        <v>1</v>
      </c>
      <c r="BX37" s="360">
        <v>1</v>
      </c>
      <c r="BY37" s="370">
        <f t="shared" si="12"/>
        <v>100</v>
      </c>
      <c r="BZ37" s="222"/>
      <c r="CA37" s="222"/>
      <c r="CB37" s="281" t="e">
        <f t="shared" si="14"/>
        <v>#DIV/0!</v>
      </c>
      <c r="CC37" s="275" t="s">
        <v>1151</v>
      </c>
      <c r="CD37" s="360">
        <v>1</v>
      </c>
      <c r="CE37" s="360"/>
      <c r="CF37" s="320">
        <f t="shared" si="17"/>
        <v>0</v>
      </c>
      <c r="CG37" s="58"/>
      <c r="CH37" s="58"/>
      <c r="CI37" s="40"/>
      <c r="CJ37" s="360">
        <v>1</v>
      </c>
      <c r="CK37" s="360">
        <f>(+U37+AA37+AG37+AM37+AS37+AY37+BE37+BK37+BQ37+BX37)/10</f>
        <v>1.3</v>
      </c>
      <c r="CL37" s="400">
        <v>1</v>
      </c>
      <c r="CM37" s="330" t="s">
        <v>963</v>
      </c>
    </row>
    <row r="38" spans="1:91" ht="160.5" customHeight="1">
      <c r="A38" s="341"/>
      <c r="B38" s="331"/>
      <c r="C38" s="397"/>
      <c r="D38" s="331"/>
      <c r="E38" s="411"/>
      <c r="F38" s="411"/>
      <c r="G38" s="411"/>
      <c r="H38" s="44" t="s">
        <v>160</v>
      </c>
      <c r="I38" s="398"/>
      <c r="J38" s="399"/>
      <c r="K38" s="399"/>
      <c r="L38" s="399"/>
      <c r="M38" s="399"/>
      <c r="N38" s="399"/>
      <c r="O38" s="399"/>
      <c r="P38" s="399"/>
      <c r="Q38" s="399"/>
      <c r="R38" s="399"/>
      <c r="S38" s="406"/>
      <c r="T38" s="407"/>
      <c r="U38" s="405"/>
      <c r="V38" s="408"/>
      <c r="W38" s="55"/>
      <c r="X38" s="55"/>
      <c r="Y38" s="40"/>
      <c r="Z38" s="405"/>
      <c r="AA38" s="405"/>
      <c r="AB38" s="404"/>
      <c r="AC38" s="52"/>
      <c r="AD38" s="52"/>
      <c r="AE38" s="40"/>
      <c r="AF38" s="405"/>
      <c r="AG38" s="405"/>
      <c r="AH38" s="404"/>
      <c r="AI38" s="55"/>
      <c r="AJ38" s="55"/>
      <c r="AK38" s="40"/>
      <c r="AL38" s="405"/>
      <c r="AM38" s="405"/>
      <c r="AN38" s="404"/>
      <c r="AO38" s="55"/>
      <c r="AP38" s="55"/>
      <c r="AQ38" s="40"/>
      <c r="AR38" s="405"/>
      <c r="AS38" s="405"/>
      <c r="AT38" s="404"/>
      <c r="AU38" s="55"/>
      <c r="AV38" s="55"/>
      <c r="AW38" s="40"/>
      <c r="AX38" s="405"/>
      <c r="AY38" s="405"/>
      <c r="AZ38" s="404"/>
      <c r="BA38" s="55"/>
      <c r="BB38" s="55"/>
      <c r="BC38" s="40"/>
      <c r="BD38" s="405"/>
      <c r="BE38" s="405"/>
      <c r="BF38" s="404"/>
      <c r="BG38" s="55">
        <v>0</v>
      </c>
      <c r="BH38" s="55">
        <v>0</v>
      </c>
      <c r="BI38" s="40" t="s">
        <v>196</v>
      </c>
      <c r="BJ38" s="405"/>
      <c r="BK38" s="405"/>
      <c r="BL38" s="404"/>
      <c r="BM38" s="54">
        <v>0</v>
      </c>
      <c r="BN38" s="54">
        <v>0</v>
      </c>
      <c r="BO38" s="56" t="s">
        <v>185</v>
      </c>
      <c r="BP38" s="405"/>
      <c r="BQ38" s="405"/>
      <c r="BR38" s="404"/>
      <c r="BS38" s="187">
        <v>0</v>
      </c>
      <c r="BT38" s="187">
        <v>0</v>
      </c>
      <c r="BU38" s="321"/>
      <c r="BV38" s="40" t="s">
        <v>186</v>
      </c>
      <c r="BW38" s="405"/>
      <c r="BX38" s="405"/>
      <c r="BY38" s="412"/>
      <c r="BZ38" s="259">
        <v>136000000</v>
      </c>
      <c r="CA38" s="259">
        <v>89000000</v>
      </c>
      <c r="CB38" s="281">
        <f t="shared" si="14"/>
        <v>65.441176470588232</v>
      </c>
      <c r="CC38" s="275" t="s">
        <v>1183</v>
      </c>
      <c r="CD38" s="405"/>
      <c r="CE38" s="405"/>
      <c r="CF38" s="321"/>
      <c r="CG38" s="58"/>
      <c r="CH38" s="58"/>
      <c r="CI38" s="40"/>
      <c r="CJ38" s="409"/>
      <c r="CK38" s="409">
        <f>(+BQ34+BK34+BE34+AY34+AS34+AM34+AG34+AA34+U34)/8</f>
        <v>10.375</v>
      </c>
      <c r="CL38" s="410"/>
      <c r="CM38" s="331"/>
    </row>
    <row r="39" spans="1:91" ht="122.25" customHeight="1">
      <c r="A39" s="342"/>
      <c r="B39" s="332"/>
      <c r="C39" s="352"/>
      <c r="D39" s="332"/>
      <c r="E39" s="353"/>
      <c r="F39" s="353"/>
      <c r="G39" s="353"/>
      <c r="H39" s="44" t="s">
        <v>170</v>
      </c>
      <c r="I39" s="357"/>
      <c r="J39" s="363"/>
      <c r="K39" s="363"/>
      <c r="L39" s="363"/>
      <c r="M39" s="363"/>
      <c r="N39" s="363"/>
      <c r="O39" s="363"/>
      <c r="P39" s="363"/>
      <c r="Q39" s="363"/>
      <c r="R39" s="363"/>
      <c r="S39" s="381"/>
      <c r="T39" s="365"/>
      <c r="U39" s="361"/>
      <c r="V39" s="385"/>
      <c r="W39" s="55"/>
      <c r="X39" s="55"/>
      <c r="Y39" s="40"/>
      <c r="Z39" s="361"/>
      <c r="AA39" s="361"/>
      <c r="AB39" s="319"/>
      <c r="AC39" s="52"/>
      <c r="AD39" s="52"/>
      <c r="AE39" s="40"/>
      <c r="AF39" s="361"/>
      <c r="AG39" s="361"/>
      <c r="AH39" s="319"/>
      <c r="AI39" s="55"/>
      <c r="AJ39" s="55"/>
      <c r="AK39" s="40" t="s">
        <v>197</v>
      </c>
      <c r="AL39" s="361"/>
      <c r="AM39" s="361"/>
      <c r="AN39" s="319"/>
      <c r="AO39" s="55"/>
      <c r="AP39" s="55"/>
      <c r="AQ39" s="40" t="s">
        <v>173</v>
      </c>
      <c r="AR39" s="361"/>
      <c r="AS39" s="361"/>
      <c r="AT39" s="319"/>
      <c r="AU39" s="55">
        <v>0</v>
      </c>
      <c r="AV39" s="55">
        <v>0</v>
      </c>
      <c r="AW39" s="40" t="s">
        <v>198</v>
      </c>
      <c r="AX39" s="361"/>
      <c r="AY39" s="361"/>
      <c r="AZ39" s="319"/>
      <c r="BA39" s="55">
        <v>0</v>
      </c>
      <c r="BB39" s="55">
        <v>0</v>
      </c>
      <c r="BC39" s="40" t="s">
        <v>198</v>
      </c>
      <c r="BD39" s="361"/>
      <c r="BE39" s="361"/>
      <c r="BF39" s="319"/>
      <c r="BG39" s="55"/>
      <c r="BH39" s="55"/>
      <c r="BI39" s="40"/>
      <c r="BJ39" s="361"/>
      <c r="BK39" s="361"/>
      <c r="BL39" s="319"/>
      <c r="BM39" s="55"/>
      <c r="BN39" s="55"/>
      <c r="BO39" s="40"/>
      <c r="BP39" s="361"/>
      <c r="BQ39" s="361"/>
      <c r="BR39" s="319"/>
      <c r="BS39" s="187">
        <v>0</v>
      </c>
      <c r="BT39" s="187">
        <v>0</v>
      </c>
      <c r="BU39" s="322"/>
      <c r="BV39" s="40" t="s">
        <v>944</v>
      </c>
      <c r="BW39" s="361"/>
      <c r="BX39" s="361"/>
      <c r="BY39" s="371"/>
      <c r="BZ39" s="222"/>
      <c r="CA39" s="222"/>
      <c r="CB39" s="281" t="e">
        <f t="shared" si="14"/>
        <v>#DIV/0!</v>
      </c>
      <c r="CC39" s="275" t="s">
        <v>1184</v>
      </c>
      <c r="CD39" s="361"/>
      <c r="CE39" s="361"/>
      <c r="CF39" s="322"/>
      <c r="CG39" s="58"/>
      <c r="CH39" s="58"/>
      <c r="CI39" s="40"/>
      <c r="CJ39" s="361"/>
      <c r="CK39" s="361">
        <f>(+BQ35+BK35+BE35+AY35+AS35+AM35+AG35+AA35+U35)/8</f>
        <v>0</v>
      </c>
      <c r="CL39" s="401"/>
      <c r="CM39" s="332"/>
    </row>
    <row r="40" spans="1:91" ht="183.75" customHeight="1">
      <c r="A40" s="416" t="s">
        <v>199</v>
      </c>
      <c r="B40" s="330" t="s">
        <v>986</v>
      </c>
      <c r="C40" s="377">
        <v>24</v>
      </c>
      <c r="D40" s="330" t="s">
        <v>988</v>
      </c>
      <c r="E40" s="351" t="s">
        <v>26</v>
      </c>
      <c r="F40" s="351"/>
      <c r="G40" s="351"/>
      <c r="H40" s="44" t="s">
        <v>100</v>
      </c>
      <c r="I40" s="356">
        <v>868</v>
      </c>
      <c r="J40" s="362">
        <v>900</v>
      </c>
      <c r="K40" s="362">
        <v>710</v>
      </c>
      <c r="L40" s="362">
        <v>710</v>
      </c>
      <c r="M40" s="362">
        <v>710</v>
      </c>
      <c r="N40" s="362">
        <v>740</v>
      </c>
      <c r="O40" s="362">
        <v>710</v>
      </c>
      <c r="P40" s="362">
        <v>710</v>
      </c>
      <c r="Q40" s="362">
        <v>710</v>
      </c>
      <c r="R40" s="362">
        <v>710</v>
      </c>
      <c r="S40" s="380">
        <v>710</v>
      </c>
      <c r="T40" s="364">
        <v>868</v>
      </c>
      <c r="U40" s="360">
        <v>1114</v>
      </c>
      <c r="V40" s="384">
        <f t="shared" si="4"/>
        <v>128.34101382488478</v>
      </c>
      <c r="W40" s="55">
        <v>3000000</v>
      </c>
      <c r="X40" s="55">
        <v>3000000</v>
      </c>
      <c r="Y40" s="40" t="s">
        <v>201</v>
      </c>
      <c r="Z40" s="360">
        <v>900</v>
      </c>
      <c r="AA40" s="360">
        <v>1266</v>
      </c>
      <c r="AB40" s="384">
        <f t="shared" si="5"/>
        <v>140.66666666666669</v>
      </c>
      <c r="AC40" s="55">
        <v>66500000</v>
      </c>
      <c r="AD40" s="55">
        <v>66500000</v>
      </c>
      <c r="AE40" s="40" t="s">
        <v>202</v>
      </c>
      <c r="AF40" s="360">
        <v>710</v>
      </c>
      <c r="AG40" s="360">
        <v>0</v>
      </c>
      <c r="AH40" s="384">
        <f t="shared" si="6"/>
        <v>0</v>
      </c>
      <c r="AI40" s="55"/>
      <c r="AJ40" s="55"/>
      <c r="AK40" s="40" t="s">
        <v>203</v>
      </c>
      <c r="AL40" s="360">
        <v>710</v>
      </c>
      <c r="AM40" s="360">
        <v>3101</v>
      </c>
      <c r="AN40" s="384">
        <f t="shared" si="7"/>
        <v>436.76056338028167</v>
      </c>
      <c r="AO40" s="55">
        <v>40000000</v>
      </c>
      <c r="AP40" s="55">
        <v>0</v>
      </c>
      <c r="AQ40" s="40" t="s">
        <v>204</v>
      </c>
      <c r="AR40" s="360">
        <v>710</v>
      </c>
      <c r="AS40" s="360">
        <v>1231</v>
      </c>
      <c r="AT40" s="384">
        <f t="shared" si="8"/>
        <v>173.38028169014083</v>
      </c>
      <c r="AU40" s="55">
        <v>29000000</v>
      </c>
      <c r="AV40" s="55">
        <v>0</v>
      </c>
      <c r="AW40" s="40" t="s">
        <v>205</v>
      </c>
      <c r="AX40" s="360">
        <v>740</v>
      </c>
      <c r="AY40" s="360"/>
      <c r="AZ40" s="318">
        <f t="shared" si="9"/>
        <v>0</v>
      </c>
      <c r="BA40" s="55">
        <v>18817998</v>
      </c>
      <c r="BB40" s="55">
        <v>11342000</v>
      </c>
      <c r="BC40" s="40" t="s">
        <v>206</v>
      </c>
      <c r="BD40" s="360">
        <v>710</v>
      </c>
      <c r="BE40" s="360">
        <v>2600</v>
      </c>
      <c r="BF40" s="373">
        <v>100</v>
      </c>
      <c r="BG40" s="55">
        <v>0</v>
      </c>
      <c r="BH40" s="55">
        <v>0</v>
      </c>
      <c r="BI40" s="40" t="s">
        <v>207</v>
      </c>
      <c r="BJ40" s="360">
        <v>710</v>
      </c>
      <c r="BK40" s="360">
        <v>710</v>
      </c>
      <c r="BL40" s="318">
        <v>100</v>
      </c>
      <c r="BM40" s="54">
        <v>0</v>
      </c>
      <c r="BN40" s="54">
        <v>0</v>
      </c>
      <c r="BO40" s="56" t="s">
        <v>208</v>
      </c>
      <c r="BP40" s="360">
        <v>710</v>
      </c>
      <c r="BQ40" s="421">
        <v>12.547000000000001</v>
      </c>
      <c r="BR40" s="318">
        <v>100</v>
      </c>
      <c r="BS40" s="323">
        <v>70231484604</v>
      </c>
      <c r="BT40" s="323">
        <v>27245598388</v>
      </c>
      <c r="BU40" s="325">
        <f>BT40/BS40*100</f>
        <v>38.793994661545625</v>
      </c>
      <c r="BV40" s="7" t="s">
        <v>1062</v>
      </c>
      <c r="BW40" s="360">
        <v>710</v>
      </c>
      <c r="BX40" s="360">
        <v>10263</v>
      </c>
      <c r="BY40" s="419">
        <v>100</v>
      </c>
      <c r="BZ40" s="222"/>
      <c r="CA40" s="222"/>
      <c r="CB40" s="281" t="e">
        <f t="shared" si="14"/>
        <v>#DIV/0!</v>
      </c>
      <c r="CC40" s="276" t="s">
        <v>1185</v>
      </c>
      <c r="CD40" s="360"/>
      <c r="CE40" s="360"/>
      <c r="CF40" s="320" t="e">
        <f t="shared" si="17"/>
        <v>#DIV/0!</v>
      </c>
      <c r="CG40" s="58"/>
      <c r="CH40" s="58"/>
      <c r="CI40" s="40"/>
      <c r="CJ40" s="360">
        <v>710</v>
      </c>
      <c r="CK40" s="360">
        <f>(+U40+AA40+AG40+AM40+AS40+AY40+BE40+BK40+BQ40+BX40)/10</f>
        <v>2029.7547</v>
      </c>
      <c r="CL40" s="400">
        <v>1</v>
      </c>
      <c r="CM40" s="413" t="s">
        <v>1171</v>
      </c>
    </row>
    <row r="41" spans="1:91" ht="183.75" customHeight="1">
      <c r="A41" s="417"/>
      <c r="B41" s="331"/>
      <c r="C41" s="352"/>
      <c r="D41" s="332"/>
      <c r="E41" s="353"/>
      <c r="F41" s="353"/>
      <c r="G41" s="353"/>
      <c r="H41" s="44" t="s">
        <v>170</v>
      </c>
      <c r="I41" s="357"/>
      <c r="J41" s="363"/>
      <c r="K41" s="363"/>
      <c r="L41" s="363"/>
      <c r="M41" s="363"/>
      <c r="N41" s="363"/>
      <c r="O41" s="363"/>
      <c r="P41" s="363"/>
      <c r="Q41" s="363"/>
      <c r="R41" s="363"/>
      <c r="S41" s="381"/>
      <c r="T41" s="365"/>
      <c r="U41" s="361"/>
      <c r="V41" s="385"/>
      <c r="W41" s="55"/>
      <c r="X41" s="55"/>
      <c r="Y41" s="40"/>
      <c r="Z41" s="361"/>
      <c r="AA41" s="361"/>
      <c r="AB41" s="385"/>
      <c r="AC41" s="55">
        <v>28432594971</v>
      </c>
      <c r="AD41" s="55">
        <v>28432594971</v>
      </c>
      <c r="AE41" s="40" t="s">
        <v>209</v>
      </c>
      <c r="AF41" s="361"/>
      <c r="AG41" s="361"/>
      <c r="AH41" s="385"/>
      <c r="AI41" s="55"/>
      <c r="AJ41" s="55"/>
      <c r="AK41" s="40" t="s">
        <v>210</v>
      </c>
      <c r="AL41" s="361"/>
      <c r="AM41" s="361"/>
      <c r="AN41" s="385"/>
      <c r="AO41" s="55"/>
      <c r="AP41" s="55"/>
      <c r="AQ41" s="40" t="s">
        <v>173</v>
      </c>
      <c r="AR41" s="361"/>
      <c r="AS41" s="361"/>
      <c r="AT41" s="385"/>
      <c r="AU41" s="55">
        <v>31283765286</v>
      </c>
      <c r="AV41" s="55">
        <v>31074343655</v>
      </c>
      <c r="AW41" s="40" t="s">
        <v>211</v>
      </c>
      <c r="AX41" s="361"/>
      <c r="AY41" s="361"/>
      <c r="AZ41" s="319"/>
      <c r="BA41" s="55">
        <v>27876946427</v>
      </c>
      <c r="BB41" s="55">
        <v>16246054019</v>
      </c>
      <c r="BC41" s="40" t="s">
        <v>212</v>
      </c>
      <c r="BD41" s="361"/>
      <c r="BE41" s="361"/>
      <c r="BF41" s="374"/>
      <c r="BG41" s="55">
        <v>33964251913</v>
      </c>
      <c r="BH41" s="55">
        <v>31438578457</v>
      </c>
      <c r="BI41" s="40" t="s">
        <v>213</v>
      </c>
      <c r="BJ41" s="361"/>
      <c r="BK41" s="361"/>
      <c r="BL41" s="319"/>
      <c r="BM41" s="54">
        <v>0</v>
      </c>
      <c r="BN41" s="54">
        <v>0</v>
      </c>
      <c r="BO41" s="56" t="s">
        <v>177</v>
      </c>
      <c r="BP41" s="361"/>
      <c r="BQ41" s="422"/>
      <c r="BR41" s="319"/>
      <c r="BS41" s="324"/>
      <c r="BT41" s="324"/>
      <c r="BU41" s="326"/>
      <c r="BV41" s="40" t="s">
        <v>978</v>
      </c>
      <c r="BW41" s="361"/>
      <c r="BX41" s="361"/>
      <c r="BY41" s="420"/>
      <c r="BZ41" s="290">
        <v>34992747649</v>
      </c>
      <c r="CA41" s="290">
        <v>14221280416</v>
      </c>
      <c r="CB41" s="281">
        <f t="shared" si="14"/>
        <v>40.640650910436314</v>
      </c>
      <c r="CC41" s="276" t="s">
        <v>1186</v>
      </c>
      <c r="CD41" s="361"/>
      <c r="CE41" s="361"/>
      <c r="CF41" s="322"/>
      <c r="CG41" s="58"/>
      <c r="CH41" s="58"/>
      <c r="CI41" s="40"/>
      <c r="CJ41" s="361"/>
      <c r="CK41" s="361"/>
      <c r="CL41" s="401"/>
      <c r="CM41" s="415"/>
    </row>
    <row r="42" spans="1:91" ht="317.25" customHeight="1">
      <c r="A42" s="417"/>
      <c r="B42" s="332"/>
      <c r="C42" s="42">
        <v>25</v>
      </c>
      <c r="D42" s="40" t="s">
        <v>987</v>
      </c>
      <c r="E42" s="43" t="s">
        <v>26</v>
      </c>
      <c r="F42" s="43"/>
      <c r="G42" s="43"/>
      <c r="H42" s="44" t="s">
        <v>100</v>
      </c>
      <c r="I42" s="45">
        <v>36</v>
      </c>
      <c r="J42" s="46">
        <v>50</v>
      </c>
      <c r="K42" s="46">
        <v>55</v>
      </c>
      <c r="L42" s="46">
        <v>55</v>
      </c>
      <c r="M42" s="46">
        <v>55</v>
      </c>
      <c r="N42" s="46">
        <v>70</v>
      </c>
      <c r="O42" s="46">
        <v>85</v>
      </c>
      <c r="P42" s="46">
        <v>85</v>
      </c>
      <c r="Q42" s="46">
        <v>85</v>
      </c>
      <c r="R42" s="46">
        <v>85</v>
      </c>
      <c r="S42" s="47">
        <v>85</v>
      </c>
      <c r="T42" s="48">
        <v>36</v>
      </c>
      <c r="U42" s="49">
        <v>86</v>
      </c>
      <c r="V42" s="53">
        <f t="shared" si="4"/>
        <v>238.88888888888889</v>
      </c>
      <c r="W42" s="55">
        <v>3000000</v>
      </c>
      <c r="X42" s="55">
        <v>3000000</v>
      </c>
      <c r="Y42" s="40" t="s">
        <v>214</v>
      </c>
      <c r="Z42" s="49">
        <v>50</v>
      </c>
      <c r="AA42" s="49">
        <v>5</v>
      </c>
      <c r="AB42" s="51">
        <f t="shared" si="5"/>
        <v>10</v>
      </c>
      <c r="AC42" s="55">
        <v>66500000</v>
      </c>
      <c r="AD42" s="55">
        <v>66500000</v>
      </c>
      <c r="AE42" s="40" t="s">
        <v>215</v>
      </c>
      <c r="AF42" s="49">
        <v>55</v>
      </c>
      <c r="AG42" s="49">
        <v>97</v>
      </c>
      <c r="AH42" s="53">
        <f t="shared" si="6"/>
        <v>176.36363636363637</v>
      </c>
      <c r="AI42" s="55">
        <v>17500000</v>
      </c>
      <c r="AJ42" s="55">
        <v>17500000</v>
      </c>
      <c r="AK42" s="40" t="s">
        <v>216</v>
      </c>
      <c r="AL42" s="49">
        <v>55</v>
      </c>
      <c r="AM42" s="49">
        <v>112</v>
      </c>
      <c r="AN42" s="53">
        <f t="shared" si="7"/>
        <v>203.63636363636363</v>
      </c>
      <c r="AO42" s="55">
        <v>41200000</v>
      </c>
      <c r="AP42" s="55"/>
      <c r="AQ42" s="40" t="s">
        <v>217</v>
      </c>
      <c r="AR42" s="49">
        <v>55</v>
      </c>
      <c r="AS42" s="49">
        <v>750</v>
      </c>
      <c r="AT42" s="53">
        <f t="shared" si="8"/>
        <v>1363.6363636363637</v>
      </c>
      <c r="AU42" s="55">
        <v>0</v>
      </c>
      <c r="AV42" s="55">
        <v>0</v>
      </c>
      <c r="AW42" s="40" t="s">
        <v>218</v>
      </c>
      <c r="AX42" s="49">
        <v>70</v>
      </c>
      <c r="AY42" s="49">
        <v>94</v>
      </c>
      <c r="AZ42" s="53">
        <f t="shared" si="9"/>
        <v>134.28571428571428</v>
      </c>
      <c r="BA42" s="55">
        <v>0</v>
      </c>
      <c r="BB42" s="55">
        <v>0</v>
      </c>
      <c r="BC42" s="40" t="s">
        <v>219</v>
      </c>
      <c r="BD42" s="49">
        <v>85</v>
      </c>
      <c r="BE42" s="49">
        <v>97</v>
      </c>
      <c r="BF42" s="53">
        <v>100</v>
      </c>
      <c r="BG42" s="55">
        <v>39999332.869999997</v>
      </c>
      <c r="BH42" s="55">
        <v>39999332.869999997</v>
      </c>
      <c r="BI42" s="40" t="s">
        <v>220</v>
      </c>
      <c r="BJ42" s="49">
        <v>85</v>
      </c>
      <c r="BK42" s="49">
        <v>94</v>
      </c>
      <c r="BL42" s="63">
        <v>100</v>
      </c>
      <c r="BM42" s="54">
        <v>0</v>
      </c>
      <c r="BN42" s="54">
        <v>0</v>
      </c>
      <c r="BO42" s="56" t="s">
        <v>221</v>
      </c>
      <c r="BP42" s="49">
        <v>85</v>
      </c>
      <c r="BQ42" s="49">
        <v>115</v>
      </c>
      <c r="BR42" s="51">
        <v>100</v>
      </c>
      <c r="BS42" s="171">
        <v>5000000</v>
      </c>
      <c r="BT42" s="171">
        <v>5000000</v>
      </c>
      <c r="BU42" s="153">
        <f>BT42/BS42*100</f>
        <v>100</v>
      </c>
      <c r="BV42" s="56" t="s">
        <v>1063</v>
      </c>
      <c r="BW42" s="57">
        <v>85</v>
      </c>
      <c r="BX42" s="57">
        <v>0</v>
      </c>
      <c r="BY42" s="235">
        <f t="shared" si="12"/>
        <v>0</v>
      </c>
      <c r="BZ42" s="291">
        <v>5000000</v>
      </c>
      <c r="CA42" s="292"/>
      <c r="CB42" s="281">
        <f t="shared" si="14"/>
        <v>0</v>
      </c>
      <c r="CC42" s="275" t="s">
        <v>1187</v>
      </c>
      <c r="CD42" s="249"/>
      <c r="CE42" s="249"/>
      <c r="CF42" s="250" t="e">
        <f t="shared" ref="CF42:CF57" si="27">(CE42/CD42)*100</f>
        <v>#DIV/0!</v>
      </c>
      <c r="CG42" s="251"/>
      <c r="CH42" s="251"/>
      <c r="CI42" s="247"/>
      <c r="CJ42" s="248">
        <v>85</v>
      </c>
      <c r="CK42" s="248">
        <f t="shared" ref="CK42:CK44" si="28">(U42+AA42+AG42+AM42+AS42+AY42+BE42+BK42+BQ42+BX42+CE42+BX42)/10</f>
        <v>145</v>
      </c>
      <c r="CL42" s="254">
        <v>1</v>
      </c>
      <c r="CM42" s="260" t="s">
        <v>1119</v>
      </c>
    </row>
    <row r="43" spans="1:91" ht="198" customHeight="1">
      <c r="A43" s="417"/>
      <c r="B43" s="330" t="s">
        <v>222</v>
      </c>
      <c r="C43" s="42">
        <v>26</v>
      </c>
      <c r="D43" s="40" t="s">
        <v>223</v>
      </c>
      <c r="E43" s="43" t="s">
        <v>26</v>
      </c>
      <c r="F43" s="43"/>
      <c r="G43" s="43"/>
      <c r="H43" s="44" t="s">
        <v>100</v>
      </c>
      <c r="I43" s="45">
        <v>3207</v>
      </c>
      <c r="J43" s="46">
        <v>3234</v>
      </c>
      <c r="K43" s="46">
        <v>3204</v>
      </c>
      <c r="L43" s="46">
        <v>3364</v>
      </c>
      <c r="M43" s="46">
        <v>3364</v>
      </c>
      <c r="N43" s="46">
        <v>3365</v>
      </c>
      <c r="O43" s="46">
        <v>3468</v>
      </c>
      <c r="P43" s="73">
        <v>3468</v>
      </c>
      <c r="Q43" s="73">
        <v>3468</v>
      </c>
      <c r="R43" s="73">
        <v>3468</v>
      </c>
      <c r="S43" s="74">
        <v>3468</v>
      </c>
      <c r="T43" s="48">
        <v>3207</v>
      </c>
      <c r="U43" s="49">
        <v>2967</v>
      </c>
      <c r="V43" s="53">
        <f t="shared" si="4"/>
        <v>92.516370439663234</v>
      </c>
      <c r="W43" s="55">
        <v>96574236631.539993</v>
      </c>
      <c r="X43" s="55">
        <v>96204545021</v>
      </c>
      <c r="Y43" s="40" t="s">
        <v>224</v>
      </c>
      <c r="Z43" s="49">
        <v>3234</v>
      </c>
      <c r="AA43" s="49">
        <v>2827</v>
      </c>
      <c r="AB43" s="53">
        <f t="shared" si="5"/>
        <v>87.414965986394549</v>
      </c>
      <c r="AC43" s="55">
        <v>102615366837.64999</v>
      </c>
      <c r="AD43" s="55">
        <v>34798043724</v>
      </c>
      <c r="AE43" s="40" t="s">
        <v>225</v>
      </c>
      <c r="AF43" s="49">
        <v>3204</v>
      </c>
      <c r="AG43" s="49">
        <v>3204</v>
      </c>
      <c r="AH43" s="51">
        <f t="shared" si="6"/>
        <v>100</v>
      </c>
      <c r="AI43" s="55"/>
      <c r="AJ43" s="55"/>
      <c r="AK43" s="40" t="s">
        <v>226</v>
      </c>
      <c r="AL43" s="49">
        <v>3364</v>
      </c>
      <c r="AM43" s="49">
        <v>3138</v>
      </c>
      <c r="AN43" s="53">
        <f t="shared" si="7"/>
        <v>93.28180737217599</v>
      </c>
      <c r="AO43" s="55">
        <v>0</v>
      </c>
      <c r="AP43" s="55">
        <v>0</v>
      </c>
      <c r="AQ43" s="40" t="s">
        <v>227</v>
      </c>
      <c r="AR43" s="49">
        <v>3364</v>
      </c>
      <c r="AS43" s="49">
        <v>6199</v>
      </c>
      <c r="AT43" s="65">
        <f t="shared" si="8"/>
        <v>184.27467300832342</v>
      </c>
      <c r="AU43" s="55">
        <v>0</v>
      </c>
      <c r="AV43" s="55">
        <v>0</v>
      </c>
      <c r="AW43" s="40" t="s">
        <v>228</v>
      </c>
      <c r="AX43" s="49">
        <v>3365</v>
      </c>
      <c r="AY43" s="49">
        <v>2561</v>
      </c>
      <c r="AZ43" s="53">
        <f t="shared" si="9"/>
        <v>76.106983655274888</v>
      </c>
      <c r="BA43" s="55">
        <v>346204958</v>
      </c>
      <c r="BB43" s="55">
        <v>103749306</v>
      </c>
      <c r="BC43" s="40" t="s">
        <v>229</v>
      </c>
      <c r="BD43" s="49">
        <v>3468</v>
      </c>
      <c r="BE43" s="49">
        <v>2428</v>
      </c>
      <c r="BF43" s="53">
        <f>BE43*100/BD43</f>
        <v>70.011534025374857</v>
      </c>
      <c r="BG43" s="55">
        <v>0</v>
      </c>
      <c r="BH43" s="55">
        <v>0</v>
      </c>
      <c r="BI43" s="330" t="s">
        <v>230</v>
      </c>
      <c r="BJ43" s="70">
        <v>3468</v>
      </c>
      <c r="BK43" s="70">
        <v>2635</v>
      </c>
      <c r="BL43" s="50">
        <f>BK43*100/BJ43</f>
        <v>75.980392156862749</v>
      </c>
      <c r="BM43" s="54">
        <v>0</v>
      </c>
      <c r="BN43" s="54">
        <v>0</v>
      </c>
      <c r="BO43" s="56" t="s">
        <v>231</v>
      </c>
      <c r="BP43" s="49">
        <v>3468</v>
      </c>
      <c r="BQ43" s="49">
        <v>2592</v>
      </c>
      <c r="BR43" s="50">
        <f>(BQ43/BP43)*100</f>
        <v>74.740484429065745</v>
      </c>
      <c r="BS43" s="168">
        <v>0</v>
      </c>
      <c r="BT43" s="168">
        <v>0</v>
      </c>
      <c r="BU43" s="153">
        <v>0</v>
      </c>
      <c r="BV43" s="72" t="s">
        <v>1064</v>
      </c>
      <c r="BW43" s="49">
        <v>3468</v>
      </c>
      <c r="BX43" s="57">
        <v>2649</v>
      </c>
      <c r="BY43" s="235">
        <f>(BX43/BW43)*100</f>
        <v>76.384083044982702</v>
      </c>
      <c r="BZ43" s="222"/>
      <c r="CA43" s="222"/>
      <c r="CB43" s="281" t="e">
        <f t="shared" si="14"/>
        <v>#DIV/0!</v>
      </c>
      <c r="CC43" s="275" t="s">
        <v>1251</v>
      </c>
      <c r="CD43" s="248">
        <v>3468</v>
      </c>
      <c r="CE43" s="249"/>
      <c r="CF43" s="250">
        <f t="shared" si="27"/>
        <v>0</v>
      </c>
      <c r="CG43" s="251"/>
      <c r="CH43" s="251"/>
      <c r="CI43" s="247"/>
      <c r="CJ43" s="248">
        <v>3468</v>
      </c>
      <c r="CK43" s="248">
        <f t="shared" si="28"/>
        <v>3384.9</v>
      </c>
      <c r="CL43" s="254">
        <f>CK43/CJ43</f>
        <v>0.97603806228373702</v>
      </c>
      <c r="CM43" s="247" t="s">
        <v>1273</v>
      </c>
    </row>
    <row r="44" spans="1:91" ht="258" customHeight="1">
      <c r="A44" s="417"/>
      <c r="B44" s="331"/>
      <c r="C44" s="42">
        <v>27</v>
      </c>
      <c r="D44" s="40" t="s">
        <v>232</v>
      </c>
      <c r="E44" s="43"/>
      <c r="F44" s="43" t="s">
        <v>26</v>
      </c>
      <c r="G44" s="43"/>
      <c r="H44" s="44" t="s">
        <v>100</v>
      </c>
      <c r="I44" s="45">
        <v>23088</v>
      </c>
      <c r="J44" s="46">
        <v>23095</v>
      </c>
      <c r="K44" s="46">
        <v>17000</v>
      </c>
      <c r="L44" s="46">
        <v>17000</v>
      </c>
      <c r="M44" s="46">
        <v>17000</v>
      </c>
      <c r="N44" s="46">
        <v>18500</v>
      </c>
      <c r="O44" s="46">
        <v>17000</v>
      </c>
      <c r="P44" s="73">
        <v>17000</v>
      </c>
      <c r="Q44" s="73">
        <v>17000</v>
      </c>
      <c r="R44" s="73">
        <v>17000</v>
      </c>
      <c r="S44" s="74">
        <v>17000</v>
      </c>
      <c r="T44" s="48">
        <v>23088</v>
      </c>
      <c r="U44" s="49">
        <v>19544</v>
      </c>
      <c r="V44" s="53">
        <f t="shared" si="4"/>
        <v>84.650034650034641</v>
      </c>
      <c r="W44" s="55">
        <v>96574236631.539993</v>
      </c>
      <c r="X44" s="55">
        <v>96204545021</v>
      </c>
      <c r="Y44" s="40" t="s">
        <v>233</v>
      </c>
      <c r="Z44" s="49">
        <v>23095</v>
      </c>
      <c r="AA44" s="49">
        <v>19085</v>
      </c>
      <c r="AB44" s="53">
        <f t="shared" si="5"/>
        <v>82.636934401385588</v>
      </c>
      <c r="AC44" s="333">
        <v>102615366837.64999</v>
      </c>
      <c r="AD44" s="333">
        <v>34798043724</v>
      </c>
      <c r="AE44" s="40" t="s">
        <v>234</v>
      </c>
      <c r="AF44" s="49">
        <v>17000</v>
      </c>
      <c r="AG44" s="49">
        <v>19263</v>
      </c>
      <c r="AH44" s="53">
        <f t="shared" si="6"/>
        <v>113.31176470588235</v>
      </c>
      <c r="AI44" s="55"/>
      <c r="AJ44" s="55"/>
      <c r="AK44" s="40" t="s">
        <v>235</v>
      </c>
      <c r="AL44" s="49">
        <v>17000</v>
      </c>
      <c r="AM44" s="49">
        <v>16506</v>
      </c>
      <c r="AN44" s="53">
        <f t="shared" si="7"/>
        <v>97.094117647058823</v>
      </c>
      <c r="AO44" s="55">
        <v>6068145362</v>
      </c>
      <c r="AP44" s="55">
        <v>5511373138</v>
      </c>
      <c r="AQ44" s="40" t="s">
        <v>236</v>
      </c>
      <c r="AR44" s="49">
        <v>17000</v>
      </c>
      <c r="AS44" s="49">
        <v>15891</v>
      </c>
      <c r="AT44" s="53">
        <f t="shared" si="8"/>
        <v>93.476470588235287</v>
      </c>
      <c r="AU44" s="55">
        <v>5803871661</v>
      </c>
      <c r="AV44" s="55">
        <v>4774485643</v>
      </c>
      <c r="AW44" s="40" t="s">
        <v>237</v>
      </c>
      <c r="AX44" s="49">
        <v>18500</v>
      </c>
      <c r="AY44" s="49">
        <v>15477</v>
      </c>
      <c r="AZ44" s="53">
        <f t="shared" si="9"/>
        <v>83.659459459459455</v>
      </c>
      <c r="BA44" s="55">
        <v>2092282143</v>
      </c>
      <c r="BB44" s="55">
        <v>627006675</v>
      </c>
      <c r="BC44" s="40" t="s">
        <v>238</v>
      </c>
      <c r="BD44" s="49">
        <v>17000</v>
      </c>
      <c r="BE44" s="49">
        <v>15496</v>
      </c>
      <c r="BF44" s="53">
        <f>BE44*100/BD44</f>
        <v>91.152941176470591</v>
      </c>
      <c r="BG44" s="55">
        <v>0</v>
      </c>
      <c r="BH44" s="55">
        <v>0</v>
      </c>
      <c r="BI44" s="332"/>
      <c r="BJ44" s="70">
        <v>17000</v>
      </c>
      <c r="BK44" s="70">
        <v>15197</v>
      </c>
      <c r="BL44" s="50">
        <f>BK44*100/BJ44</f>
        <v>89.39411764705882</v>
      </c>
      <c r="BM44" s="54">
        <v>0</v>
      </c>
      <c r="BN44" s="54">
        <v>0</v>
      </c>
      <c r="BO44" s="56" t="s">
        <v>239</v>
      </c>
      <c r="BP44" s="49">
        <v>17000</v>
      </c>
      <c r="BQ44" s="49">
        <v>14465</v>
      </c>
      <c r="BR44" s="193">
        <f>(BQ44/BP44)*100</f>
        <v>85.088235294117638</v>
      </c>
      <c r="BS44" s="168">
        <v>0</v>
      </c>
      <c r="BT44" s="168">
        <v>0</v>
      </c>
      <c r="BU44" s="153">
        <v>0</v>
      </c>
      <c r="BV44" s="72" t="s">
        <v>1065</v>
      </c>
      <c r="BW44" s="49">
        <v>17000</v>
      </c>
      <c r="BX44" s="57">
        <v>14584</v>
      </c>
      <c r="BY44" s="235">
        <f t="shared" si="12"/>
        <v>85.788235294117641</v>
      </c>
      <c r="BZ44" s="222"/>
      <c r="CA44" s="222"/>
      <c r="CB44" s="281" t="e">
        <f t="shared" si="14"/>
        <v>#DIV/0!</v>
      </c>
      <c r="CC44" s="275" t="s">
        <v>1252</v>
      </c>
      <c r="CD44" s="248">
        <v>17000</v>
      </c>
      <c r="CE44" s="249"/>
      <c r="CF44" s="250">
        <f t="shared" si="27"/>
        <v>0</v>
      </c>
      <c r="CG44" s="251"/>
      <c r="CH44" s="251"/>
      <c r="CI44" s="247"/>
      <c r="CJ44" s="248">
        <v>17000</v>
      </c>
      <c r="CK44" s="248">
        <f t="shared" si="28"/>
        <v>18009.2</v>
      </c>
      <c r="CL44" s="261">
        <v>1</v>
      </c>
      <c r="CM44" s="247" t="s">
        <v>1274</v>
      </c>
    </row>
    <row r="45" spans="1:91" ht="268.5" customHeight="1">
      <c r="A45" s="417"/>
      <c r="B45" s="331"/>
      <c r="C45" s="42">
        <v>28</v>
      </c>
      <c r="D45" s="40" t="s">
        <v>240</v>
      </c>
      <c r="E45" s="43" t="s">
        <v>26</v>
      </c>
      <c r="F45" s="43" t="s">
        <v>26</v>
      </c>
      <c r="G45" s="43" t="s">
        <v>26</v>
      </c>
      <c r="H45" s="44" t="s">
        <v>100</v>
      </c>
      <c r="I45" s="45">
        <v>113</v>
      </c>
      <c r="J45" s="46">
        <v>60</v>
      </c>
      <c r="K45" s="46">
        <v>185</v>
      </c>
      <c r="L45" s="46">
        <v>194</v>
      </c>
      <c r="M45" s="46">
        <v>194.25</v>
      </c>
      <c r="N45" s="46">
        <v>260</v>
      </c>
      <c r="O45" s="46">
        <v>235</v>
      </c>
      <c r="P45" s="73">
        <v>105</v>
      </c>
      <c r="Q45" s="46">
        <v>235</v>
      </c>
      <c r="R45" s="46">
        <v>235</v>
      </c>
      <c r="S45" s="47">
        <v>235</v>
      </c>
      <c r="T45" s="48">
        <v>113</v>
      </c>
      <c r="U45" s="49">
        <v>60</v>
      </c>
      <c r="V45" s="53">
        <f t="shared" si="4"/>
        <v>53.097345132743371</v>
      </c>
      <c r="W45" s="55">
        <v>96574236631.539993</v>
      </c>
      <c r="X45" s="55">
        <v>96204545021</v>
      </c>
      <c r="Y45" s="40" t="s">
        <v>241</v>
      </c>
      <c r="Z45" s="49">
        <v>60</v>
      </c>
      <c r="AA45" s="49">
        <v>20</v>
      </c>
      <c r="AB45" s="53">
        <f t="shared" si="5"/>
        <v>33.333333333333329</v>
      </c>
      <c r="AC45" s="335"/>
      <c r="AD45" s="335"/>
      <c r="AE45" s="40" t="s">
        <v>242</v>
      </c>
      <c r="AF45" s="49">
        <v>185</v>
      </c>
      <c r="AG45" s="49">
        <v>185</v>
      </c>
      <c r="AH45" s="51">
        <f t="shared" si="6"/>
        <v>100</v>
      </c>
      <c r="AI45" s="55"/>
      <c r="AJ45" s="55"/>
      <c r="AK45" s="40" t="s">
        <v>243</v>
      </c>
      <c r="AL45" s="49">
        <v>194</v>
      </c>
      <c r="AM45" s="49">
        <v>851</v>
      </c>
      <c r="AN45" s="65">
        <f t="shared" si="7"/>
        <v>438.65979381443304</v>
      </c>
      <c r="AO45" s="55">
        <v>10000000</v>
      </c>
      <c r="AP45" s="55">
        <v>10000000</v>
      </c>
      <c r="AQ45" s="40" t="s">
        <v>244</v>
      </c>
      <c r="AR45" s="49">
        <v>194.25</v>
      </c>
      <c r="AS45" s="49">
        <v>151</v>
      </c>
      <c r="AT45" s="53">
        <f t="shared" si="8"/>
        <v>77.734877734877742</v>
      </c>
      <c r="AU45" s="55">
        <v>7200000</v>
      </c>
      <c r="AV45" s="55">
        <v>2675000</v>
      </c>
      <c r="AW45" s="40" t="s">
        <v>245</v>
      </c>
      <c r="AX45" s="49">
        <v>260</v>
      </c>
      <c r="AY45" s="49">
        <v>203</v>
      </c>
      <c r="AZ45" s="53">
        <f t="shared" si="9"/>
        <v>78.07692307692308</v>
      </c>
      <c r="BA45" s="55">
        <v>5000000</v>
      </c>
      <c r="BB45" s="55">
        <v>4000000</v>
      </c>
      <c r="BC45" s="40" t="s">
        <v>246</v>
      </c>
      <c r="BD45" s="49">
        <v>235</v>
      </c>
      <c r="BE45" s="49">
        <v>52</v>
      </c>
      <c r="BF45" s="53">
        <f>BE45*100/BD45</f>
        <v>22.127659574468087</v>
      </c>
      <c r="BG45" s="55">
        <v>0</v>
      </c>
      <c r="BH45" s="55">
        <v>0</v>
      </c>
      <c r="BI45" s="40" t="s">
        <v>247</v>
      </c>
      <c r="BJ45" s="70">
        <v>105</v>
      </c>
      <c r="BK45" s="70">
        <v>105</v>
      </c>
      <c r="BL45" s="51">
        <v>100</v>
      </c>
      <c r="BM45" s="54">
        <v>0</v>
      </c>
      <c r="BN45" s="54">
        <v>0</v>
      </c>
      <c r="BO45" s="56" t="s">
        <v>248</v>
      </c>
      <c r="BP45" s="49">
        <v>235</v>
      </c>
      <c r="BQ45" s="49">
        <v>306</v>
      </c>
      <c r="BR45" s="50">
        <v>100</v>
      </c>
      <c r="BS45" s="171">
        <v>17310000</v>
      </c>
      <c r="BT45" s="171">
        <v>17275000</v>
      </c>
      <c r="BU45" s="162">
        <f>BT45/BS45*100</f>
        <v>99.797804737146151</v>
      </c>
      <c r="BV45" s="75" t="s">
        <v>1005</v>
      </c>
      <c r="BW45" s="57">
        <v>235</v>
      </c>
      <c r="BX45" s="306">
        <v>362</v>
      </c>
      <c r="BY45" s="235">
        <v>100</v>
      </c>
      <c r="BZ45" s="222"/>
      <c r="CA45" s="222"/>
      <c r="CB45" s="281" t="e">
        <f t="shared" si="14"/>
        <v>#DIV/0!</v>
      </c>
      <c r="CC45" s="275" t="s">
        <v>1206</v>
      </c>
      <c r="CD45" s="249">
        <v>23</v>
      </c>
      <c r="CE45" s="249"/>
      <c r="CF45" s="250">
        <f t="shared" si="27"/>
        <v>0</v>
      </c>
      <c r="CG45" s="251"/>
      <c r="CH45" s="251"/>
      <c r="CI45" s="247"/>
      <c r="CJ45" s="248">
        <v>235</v>
      </c>
      <c r="CK45" s="248">
        <f>U45+AA45+AG45+AM45+AS45+AY45+BE45+BK45+BQ45+BX45+CE45+BX45</f>
        <v>2657</v>
      </c>
      <c r="CL45" s="261">
        <v>1</v>
      </c>
      <c r="CM45" s="247" t="s">
        <v>1275</v>
      </c>
    </row>
    <row r="46" spans="1:91" ht="201.75" customHeight="1">
      <c r="A46" s="417"/>
      <c r="B46" s="331"/>
      <c r="C46" s="42">
        <v>29</v>
      </c>
      <c r="D46" s="40" t="s">
        <v>249</v>
      </c>
      <c r="E46" s="43"/>
      <c r="F46" s="43" t="s">
        <v>26</v>
      </c>
      <c r="G46" s="43" t="s">
        <v>26</v>
      </c>
      <c r="H46" s="44" t="s">
        <v>100</v>
      </c>
      <c r="I46" s="45">
        <v>18561</v>
      </c>
      <c r="J46" s="46">
        <v>18621</v>
      </c>
      <c r="K46" s="46">
        <v>15900</v>
      </c>
      <c r="L46" s="46">
        <v>15900</v>
      </c>
      <c r="M46" s="46">
        <v>15900</v>
      </c>
      <c r="N46" s="46">
        <v>16200</v>
      </c>
      <c r="O46" s="46">
        <v>15900</v>
      </c>
      <c r="P46" s="73">
        <v>15900</v>
      </c>
      <c r="Q46" s="73">
        <v>15900</v>
      </c>
      <c r="R46" s="73">
        <v>15900</v>
      </c>
      <c r="S46" s="74">
        <v>15900</v>
      </c>
      <c r="T46" s="48">
        <v>18561</v>
      </c>
      <c r="U46" s="49">
        <v>17014</v>
      </c>
      <c r="V46" s="53">
        <f t="shared" si="4"/>
        <v>91.665319756478638</v>
      </c>
      <c r="W46" s="55">
        <v>9066466051.4200001</v>
      </c>
      <c r="X46" s="55">
        <v>8412628529</v>
      </c>
      <c r="Y46" s="40" t="s">
        <v>250</v>
      </c>
      <c r="Z46" s="49">
        <v>18621</v>
      </c>
      <c r="AA46" s="49">
        <v>16420</v>
      </c>
      <c r="AB46" s="53">
        <f t="shared" si="5"/>
        <v>88.180011814617913</v>
      </c>
      <c r="AC46" s="333">
        <v>3829493088.2600002</v>
      </c>
      <c r="AD46" s="333">
        <v>2070756300</v>
      </c>
      <c r="AE46" s="40" t="s">
        <v>251</v>
      </c>
      <c r="AF46" s="49">
        <v>15900</v>
      </c>
      <c r="AG46" s="49">
        <v>18600</v>
      </c>
      <c r="AH46" s="53">
        <f t="shared" si="6"/>
        <v>116.98113207547169</v>
      </c>
      <c r="AI46" s="55"/>
      <c r="AJ46" s="55"/>
      <c r="AK46" s="40" t="s">
        <v>252</v>
      </c>
      <c r="AL46" s="49">
        <v>15900</v>
      </c>
      <c r="AM46" s="49">
        <v>14570</v>
      </c>
      <c r="AN46" s="53">
        <f t="shared" si="7"/>
        <v>91.635220125786162</v>
      </c>
      <c r="AO46" s="55">
        <v>6068145362</v>
      </c>
      <c r="AP46" s="55">
        <v>5511373138</v>
      </c>
      <c r="AQ46" s="40" t="s">
        <v>253</v>
      </c>
      <c r="AR46" s="49">
        <v>15900</v>
      </c>
      <c r="AS46" s="49">
        <v>14489</v>
      </c>
      <c r="AT46" s="53">
        <f t="shared" si="8"/>
        <v>91.125786163522022</v>
      </c>
      <c r="AU46" s="55">
        <v>5803871661</v>
      </c>
      <c r="AV46" s="55">
        <v>4774485643</v>
      </c>
      <c r="AW46" s="40" t="s">
        <v>254</v>
      </c>
      <c r="AX46" s="49">
        <v>16200</v>
      </c>
      <c r="AY46" s="49">
        <v>13864</v>
      </c>
      <c r="AZ46" s="53">
        <f t="shared" si="9"/>
        <v>85.580246913580254</v>
      </c>
      <c r="BA46" s="55">
        <v>1874524241</v>
      </c>
      <c r="BB46" s="55">
        <v>561749865</v>
      </c>
      <c r="BC46" s="40" t="s">
        <v>255</v>
      </c>
      <c r="BD46" s="49">
        <v>15900</v>
      </c>
      <c r="BE46" s="49">
        <v>14130</v>
      </c>
      <c r="BF46" s="53">
        <f>BE46*100/BD46</f>
        <v>88.867924528301884</v>
      </c>
      <c r="BG46" s="55">
        <v>0</v>
      </c>
      <c r="BH46" s="55">
        <v>0</v>
      </c>
      <c r="BI46" s="330" t="s">
        <v>230</v>
      </c>
      <c r="BJ46" s="70">
        <v>15900</v>
      </c>
      <c r="BK46" s="70">
        <v>13033</v>
      </c>
      <c r="BL46" s="53">
        <f>BK46*100/BJ46</f>
        <v>81.968553459119491</v>
      </c>
      <c r="BM46" s="54">
        <v>0</v>
      </c>
      <c r="BN46" s="54">
        <v>0</v>
      </c>
      <c r="BO46" s="56" t="s">
        <v>256</v>
      </c>
      <c r="BP46" s="49">
        <v>15900</v>
      </c>
      <c r="BQ46" s="49">
        <v>11901</v>
      </c>
      <c r="BR46" s="61">
        <f>(BQ46/BP46)*100</f>
        <v>74.84905660377359</v>
      </c>
      <c r="BS46" s="168">
        <v>0</v>
      </c>
      <c r="BT46" s="168">
        <v>0</v>
      </c>
      <c r="BU46" s="153">
        <v>0</v>
      </c>
      <c r="BV46" s="85" t="s">
        <v>1066</v>
      </c>
      <c r="BW46" s="70">
        <v>15900</v>
      </c>
      <c r="BX46" s="57">
        <v>11646</v>
      </c>
      <c r="BY46" s="235">
        <f t="shared" si="12"/>
        <v>73.245283018867923</v>
      </c>
      <c r="BZ46" s="222"/>
      <c r="CA46" s="222"/>
      <c r="CB46" s="281" t="e">
        <f t="shared" si="14"/>
        <v>#DIV/0!</v>
      </c>
      <c r="CC46" s="275" t="s">
        <v>1253</v>
      </c>
      <c r="CD46" s="248">
        <v>15900</v>
      </c>
      <c r="CE46" s="249"/>
      <c r="CF46" s="250">
        <f t="shared" si="27"/>
        <v>0</v>
      </c>
      <c r="CG46" s="251"/>
      <c r="CH46" s="251"/>
      <c r="CI46" s="247"/>
      <c r="CJ46" s="248">
        <v>15900</v>
      </c>
      <c r="CK46" s="248">
        <f t="shared" ref="CK46:CK48" si="29">(U46+AA46+AG46+AM46+AS46+AY46+BE46+BK46+BQ46+BX46+CE46+BX46)/10</f>
        <v>15731.3</v>
      </c>
      <c r="CL46" s="254">
        <f>CK46/CJ46</f>
        <v>0.98938993710691814</v>
      </c>
      <c r="CM46" s="247" t="s">
        <v>1276</v>
      </c>
    </row>
    <row r="47" spans="1:91" ht="185.25" customHeight="1">
      <c r="A47" s="417"/>
      <c r="B47" s="331"/>
      <c r="C47" s="42">
        <v>30</v>
      </c>
      <c r="D47" s="40" t="s">
        <v>257</v>
      </c>
      <c r="E47" s="43"/>
      <c r="F47" s="43"/>
      <c r="G47" s="43" t="s">
        <v>26</v>
      </c>
      <c r="H47" s="44" t="s">
        <v>100</v>
      </c>
      <c r="I47" s="45">
        <v>6093</v>
      </c>
      <c r="J47" s="46">
        <v>6096</v>
      </c>
      <c r="K47" s="46">
        <v>5100</v>
      </c>
      <c r="L47" s="46">
        <v>5100</v>
      </c>
      <c r="M47" s="46">
        <v>5100</v>
      </c>
      <c r="N47" s="46">
        <v>5400</v>
      </c>
      <c r="O47" s="46">
        <v>5100</v>
      </c>
      <c r="P47" s="73">
        <v>5100</v>
      </c>
      <c r="Q47" s="73">
        <v>5100</v>
      </c>
      <c r="R47" s="73">
        <v>5100</v>
      </c>
      <c r="S47" s="74">
        <v>5100</v>
      </c>
      <c r="T47" s="48">
        <v>6093</v>
      </c>
      <c r="U47" s="49">
        <v>5634</v>
      </c>
      <c r="V47" s="53">
        <f t="shared" si="4"/>
        <v>92.466765140324952</v>
      </c>
      <c r="W47" s="55">
        <v>9066466051.4200001</v>
      </c>
      <c r="X47" s="55">
        <v>8412628529</v>
      </c>
      <c r="Y47" s="40" t="s">
        <v>258</v>
      </c>
      <c r="Z47" s="49">
        <v>6096</v>
      </c>
      <c r="AA47" s="49">
        <v>5793</v>
      </c>
      <c r="AB47" s="53">
        <f t="shared" si="5"/>
        <v>95.029527559055111</v>
      </c>
      <c r="AC47" s="334"/>
      <c r="AD47" s="334"/>
      <c r="AE47" s="40" t="s">
        <v>259</v>
      </c>
      <c r="AF47" s="49">
        <v>5100</v>
      </c>
      <c r="AG47" s="49">
        <v>7285</v>
      </c>
      <c r="AH47" s="53">
        <f t="shared" si="6"/>
        <v>142.84313725490196</v>
      </c>
      <c r="AI47" s="55"/>
      <c r="AJ47" s="55"/>
      <c r="AK47" s="40" t="s">
        <v>260</v>
      </c>
      <c r="AL47" s="49">
        <v>5100</v>
      </c>
      <c r="AM47" s="49">
        <v>5327</v>
      </c>
      <c r="AN47" s="53">
        <f t="shared" si="7"/>
        <v>104.45098039215685</v>
      </c>
      <c r="AO47" s="55">
        <v>6068145362</v>
      </c>
      <c r="AP47" s="55">
        <v>5511373138</v>
      </c>
      <c r="AQ47" s="40" t="s">
        <v>261</v>
      </c>
      <c r="AR47" s="49">
        <v>5100</v>
      </c>
      <c r="AS47" s="49">
        <v>5316</v>
      </c>
      <c r="AT47" s="65">
        <f t="shared" si="8"/>
        <v>104.23529411764704</v>
      </c>
      <c r="AU47" s="55">
        <v>5803871661</v>
      </c>
      <c r="AV47" s="55">
        <v>4774485643</v>
      </c>
      <c r="AW47" s="40" t="s">
        <v>262</v>
      </c>
      <c r="AX47" s="49">
        <v>5400</v>
      </c>
      <c r="AY47" s="49">
        <v>5206</v>
      </c>
      <c r="AZ47" s="53">
        <f t="shared" si="9"/>
        <v>96.407407407407405</v>
      </c>
      <c r="BA47" s="55">
        <v>703448336</v>
      </c>
      <c r="BB47" s="55">
        <v>210806560</v>
      </c>
      <c r="BC47" s="40" t="s">
        <v>263</v>
      </c>
      <c r="BD47" s="49">
        <v>5100</v>
      </c>
      <c r="BE47" s="49">
        <v>5771</v>
      </c>
      <c r="BF47" s="53">
        <v>100</v>
      </c>
      <c r="BG47" s="55">
        <v>0</v>
      </c>
      <c r="BH47" s="55">
        <v>0</v>
      </c>
      <c r="BI47" s="332"/>
      <c r="BJ47" s="70">
        <v>5100</v>
      </c>
      <c r="BK47" s="70">
        <v>4843</v>
      </c>
      <c r="BL47" s="53">
        <f>BK47*100/BJ47</f>
        <v>94.960784313725483</v>
      </c>
      <c r="BM47" s="54">
        <v>0</v>
      </c>
      <c r="BN47" s="54">
        <v>0</v>
      </c>
      <c r="BO47" s="56" t="s">
        <v>264</v>
      </c>
      <c r="BP47" s="49">
        <v>5100</v>
      </c>
      <c r="BQ47" s="49">
        <v>4765</v>
      </c>
      <c r="BR47" s="61">
        <f>(BQ47/BP47)*100</f>
        <v>93.431372549019613</v>
      </c>
      <c r="BS47" s="168">
        <v>0</v>
      </c>
      <c r="BT47" s="168">
        <v>0</v>
      </c>
      <c r="BU47" s="153">
        <v>0</v>
      </c>
      <c r="BV47" s="72" t="s">
        <v>1067</v>
      </c>
      <c r="BW47" s="49">
        <v>5100</v>
      </c>
      <c r="BX47" s="57">
        <v>4877</v>
      </c>
      <c r="BY47" s="235">
        <f t="shared" si="12"/>
        <v>95.627450980392155</v>
      </c>
      <c r="BZ47" s="222"/>
      <c r="CA47" s="222"/>
      <c r="CB47" s="281" t="e">
        <f t="shared" si="14"/>
        <v>#DIV/0!</v>
      </c>
      <c r="CC47" s="275" t="s">
        <v>1208</v>
      </c>
      <c r="CD47" s="248">
        <v>510</v>
      </c>
      <c r="CE47" s="249"/>
      <c r="CF47" s="250">
        <f t="shared" si="27"/>
        <v>0</v>
      </c>
      <c r="CG47" s="251"/>
      <c r="CH47" s="251"/>
      <c r="CI47" s="247"/>
      <c r="CJ47" s="248">
        <v>5100</v>
      </c>
      <c r="CK47" s="248">
        <f t="shared" si="29"/>
        <v>5969.4</v>
      </c>
      <c r="CL47" s="254">
        <v>1</v>
      </c>
      <c r="CM47" s="247" t="s">
        <v>1277</v>
      </c>
    </row>
    <row r="48" spans="1:91" ht="222" customHeight="1">
      <c r="A48" s="417"/>
      <c r="B48" s="331"/>
      <c r="C48" s="42">
        <v>31</v>
      </c>
      <c r="D48" s="40" t="s">
        <v>265</v>
      </c>
      <c r="E48" s="43"/>
      <c r="F48" s="43" t="s">
        <v>26</v>
      </c>
      <c r="G48" s="43" t="s">
        <v>26</v>
      </c>
      <c r="H48" s="44" t="s">
        <v>100</v>
      </c>
      <c r="I48" s="45">
        <v>2697</v>
      </c>
      <c r="J48" s="46">
        <v>2967</v>
      </c>
      <c r="K48" s="46">
        <v>2697</v>
      </c>
      <c r="L48" s="46">
        <v>2697</v>
      </c>
      <c r="M48" s="46">
        <v>2697</v>
      </c>
      <c r="N48" s="46">
        <v>2697</v>
      </c>
      <c r="O48" s="46">
        <v>2697</v>
      </c>
      <c r="P48" s="46">
        <v>0</v>
      </c>
      <c r="Q48" s="46">
        <v>2697</v>
      </c>
      <c r="R48" s="46">
        <v>2697</v>
      </c>
      <c r="S48" s="47">
        <v>2697</v>
      </c>
      <c r="T48" s="48">
        <v>2697</v>
      </c>
      <c r="U48" s="49">
        <v>3376</v>
      </c>
      <c r="V48" s="53">
        <f t="shared" si="4"/>
        <v>125.17612161661104</v>
      </c>
      <c r="W48" s="55">
        <v>9066466051.4200001</v>
      </c>
      <c r="X48" s="55">
        <v>8412628529</v>
      </c>
      <c r="Y48" s="40" t="s">
        <v>266</v>
      </c>
      <c r="Z48" s="49">
        <v>2967</v>
      </c>
      <c r="AA48" s="49">
        <v>3671</v>
      </c>
      <c r="AB48" s="53">
        <f t="shared" si="5"/>
        <v>123.72767104819684</v>
      </c>
      <c r="AC48" s="334"/>
      <c r="AD48" s="334"/>
      <c r="AE48" s="40" t="s">
        <v>267</v>
      </c>
      <c r="AF48" s="49">
        <v>2697</v>
      </c>
      <c r="AG48" s="49"/>
      <c r="AH48" s="51">
        <f t="shared" si="6"/>
        <v>0</v>
      </c>
      <c r="AI48" s="55">
        <v>1020000000</v>
      </c>
      <c r="AJ48" s="55">
        <v>994920199</v>
      </c>
      <c r="AK48" s="40" t="s">
        <v>268</v>
      </c>
      <c r="AL48" s="49">
        <v>2697</v>
      </c>
      <c r="AM48" s="49">
        <v>2286</v>
      </c>
      <c r="AN48" s="53">
        <f t="shared" si="7"/>
        <v>84.76084538375973</v>
      </c>
      <c r="AO48" s="55">
        <v>1398920199</v>
      </c>
      <c r="AP48" s="55">
        <v>994920199</v>
      </c>
      <c r="AQ48" s="40" t="s">
        <v>269</v>
      </c>
      <c r="AR48" s="49">
        <v>2697</v>
      </c>
      <c r="AS48" s="49">
        <v>3013</v>
      </c>
      <c r="AT48" s="65">
        <f t="shared" si="8"/>
        <v>111.71672228401928</v>
      </c>
      <c r="AU48" s="55">
        <v>9409603557</v>
      </c>
      <c r="AV48" s="55">
        <v>7425530603</v>
      </c>
      <c r="AW48" s="40" t="s">
        <v>270</v>
      </c>
      <c r="AX48" s="49">
        <v>2697</v>
      </c>
      <c r="AY48" s="49">
        <v>3000</v>
      </c>
      <c r="AZ48" s="65">
        <f t="shared" si="9"/>
        <v>111.23470522803115</v>
      </c>
      <c r="BA48" s="55">
        <v>1200000000</v>
      </c>
      <c r="BB48" s="55"/>
      <c r="BC48" s="40" t="s">
        <v>271</v>
      </c>
      <c r="BD48" s="49">
        <v>2697</v>
      </c>
      <c r="BE48" s="49">
        <v>0</v>
      </c>
      <c r="BF48" s="51">
        <f t="shared" si="10"/>
        <v>0</v>
      </c>
      <c r="BG48" s="55">
        <v>0</v>
      </c>
      <c r="BH48" s="55">
        <v>0</v>
      </c>
      <c r="BI48" s="40" t="s">
        <v>272</v>
      </c>
      <c r="BJ48" s="49">
        <v>0</v>
      </c>
      <c r="BK48" s="49">
        <v>0</v>
      </c>
      <c r="BL48" s="51">
        <v>100</v>
      </c>
      <c r="BM48" s="54">
        <v>0</v>
      </c>
      <c r="BN48" s="54">
        <v>0</v>
      </c>
      <c r="BO48" s="56" t="s">
        <v>273</v>
      </c>
      <c r="BP48" s="49">
        <v>2697</v>
      </c>
      <c r="BQ48" s="49">
        <v>2444</v>
      </c>
      <c r="BR48" s="50">
        <v>100</v>
      </c>
      <c r="BS48" s="171">
        <v>577000000</v>
      </c>
      <c r="BT48" s="171">
        <v>562000000</v>
      </c>
      <c r="BU48" s="153">
        <v>0</v>
      </c>
      <c r="BV48" s="40" t="s">
        <v>1068</v>
      </c>
      <c r="BW48" s="49">
        <v>2697</v>
      </c>
      <c r="BX48" s="57">
        <v>2367</v>
      </c>
      <c r="BY48" s="235">
        <f t="shared" si="12"/>
        <v>87.764182424916569</v>
      </c>
      <c r="BZ48" s="293">
        <v>1204900000</v>
      </c>
      <c r="CA48" s="57">
        <v>1204900000</v>
      </c>
      <c r="CB48" s="281">
        <f t="shared" si="14"/>
        <v>100</v>
      </c>
      <c r="CC48" s="275" t="s">
        <v>1209</v>
      </c>
      <c r="CD48" s="248">
        <v>2697</v>
      </c>
      <c r="CE48" s="249"/>
      <c r="CF48" s="250">
        <f t="shared" si="27"/>
        <v>0</v>
      </c>
      <c r="CG48" s="251"/>
      <c r="CH48" s="251"/>
      <c r="CI48" s="247"/>
      <c r="CJ48" s="248">
        <v>2697</v>
      </c>
      <c r="CK48" s="248">
        <f t="shared" si="29"/>
        <v>2252.4</v>
      </c>
      <c r="CL48" s="261">
        <f t="shared" ref="CL48:CL50" si="30">CK48/CJ48</f>
        <v>0.8351501668520579</v>
      </c>
      <c r="CM48" s="247" t="s">
        <v>957</v>
      </c>
    </row>
    <row r="49" spans="1:92" s="86" customFormat="1" ht="261.75" customHeight="1">
      <c r="A49" s="417"/>
      <c r="B49" s="331"/>
      <c r="C49" s="76">
        <v>32</v>
      </c>
      <c r="D49" s="56" t="s">
        <v>274</v>
      </c>
      <c r="E49" s="77" t="s">
        <v>26</v>
      </c>
      <c r="F49" s="77" t="s">
        <v>26</v>
      </c>
      <c r="G49" s="77" t="s">
        <v>26</v>
      </c>
      <c r="H49" s="78" t="s">
        <v>100</v>
      </c>
      <c r="I49" s="79">
        <v>2874</v>
      </c>
      <c r="J49" s="73">
        <v>1537</v>
      </c>
      <c r="K49" s="73">
        <v>2856</v>
      </c>
      <c r="L49" s="73">
        <v>2856</v>
      </c>
      <c r="M49" s="73">
        <v>2856</v>
      </c>
      <c r="N49" s="73">
        <v>2864</v>
      </c>
      <c r="O49" s="73">
        <v>2856</v>
      </c>
      <c r="P49" s="73">
        <v>2856</v>
      </c>
      <c r="Q49" s="73">
        <v>2856</v>
      </c>
      <c r="R49" s="73">
        <v>2856</v>
      </c>
      <c r="S49" s="74">
        <v>2856</v>
      </c>
      <c r="T49" s="80">
        <v>2874</v>
      </c>
      <c r="U49" s="70">
        <v>1402</v>
      </c>
      <c r="V49" s="81">
        <f t="shared" si="4"/>
        <v>48.782185107863604</v>
      </c>
      <c r="W49" s="82">
        <v>9066466051.4200001</v>
      </c>
      <c r="X49" s="82">
        <v>8412628529</v>
      </c>
      <c r="Y49" s="56" t="s">
        <v>275</v>
      </c>
      <c r="Z49" s="70">
        <v>1537</v>
      </c>
      <c r="AA49" s="70">
        <v>830</v>
      </c>
      <c r="AB49" s="81">
        <f t="shared" si="5"/>
        <v>54.001301236174371</v>
      </c>
      <c r="AC49" s="334"/>
      <c r="AD49" s="334"/>
      <c r="AE49" s="56" t="s">
        <v>276</v>
      </c>
      <c r="AF49" s="70">
        <v>2856</v>
      </c>
      <c r="AG49" s="70">
        <v>2826</v>
      </c>
      <c r="AH49" s="81">
        <f t="shared" si="6"/>
        <v>98.94957983193278</v>
      </c>
      <c r="AI49" s="82">
        <v>1459029622</v>
      </c>
      <c r="AJ49" s="82">
        <v>1448793777</v>
      </c>
      <c r="AK49" s="56" t="s">
        <v>277</v>
      </c>
      <c r="AL49" s="70">
        <v>2856</v>
      </c>
      <c r="AM49" s="70">
        <v>2175</v>
      </c>
      <c r="AN49" s="81">
        <f t="shared" si="7"/>
        <v>76.15546218487394</v>
      </c>
      <c r="AO49" s="82">
        <v>6068145362</v>
      </c>
      <c r="AP49" s="82">
        <v>5511373138</v>
      </c>
      <c r="AQ49" s="56" t="s">
        <v>278</v>
      </c>
      <c r="AR49" s="70">
        <v>2856</v>
      </c>
      <c r="AS49" s="70">
        <v>1588</v>
      </c>
      <c r="AT49" s="81">
        <f t="shared" si="8"/>
        <v>55.602240896358545</v>
      </c>
      <c r="AU49" s="82">
        <v>5803871661</v>
      </c>
      <c r="AV49" s="82">
        <v>4774485643</v>
      </c>
      <c r="AW49" s="56" t="s">
        <v>279</v>
      </c>
      <c r="AX49" s="70">
        <v>2864</v>
      </c>
      <c r="AY49" s="70">
        <v>405</v>
      </c>
      <c r="AZ49" s="81">
        <f t="shared" si="9"/>
        <v>14.141061452513966</v>
      </c>
      <c r="BA49" s="82">
        <v>6437930092</v>
      </c>
      <c r="BB49" s="82">
        <v>5017463173</v>
      </c>
      <c r="BC49" s="56" t="s">
        <v>280</v>
      </c>
      <c r="BD49" s="70">
        <v>2856</v>
      </c>
      <c r="BE49" s="70">
        <v>910</v>
      </c>
      <c r="BF49" s="53">
        <f t="shared" si="10"/>
        <v>31.862745098039213</v>
      </c>
      <c r="BG49" s="82">
        <v>0</v>
      </c>
      <c r="BH49" s="82">
        <v>0</v>
      </c>
      <c r="BI49" s="56" t="s">
        <v>281</v>
      </c>
      <c r="BJ49" s="70">
        <v>2856</v>
      </c>
      <c r="BK49" s="70">
        <v>2856</v>
      </c>
      <c r="BL49" s="83">
        <v>100</v>
      </c>
      <c r="BM49" s="84">
        <v>0</v>
      </c>
      <c r="BN49" s="84">
        <v>0</v>
      </c>
      <c r="BO49" s="56" t="s">
        <v>282</v>
      </c>
      <c r="BP49" s="70">
        <v>2856</v>
      </c>
      <c r="BQ49" s="70">
        <v>0</v>
      </c>
      <c r="BR49" s="83">
        <f t="shared" si="0"/>
        <v>0</v>
      </c>
      <c r="BS49" s="171">
        <v>10000000</v>
      </c>
      <c r="BT49" s="171">
        <v>4713632</v>
      </c>
      <c r="BU49" s="153">
        <v>0</v>
      </c>
      <c r="BV49" s="85" t="s">
        <v>1006</v>
      </c>
      <c r="BW49" s="70">
        <v>2856</v>
      </c>
      <c r="BX49" s="307">
        <v>2032</v>
      </c>
      <c r="BY49" s="235">
        <f t="shared" si="12"/>
        <v>71.148459383753504</v>
      </c>
      <c r="BZ49" s="293">
        <v>15000000</v>
      </c>
      <c r="CA49" s="294">
        <v>11196667</v>
      </c>
      <c r="CB49" s="281">
        <f t="shared" si="14"/>
        <v>74.644446666666667</v>
      </c>
      <c r="CC49" s="275" t="s">
        <v>1177</v>
      </c>
      <c r="CD49" s="248">
        <v>2856</v>
      </c>
      <c r="CE49" s="249"/>
      <c r="CF49" s="250">
        <f t="shared" si="27"/>
        <v>0</v>
      </c>
      <c r="CG49" s="251"/>
      <c r="CH49" s="251"/>
      <c r="CI49" s="247"/>
      <c r="CJ49" s="248">
        <v>2856</v>
      </c>
      <c r="CK49" s="248">
        <f>(U49+AG49+AM49+AS49+AY49+BE49+BK49+BQ49+BX49+CE49+BX49)/10</f>
        <v>1622.6</v>
      </c>
      <c r="CL49" s="261">
        <f t="shared" si="30"/>
        <v>0.56813725490196076</v>
      </c>
      <c r="CM49" s="247" t="s">
        <v>1278</v>
      </c>
    </row>
    <row r="50" spans="1:92" ht="145.5" customHeight="1">
      <c r="A50" s="417"/>
      <c r="B50" s="331"/>
      <c r="C50" s="42">
        <v>33</v>
      </c>
      <c r="D50" s="40" t="s">
        <v>283</v>
      </c>
      <c r="E50" s="43" t="s">
        <v>26</v>
      </c>
      <c r="F50" s="43" t="s">
        <v>26</v>
      </c>
      <c r="G50" s="43" t="s">
        <v>26</v>
      </c>
      <c r="H50" s="44" t="s">
        <v>100</v>
      </c>
      <c r="I50" s="45">
        <v>4344</v>
      </c>
      <c r="J50" s="46">
        <v>2253</v>
      </c>
      <c r="K50" s="46">
        <v>4328</v>
      </c>
      <c r="L50" s="46">
        <v>4328</v>
      </c>
      <c r="M50" s="46">
        <v>4328</v>
      </c>
      <c r="N50" s="46">
        <v>4334</v>
      </c>
      <c r="O50" s="46">
        <v>4328</v>
      </c>
      <c r="P50" s="73">
        <v>4328</v>
      </c>
      <c r="Q50" s="73">
        <v>4328</v>
      </c>
      <c r="R50" s="73">
        <v>4328</v>
      </c>
      <c r="S50" s="74">
        <v>4328</v>
      </c>
      <c r="T50" s="48">
        <v>4344</v>
      </c>
      <c r="U50" s="49">
        <v>3111</v>
      </c>
      <c r="V50" s="53">
        <f t="shared" si="4"/>
        <v>71.61602209944752</v>
      </c>
      <c r="W50" s="55">
        <v>9066466051.4200001</v>
      </c>
      <c r="X50" s="55">
        <v>8412628529</v>
      </c>
      <c r="Y50" s="40" t="s">
        <v>284</v>
      </c>
      <c r="Z50" s="49">
        <v>2253</v>
      </c>
      <c r="AA50" s="49">
        <v>1122</v>
      </c>
      <c r="AB50" s="53">
        <f t="shared" si="5"/>
        <v>49.800266311584551</v>
      </c>
      <c r="AC50" s="335"/>
      <c r="AD50" s="335"/>
      <c r="AE50" s="40" t="s">
        <v>285</v>
      </c>
      <c r="AF50" s="49">
        <v>4328</v>
      </c>
      <c r="AG50" s="49">
        <v>2571</v>
      </c>
      <c r="AH50" s="53">
        <f>(AG50/AF50)*100</f>
        <v>59.403881700554528</v>
      </c>
      <c r="AI50" s="55"/>
      <c r="AJ50" s="55"/>
      <c r="AK50" s="40" t="s">
        <v>286</v>
      </c>
      <c r="AL50" s="49">
        <v>4328</v>
      </c>
      <c r="AM50" s="49">
        <v>2438</v>
      </c>
      <c r="AN50" s="53">
        <f t="shared" si="7"/>
        <v>56.330868761552679</v>
      </c>
      <c r="AO50" s="55">
        <v>6068145362</v>
      </c>
      <c r="AP50" s="55">
        <v>5511373138</v>
      </c>
      <c r="AQ50" s="40" t="s">
        <v>287</v>
      </c>
      <c r="AR50" s="49">
        <v>4328</v>
      </c>
      <c r="AS50" s="49">
        <v>2749</v>
      </c>
      <c r="AT50" s="53">
        <f t="shared" si="8"/>
        <v>63.516635859519411</v>
      </c>
      <c r="AU50" s="55">
        <v>5803871661</v>
      </c>
      <c r="AV50" s="55">
        <v>4774485643</v>
      </c>
      <c r="AW50" s="40" t="s">
        <v>288</v>
      </c>
      <c r="AX50" s="49">
        <v>4334</v>
      </c>
      <c r="AY50" s="49"/>
      <c r="AZ50" s="53">
        <f t="shared" si="9"/>
        <v>0</v>
      </c>
      <c r="BA50" s="55">
        <v>6437930092</v>
      </c>
      <c r="BB50" s="55">
        <v>5017463173</v>
      </c>
      <c r="BC50" s="40" t="s">
        <v>289</v>
      </c>
      <c r="BD50" s="49">
        <v>4328</v>
      </c>
      <c r="BE50" s="49">
        <v>2863</v>
      </c>
      <c r="BF50" s="53">
        <f t="shared" si="10"/>
        <v>66.150646950092423</v>
      </c>
      <c r="BG50" s="55">
        <v>0</v>
      </c>
      <c r="BH50" s="55">
        <v>0</v>
      </c>
      <c r="BI50" s="40" t="s">
        <v>290</v>
      </c>
      <c r="BJ50" s="70">
        <v>4328</v>
      </c>
      <c r="BK50" s="70">
        <v>4328</v>
      </c>
      <c r="BL50" s="51">
        <v>100</v>
      </c>
      <c r="BM50" s="54">
        <v>0</v>
      </c>
      <c r="BN50" s="54">
        <v>0</v>
      </c>
      <c r="BO50" s="56" t="s">
        <v>291</v>
      </c>
      <c r="BP50" s="49">
        <v>4328</v>
      </c>
      <c r="BQ50" s="49">
        <v>0</v>
      </c>
      <c r="BR50" s="51">
        <f t="shared" si="0"/>
        <v>0</v>
      </c>
      <c r="BS50" s="168">
        <v>0</v>
      </c>
      <c r="BT50" s="168">
        <v>0</v>
      </c>
      <c r="BU50" s="153">
        <v>0</v>
      </c>
      <c r="BV50" s="72" t="s">
        <v>989</v>
      </c>
      <c r="BW50" s="49">
        <v>4328</v>
      </c>
      <c r="BX50" s="57">
        <v>0</v>
      </c>
      <c r="BY50" s="235">
        <f t="shared" si="12"/>
        <v>0</v>
      </c>
      <c r="BZ50" s="222"/>
      <c r="CA50" s="222"/>
      <c r="CB50" s="281">
        <v>0</v>
      </c>
      <c r="CC50" s="275" t="s">
        <v>1188</v>
      </c>
      <c r="CD50" s="248">
        <v>4328</v>
      </c>
      <c r="CE50" s="249"/>
      <c r="CF50" s="250">
        <f t="shared" si="27"/>
        <v>0</v>
      </c>
      <c r="CG50" s="251"/>
      <c r="CH50" s="251"/>
      <c r="CI50" s="247"/>
      <c r="CJ50" s="248">
        <v>4328</v>
      </c>
      <c r="CK50" s="308">
        <v>2131</v>
      </c>
      <c r="CL50" s="261">
        <f t="shared" si="30"/>
        <v>0.49237523105360442</v>
      </c>
      <c r="CM50" s="309" t="s">
        <v>990</v>
      </c>
      <c r="CN50" s="278" t="s">
        <v>1181</v>
      </c>
    </row>
    <row r="51" spans="1:92" ht="180.75" customHeight="1">
      <c r="A51" s="417"/>
      <c r="B51" s="332"/>
      <c r="C51" s="42">
        <v>34</v>
      </c>
      <c r="D51" s="40" t="s">
        <v>292</v>
      </c>
      <c r="E51" s="43" t="s">
        <v>26</v>
      </c>
      <c r="F51" s="43" t="s">
        <v>26</v>
      </c>
      <c r="G51" s="43" t="s">
        <v>26</v>
      </c>
      <c r="H51" s="44" t="s">
        <v>100</v>
      </c>
      <c r="I51" s="45">
        <v>1</v>
      </c>
      <c r="J51" s="46">
        <v>1</v>
      </c>
      <c r="K51" s="46">
        <v>1</v>
      </c>
      <c r="L51" s="46">
        <v>1</v>
      </c>
      <c r="M51" s="46">
        <v>1</v>
      </c>
      <c r="N51" s="46">
        <v>1</v>
      </c>
      <c r="O51" s="46">
        <v>1</v>
      </c>
      <c r="P51" s="46">
        <v>1</v>
      </c>
      <c r="Q51" s="46">
        <v>1</v>
      </c>
      <c r="R51" s="46">
        <v>1</v>
      </c>
      <c r="S51" s="47">
        <v>1</v>
      </c>
      <c r="T51" s="48">
        <v>1</v>
      </c>
      <c r="U51" s="49">
        <v>1</v>
      </c>
      <c r="V51" s="53">
        <f t="shared" si="4"/>
        <v>100</v>
      </c>
      <c r="W51" s="55">
        <v>1050005619.33</v>
      </c>
      <c r="X51" s="55">
        <v>1050005619</v>
      </c>
      <c r="Y51" s="40" t="s">
        <v>293</v>
      </c>
      <c r="Z51" s="49">
        <v>1</v>
      </c>
      <c r="AA51" s="49">
        <v>1</v>
      </c>
      <c r="AB51" s="51">
        <f t="shared" si="5"/>
        <v>100</v>
      </c>
      <c r="AC51" s="55">
        <v>1047079382</v>
      </c>
      <c r="AD51" s="55">
        <v>51620000</v>
      </c>
      <c r="AE51" s="40" t="s">
        <v>294</v>
      </c>
      <c r="AF51" s="49">
        <v>1</v>
      </c>
      <c r="AG51" s="49">
        <v>2</v>
      </c>
      <c r="AH51" s="51">
        <f t="shared" si="6"/>
        <v>200</v>
      </c>
      <c r="AI51" s="55"/>
      <c r="AJ51" s="55"/>
      <c r="AK51" s="40" t="s">
        <v>295</v>
      </c>
      <c r="AL51" s="49">
        <v>1</v>
      </c>
      <c r="AM51" s="49">
        <v>2</v>
      </c>
      <c r="AN51" s="51">
        <f t="shared" si="7"/>
        <v>200</v>
      </c>
      <c r="AO51" s="55">
        <v>20000000</v>
      </c>
      <c r="AP51" s="55"/>
      <c r="AQ51" s="40" t="s">
        <v>296</v>
      </c>
      <c r="AR51" s="49">
        <v>1</v>
      </c>
      <c r="AS51" s="49">
        <v>1</v>
      </c>
      <c r="AT51" s="50">
        <f t="shared" si="8"/>
        <v>100</v>
      </c>
      <c r="AU51" s="55">
        <v>14400000</v>
      </c>
      <c r="AV51" s="55">
        <v>0</v>
      </c>
      <c r="AW51" s="40" t="s">
        <v>297</v>
      </c>
      <c r="AX51" s="49">
        <v>1</v>
      </c>
      <c r="AY51" s="49">
        <v>1</v>
      </c>
      <c r="AZ51" s="50">
        <f t="shared" si="9"/>
        <v>100</v>
      </c>
      <c r="BA51" s="55">
        <v>10000000</v>
      </c>
      <c r="BB51" s="55"/>
      <c r="BC51" s="40" t="s">
        <v>298</v>
      </c>
      <c r="BD51" s="49">
        <v>1</v>
      </c>
      <c r="BE51" s="49">
        <v>1</v>
      </c>
      <c r="BF51" s="51">
        <f t="shared" si="10"/>
        <v>100</v>
      </c>
      <c r="BG51" s="55">
        <v>0</v>
      </c>
      <c r="BH51" s="55">
        <v>0</v>
      </c>
      <c r="BI51" s="40" t="s">
        <v>299</v>
      </c>
      <c r="BJ51" s="49">
        <v>1</v>
      </c>
      <c r="BK51" s="49">
        <v>1</v>
      </c>
      <c r="BL51" s="51">
        <f t="shared" si="11"/>
        <v>100</v>
      </c>
      <c r="BM51" s="54">
        <v>0</v>
      </c>
      <c r="BN51" s="54">
        <v>0</v>
      </c>
      <c r="BO51" s="56" t="s">
        <v>300</v>
      </c>
      <c r="BP51" s="49">
        <v>1</v>
      </c>
      <c r="BQ51" s="49">
        <v>1</v>
      </c>
      <c r="BR51" s="51">
        <f t="shared" si="0"/>
        <v>100</v>
      </c>
      <c r="BS51" s="168">
        <v>0</v>
      </c>
      <c r="BT51" s="168">
        <v>0</v>
      </c>
      <c r="BU51" s="153">
        <v>0</v>
      </c>
      <c r="BV51" s="72" t="s">
        <v>991</v>
      </c>
      <c r="BW51" s="57">
        <v>1</v>
      </c>
      <c r="BX51" s="57">
        <v>0</v>
      </c>
      <c r="BY51" s="235">
        <f t="shared" si="12"/>
        <v>0</v>
      </c>
      <c r="BZ51" s="222"/>
      <c r="CA51" s="222"/>
      <c r="CB51" s="281">
        <v>0</v>
      </c>
      <c r="CC51" s="275" t="s">
        <v>1178</v>
      </c>
      <c r="CD51" s="249">
        <v>1</v>
      </c>
      <c r="CE51" s="249"/>
      <c r="CF51" s="250">
        <f t="shared" si="27"/>
        <v>0</v>
      </c>
      <c r="CG51" s="251"/>
      <c r="CH51" s="251"/>
      <c r="CI51" s="247"/>
      <c r="CJ51" s="248">
        <v>1</v>
      </c>
      <c r="CK51" s="248">
        <f t="shared" ref="CK51:CK57" si="31">(+U51+AA51+AG51+AM51+AS51+AY51+BE51+BK51+BQ51+BX51)/10</f>
        <v>1.1000000000000001</v>
      </c>
      <c r="CL51" s="254">
        <v>1</v>
      </c>
      <c r="CM51" s="247" t="s">
        <v>992</v>
      </c>
    </row>
    <row r="52" spans="1:92" ht="308.25" customHeight="1">
      <c r="A52" s="417"/>
      <c r="B52" s="330" t="s">
        <v>301</v>
      </c>
      <c r="C52" s="42">
        <v>35</v>
      </c>
      <c r="D52" s="40" t="s">
        <v>1088</v>
      </c>
      <c r="E52" s="43" t="s">
        <v>26</v>
      </c>
      <c r="F52" s="43" t="s">
        <v>26</v>
      </c>
      <c r="G52" s="43" t="s">
        <v>26</v>
      </c>
      <c r="H52" s="44" t="s">
        <v>100</v>
      </c>
      <c r="I52" s="45">
        <v>5</v>
      </c>
      <c r="J52" s="46">
        <v>6</v>
      </c>
      <c r="K52" s="46">
        <v>6</v>
      </c>
      <c r="L52" s="46">
        <v>6</v>
      </c>
      <c r="M52" s="46">
        <v>6</v>
      </c>
      <c r="N52" s="46">
        <v>7</v>
      </c>
      <c r="O52" s="46">
        <v>2</v>
      </c>
      <c r="P52" s="46">
        <v>1</v>
      </c>
      <c r="Q52" s="46">
        <v>6</v>
      </c>
      <c r="R52" s="46">
        <v>6</v>
      </c>
      <c r="S52" s="47">
        <v>6</v>
      </c>
      <c r="T52" s="48">
        <v>5</v>
      </c>
      <c r="U52" s="49">
        <v>6</v>
      </c>
      <c r="V52" s="50">
        <f t="shared" si="4"/>
        <v>120</v>
      </c>
      <c r="W52" s="55">
        <v>250344620.12</v>
      </c>
      <c r="X52" s="55">
        <v>124080000</v>
      </c>
      <c r="Y52" s="40" t="s">
        <v>302</v>
      </c>
      <c r="Z52" s="49">
        <v>6</v>
      </c>
      <c r="AA52" s="49">
        <v>6</v>
      </c>
      <c r="AB52" s="51">
        <f t="shared" si="5"/>
        <v>100</v>
      </c>
      <c r="AC52" s="55">
        <v>62631490.039999999</v>
      </c>
      <c r="AD52" s="55">
        <v>51301490</v>
      </c>
      <c r="AE52" s="40" t="s">
        <v>303</v>
      </c>
      <c r="AF52" s="49">
        <v>6</v>
      </c>
      <c r="AG52" s="49">
        <v>6</v>
      </c>
      <c r="AH52" s="51">
        <f t="shared" si="6"/>
        <v>100</v>
      </c>
      <c r="AI52" s="333">
        <v>15000000</v>
      </c>
      <c r="AJ52" s="333"/>
      <c r="AK52" s="330" t="s">
        <v>304</v>
      </c>
      <c r="AL52" s="49">
        <v>6</v>
      </c>
      <c r="AM52" s="49">
        <v>22</v>
      </c>
      <c r="AN52" s="61">
        <f t="shared" si="7"/>
        <v>366.66666666666663</v>
      </c>
      <c r="AO52" s="55">
        <v>0</v>
      </c>
      <c r="AP52" s="55">
        <v>0</v>
      </c>
      <c r="AQ52" s="330" t="s">
        <v>305</v>
      </c>
      <c r="AR52" s="49">
        <v>6</v>
      </c>
      <c r="AS52" s="49">
        <v>4</v>
      </c>
      <c r="AT52" s="50">
        <f t="shared" si="8"/>
        <v>66.666666666666657</v>
      </c>
      <c r="AU52" s="333">
        <v>112100000</v>
      </c>
      <c r="AV52" s="333">
        <v>107638100</v>
      </c>
      <c r="AW52" s="350" t="s">
        <v>306</v>
      </c>
      <c r="AX52" s="49">
        <v>7</v>
      </c>
      <c r="AY52" s="49">
        <v>6</v>
      </c>
      <c r="AZ52" s="50">
        <f t="shared" si="9"/>
        <v>85.714285714285708</v>
      </c>
      <c r="BA52" s="333">
        <v>123575000</v>
      </c>
      <c r="BB52" s="333">
        <v>90736000</v>
      </c>
      <c r="BC52" s="350" t="s">
        <v>307</v>
      </c>
      <c r="BD52" s="49">
        <v>2</v>
      </c>
      <c r="BE52" s="49">
        <v>2</v>
      </c>
      <c r="BF52" s="50">
        <f t="shared" si="10"/>
        <v>100</v>
      </c>
      <c r="BG52" s="55">
        <v>0</v>
      </c>
      <c r="BH52" s="55">
        <v>0</v>
      </c>
      <c r="BI52" s="40" t="s">
        <v>308</v>
      </c>
      <c r="BJ52" s="49">
        <v>1</v>
      </c>
      <c r="BK52" s="49">
        <v>1</v>
      </c>
      <c r="BL52" s="50">
        <f t="shared" si="11"/>
        <v>100</v>
      </c>
      <c r="BM52" s="54">
        <v>0</v>
      </c>
      <c r="BN52" s="54">
        <v>0</v>
      </c>
      <c r="BO52" s="56" t="s">
        <v>309</v>
      </c>
      <c r="BP52" s="49">
        <v>6</v>
      </c>
      <c r="BQ52" s="49">
        <v>5</v>
      </c>
      <c r="BR52" s="50">
        <f t="shared" si="0"/>
        <v>83.333333333333343</v>
      </c>
      <c r="BS52" s="168">
        <v>0</v>
      </c>
      <c r="BT52" s="168">
        <v>0</v>
      </c>
      <c r="BU52" s="153">
        <v>0</v>
      </c>
      <c r="BV52" s="87" t="s">
        <v>1069</v>
      </c>
      <c r="BW52" s="57">
        <v>6</v>
      </c>
      <c r="BX52" s="57">
        <v>6</v>
      </c>
      <c r="BY52" s="235">
        <f t="shared" si="12"/>
        <v>100</v>
      </c>
      <c r="BZ52" s="222"/>
      <c r="CA52" s="222"/>
      <c r="CB52" s="281" t="e">
        <f t="shared" si="14"/>
        <v>#DIV/0!</v>
      </c>
      <c r="CC52" s="275" t="s">
        <v>1189</v>
      </c>
      <c r="CD52" s="249">
        <v>6</v>
      </c>
      <c r="CE52" s="249"/>
      <c r="CF52" s="250">
        <f t="shared" si="27"/>
        <v>0</v>
      </c>
      <c r="CG52" s="251"/>
      <c r="CH52" s="251"/>
      <c r="CI52" s="247"/>
      <c r="CJ52" s="248">
        <v>6</v>
      </c>
      <c r="CK52" s="248">
        <f t="shared" si="31"/>
        <v>6.4</v>
      </c>
      <c r="CL52" s="254">
        <v>1</v>
      </c>
      <c r="CM52" s="247" t="s">
        <v>310</v>
      </c>
    </row>
    <row r="53" spans="1:92" ht="171.75" customHeight="1">
      <c r="A53" s="417"/>
      <c r="B53" s="332"/>
      <c r="C53" s="42">
        <v>36</v>
      </c>
      <c r="D53" s="40" t="s">
        <v>311</v>
      </c>
      <c r="E53" s="43" t="s">
        <v>26</v>
      </c>
      <c r="F53" s="43" t="s">
        <v>26</v>
      </c>
      <c r="G53" s="43" t="s">
        <v>26</v>
      </c>
      <c r="H53" s="44" t="s">
        <v>100</v>
      </c>
      <c r="I53" s="45">
        <v>53</v>
      </c>
      <c r="J53" s="46">
        <v>54</v>
      </c>
      <c r="K53" s="46">
        <v>54</v>
      </c>
      <c r="L53" s="46">
        <v>54</v>
      </c>
      <c r="M53" s="46">
        <v>54</v>
      </c>
      <c r="N53" s="46">
        <v>54</v>
      </c>
      <c r="O53" s="46">
        <v>54</v>
      </c>
      <c r="P53" s="46">
        <v>54</v>
      </c>
      <c r="Q53" s="46">
        <v>54</v>
      </c>
      <c r="R53" s="46">
        <v>54</v>
      </c>
      <c r="S53" s="47">
        <v>54</v>
      </c>
      <c r="T53" s="48">
        <v>53</v>
      </c>
      <c r="U53" s="49">
        <v>54</v>
      </c>
      <c r="V53" s="53">
        <f t="shared" si="4"/>
        <v>101.88679245283019</v>
      </c>
      <c r="W53" s="55">
        <v>224000000</v>
      </c>
      <c r="X53" s="55">
        <v>224000000</v>
      </c>
      <c r="Y53" s="40" t="s">
        <v>312</v>
      </c>
      <c r="Z53" s="49">
        <v>54</v>
      </c>
      <c r="AA53" s="49">
        <v>54</v>
      </c>
      <c r="AB53" s="51">
        <f t="shared" si="5"/>
        <v>100</v>
      </c>
      <c r="AC53" s="55">
        <v>290000000</v>
      </c>
      <c r="AD53" s="55">
        <v>3200000</v>
      </c>
      <c r="AE53" s="40" t="s">
        <v>313</v>
      </c>
      <c r="AF53" s="49">
        <v>54</v>
      </c>
      <c r="AG53" s="49">
        <v>4</v>
      </c>
      <c r="AH53" s="53">
        <f t="shared" si="6"/>
        <v>7.4074074074074066</v>
      </c>
      <c r="AI53" s="335"/>
      <c r="AJ53" s="335"/>
      <c r="AK53" s="332"/>
      <c r="AL53" s="49">
        <v>54</v>
      </c>
      <c r="AM53" s="49">
        <v>52</v>
      </c>
      <c r="AN53" s="53">
        <f t="shared" si="7"/>
        <v>96.296296296296291</v>
      </c>
      <c r="AO53" s="55">
        <v>0</v>
      </c>
      <c r="AP53" s="55">
        <v>0</v>
      </c>
      <c r="AQ53" s="332"/>
      <c r="AR53" s="49">
        <v>54</v>
      </c>
      <c r="AS53" s="49">
        <v>54</v>
      </c>
      <c r="AT53" s="51">
        <f t="shared" si="8"/>
        <v>100</v>
      </c>
      <c r="AU53" s="335"/>
      <c r="AV53" s="335"/>
      <c r="AW53" s="337"/>
      <c r="AX53" s="49">
        <v>54</v>
      </c>
      <c r="AY53" s="49">
        <v>54</v>
      </c>
      <c r="AZ53" s="51">
        <f t="shared" si="9"/>
        <v>100</v>
      </c>
      <c r="BA53" s="335"/>
      <c r="BB53" s="335"/>
      <c r="BC53" s="337"/>
      <c r="BD53" s="49">
        <v>54</v>
      </c>
      <c r="BE53" s="49">
        <v>54</v>
      </c>
      <c r="BF53" s="51">
        <v>100</v>
      </c>
      <c r="BG53" s="55">
        <v>0</v>
      </c>
      <c r="BH53" s="55">
        <v>0</v>
      </c>
      <c r="BI53" s="40" t="s">
        <v>314</v>
      </c>
      <c r="BJ53" s="49">
        <v>54</v>
      </c>
      <c r="BK53" s="49">
        <v>54</v>
      </c>
      <c r="BL53" s="51">
        <v>100</v>
      </c>
      <c r="BM53" s="54">
        <v>0</v>
      </c>
      <c r="BN53" s="54">
        <v>0</v>
      </c>
      <c r="BO53" s="56" t="s">
        <v>315</v>
      </c>
      <c r="BP53" s="49">
        <v>54</v>
      </c>
      <c r="BQ53" s="49">
        <v>54</v>
      </c>
      <c r="BR53" s="51">
        <f t="shared" si="0"/>
        <v>100</v>
      </c>
      <c r="BS53" s="168">
        <v>0</v>
      </c>
      <c r="BT53" s="168">
        <v>0</v>
      </c>
      <c r="BU53" s="153">
        <v>0</v>
      </c>
      <c r="BV53" s="40" t="s">
        <v>1070</v>
      </c>
      <c r="BW53" s="49">
        <v>54</v>
      </c>
      <c r="BX53" s="57">
        <v>54</v>
      </c>
      <c r="BY53" s="235">
        <f t="shared" si="12"/>
        <v>100</v>
      </c>
      <c r="BZ53" s="222"/>
      <c r="CA53" s="222"/>
      <c r="CB53" s="281" t="e">
        <f t="shared" si="14"/>
        <v>#DIV/0!</v>
      </c>
      <c r="CC53" s="275" t="s">
        <v>1179</v>
      </c>
      <c r="CD53" s="248">
        <v>54</v>
      </c>
      <c r="CE53" s="249"/>
      <c r="CF53" s="250">
        <f t="shared" si="27"/>
        <v>0</v>
      </c>
      <c r="CG53" s="251"/>
      <c r="CH53" s="251"/>
      <c r="CI53" s="247"/>
      <c r="CJ53" s="248">
        <v>54</v>
      </c>
      <c r="CK53" s="248">
        <f t="shared" si="31"/>
        <v>48.8</v>
      </c>
      <c r="CL53" s="254">
        <v>1</v>
      </c>
      <c r="CM53" s="275" t="s">
        <v>993</v>
      </c>
    </row>
    <row r="54" spans="1:92" ht="287.25" customHeight="1">
      <c r="A54" s="417"/>
      <c r="B54" s="330" t="s">
        <v>316</v>
      </c>
      <c r="C54" s="42">
        <v>37</v>
      </c>
      <c r="D54" s="40" t="s">
        <v>317</v>
      </c>
      <c r="E54" s="43" t="s">
        <v>26</v>
      </c>
      <c r="F54" s="43" t="s">
        <v>26</v>
      </c>
      <c r="G54" s="43" t="s">
        <v>26</v>
      </c>
      <c r="H54" s="44" t="s">
        <v>100</v>
      </c>
      <c r="I54" s="45">
        <v>1</v>
      </c>
      <c r="J54" s="46">
        <v>1</v>
      </c>
      <c r="K54" s="46">
        <v>9</v>
      </c>
      <c r="L54" s="46">
        <v>11</v>
      </c>
      <c r="M54" s="46">
        <v>11</v>
      </c>
      <c r="N54" s="46">
        <v>1</v>
      </c>
      <c r="O54" s="46">
        <v>1</v>
      </c>
      <c r="P54" s="46">
        <v>1</v>
      </c>
      <c r="Q54" s="46">
        <v>1</v>
      </c>
      <c r="R54" s="46">
        <v>1</v>
      </c>
      <c r="S54" s="47">
        <v>1</v>
      </c>
      <c r="T54" s="48">
        <v>1</v>
      </c>
      <c r="U54" s="49">
        <v>1</v>
      </c>
      <c r="V54" s="53">
        <f t="shared" si="4"/>
        <v>100</v>
      </c>
      <c r="W54" s="55">
        <v>250344620.12</v>
      </c>
      <c r="X54" s="55">
        <v>124080000</v>
      </c>
      <c r="Y54" s="40" t="s">
        <v>318</v>
      </c>
      <c r="Z54" s="49">
        <v>1</v>
      </c>
      <c r="AA54" s="49">
        <v>1</v>
      </c>
      <c r="AB54" s="51">
        <f t="shared" si="5"/>
        <v>100</v>
      </c>
      <c r="AC54" s="55">
        <v>62631490.039999999</v>
      </c>
      <c r="AD54" s="55">
        <v>51301490</v>
      </c>
      <c r="AE54" s="40" t="s">
        <v>319</v>
      </c>
      <c r="AF54" s="49">
        <v>9</v>
      </c>
      <c r="AG54" s="49">
        <v>9</v>
      </c>
      <c r="AH54" s="51">
        <f t="shared" si="6"/>
        <v>100</v>
      </c>
      <c r="AI54" s="55">
        <v>130000000</v>
      </c>
      <c r="AJ54" s="55">
        <v>104123000</v>
      </c>
      <c r="AK54" s="40" t="s">
        <v>320</v>
      </c>
      <c r="AL54" s="49">
        <v>11</v>
      </c>
      <c r="AM54" s="49">
        <v>15</v>
      </c>
      <c r="AN54" s="53">
        <f t="shared" si="7"/>
        <v>136.36363636363635</v>
      </c>
      <c r="AO54" s="55">
        <v>159104816</v>
      </c>
      <c r="AP54" s="55">
        <v>151904816</v>
      </c>
      <c r="AQ54" s="40" t="s">
        <v>321</v>
      </c>
      <c r="AR54" s="49">
        <v>11</v>
      </c>
      <c r="AS54" s="49">
        <v>11</v>
      </c>
      <c r="AT54" s="51">
        <f t="shared" si="8"/>
        <v>100</v>
      </c>
      <c r="AU54" s="55">
        <v>232365345</v>
      </c>
      <c r="AV54" s="55">
        <v>180200000</v>
      </c>
      <c r="AW54" s="40" t="s">
        <v>322</v>
      </c>
      <c r="AX54" s="49">
        <v>1</v>
      </c>
      <c r="AY54" s="49">
        <v>1</v>
      </c>
      <c r="AZ54" s="51">
        <f t="shared" si="9"/>
        <v>100</v>
      </c>
      <c r="BA54" s="55">
        <v>9924250</v>
      </c>
      <c r="BB54" s="55">
        <v>9924250</v>
      </c>
      <c r="BC54" s="40" t="s">
        <v>323</v>
      </c>
      <c r="BD54" s="49">
        <v>1</v>
      </c>
      <c r="BE54" s="49">
        <v>1</v>
      </c>
      <c r="BF54" s="51">
        <f t="shared" si="10"/>
        <v>100</v>
      </c>
      <c r="BG54" s="55">
        <v>0</v>
      </c>
      <c r="BH54" s="55">
        <v>0</v>
      </c>
      <c r="BI54" s="40" t="s">
        <v>324</v>
      </c>
      <c r="BJ54" s="49">
        <v>1</v>
      </c>
      <c r="BK54" s="49">
        <v>1</v>
      </c>
      <c r="BL54" s="51">
        <f t="shared" si="11"/>
        <v>100</v>
      </c>
      <c r="BM54" s="54">
        <v>0</v>
      </c>
      <c r="BN54" s="54">
        <v>0</v>
      </c>
      <c r="BO54" s="56" t="s">
        <v>325</v>
      </c>
      <c r="BP54" s="49">
        <v>1</v>
      </c>
      <c r="BQ54" s="49">
        <v>1</v>
      </c>
      <c r="BR54" s="51">
        <f t="shared" si="0"/>
        <v>100</v>
      </c>
      <c r="BS54" s="171">
        <v>20000000</v>
      </c>
      <c r="BT54" s="171">
        <v>13000000</v>
      </c>
      <c r="BU54" s="154">
        <f>BT54/BS54*100</f>
        <v>65</v>
      </c>
      <c r="BV54" s="40" t="s">
        <v>994</v>
      </c>
      <c r="BW54" s="57">
        <v>1</v>
      </c>
      <c r="BX54" s="57">
        <v>1</v>
      </c>
      <c r="BY54" s="235">
        <f t="shared" si="12"/>
        <v>100</v>
      </c>
      <c r="BZ54" s="222">
        <v>20000000</v>
      </c>
      <c r="CA54" s="222"/>
      <c r="CB54" s="281">
        <f t="shared" si="14"/>
        <v>0</v>
      </c>
      <c r="CC54" s="275" t="s">
        <v>1190</v>
      </c>
      <c r="CD54" s="249">
        <v>1</v>
      </c>
      <c r="CE54" s="249"/>
      <c r="CF54" s="250">
        <f t="shared" si="27"/>
        <v>0</v>
      </c>
      <c r="CG54" s="251"/>
      <c r="CH54" s="251"/>
      <c r="CI54" s="247"/>
      <c r="CJ54" s="248">
        <v>1</v>
      </c>
      <c r="CK54" s="248">
        <f t="shared" si="31"/>
        <v>4.2</v>
      </c>
      <c r="CL54" s="254">
        <v>1</v>
      </c>
      <c r="CM54" s="260" t="s">
        <v>1120</v>
      </c>
    </row>
    <row r="55" spans="1:92" ht="409.6" customHeight="1">
      <c r="A55" s="417"/>
      <c r="B55" s="331"/>
      <c r="C55" s="42">
        <v>38</v>
      </c>
      <c r="D55" s="40" t="s">
        <v>326</v>
      </c>
      <c r="E55" s="43" t="s">
        <v>26</v>
      </c>
      <c r="F55" s="43" t="s">
        <v>26</v>
      </c>
      <c r="G55" s="43" t="s">
        <v>26</v>
      </c>
      <c r="H55" s="44" t="s">
        <v>100</v>
      </c>
      <c r="I55" s="45">
        <v>1</v>
      </c>
      <c r="J55" s="46">
        <v>1</v>
      </c>
      <c r="K55" s="46">
        <v>3</v>
      </c>
      <c r="L55" s="46">
        <v>4</v>
      </c>
      <c r="M55" s="46">
        <v>4</v>
      </c>
      <c r="N55" s="46">
        <v>1</v>
      </c>
      <c r="O55" s="46">
        <v>1</v>
      </c>
      <c r="P55" s="46">
        <v>1</v>
      </c>
      <c r="Q55" s="46">
        <v>1</v>
      </c>
      <c r="R55" s="46">
        <v>1</v>
      </c>
      <c r="S55" s="47">
        <v>1</v>
      </c>
      <c r="T55" s="48">
        <v>1</v>
      </c>
      <c r="U55" s="49">
        <v>1</v>
      </c>
      <c r="V55" s="53">
        <f t="shared" si="4"/>
        <v>100</v>
      </c>
      <c r="W55" s="55">
        <v>250344620.12</v>
      </c>
      <c r="X55" s="55">
        <v>124080000</v>
      </c>
      <c r="Y55" s="40" t="s">
        <v>327</v>
      </c>
      <c r="Z55" s="49">
        <v>1</v>
      </c>
      <c r="AA55" s="49">
        <v>1</v>
      </c>
      <c r="AB55" s="51">
        <f t="shared" si="5"/>
        <v>100</v>
      </c>
      <c r="AC55" s="55">
        <v>62631490.039999999</v>
      </c>
      <c r="AD55" s="55">
        <v>51301490</v>
      </c>
      <c r="AE55" s="40" t="s">
        <v>328</v>
      </c>
      <c r="AF55" s="49">
        <v>3</v>
      </c>
      <c r="AG55" s="49">
        <v>3</v>
      </c>
      <c r="AH55" s="51">
        <f t="shared" si="6"/>
        <v>100</v>
      </c>
      <c r="AI55" s="55">
        <v>230000000</v>
      </c>
      <c r="AJ55" s="55">
        <v>109789100</v>
      </c>
      <c r="AK55" s="40" t="s">
        <v>329</v>
      </c>
      <c r="AL55" s="49">
        <v>4</v>
      </c>
      <c r="AM55" s="49">
        <v>11</v>
      </c>
      <c r="AN55" s="51">
        <f t="shared" si="7"/>
        <v>275</v>
      </c>
      <c r="AO55" s="55">
        <v>40000000</v>
      </c>
      <c r="AP55" s="55">
        <v>35000000</v>
      </c>
      <c r="AQ55" s="40" t="s">
        <v>330</v>
      </c>
      <c r="AR55" s="49">
        <v>4</v>
      </c>
      <c r="AS55" s="49">
        <v>11</v>
      </c>
      <c r="AT55" s="51">
        <f t="shared" si="8"/>
        <v>275</v>
      </c>
      <c r="AU55" s="55">
        <v>40000000</v>
      </c>
      <c r="AV55" s="55">
        <v>20537932</v>
      </c>
      <c r="AW55" s="40" t="s">
        <v>331</v>
      </c>
      <c r="AX55" s="49">
        <v>1</v>
      </c>
      <c r="AY55" s="49">
        <v>1</v>
      </c>
      <c r="AZ55" s="51">
        <f t="shared" si="9"/>
        <v>100</v>
      </c>
      <c r="BA55" s="55">
        <v>29875000</v>
      </c>
      <c r="BB55" s="55">
        <v>0</v>
      </c>
      <c r="BC55" s="40" t="s">
        <v>332</v>
      </c>
      <c r="BD55" s="49">
        <v>1</v>
      </c>
      <c r="BE55" s="49">
        <v>1</v>
      </c>
      <c r="BF55" s="51">
        <f t="shared" si="10"/>
        <v>100</v>
      </c>
      <c r="BG55" s="55">
        <v>0</v>
      </c>
      <c r="BH55" s="55">
        <v>0</v>
      </c>
      <c r="BI55" s="40" t="s">
        <v>333</v>
      </c>
      <c r="BJ55" s="49">
        <v>1</v>
      </c>
      <c r="BK55" s="49">
        <v>1</v>
      </c>
      <c r="BL55" s="51">
        <f t="shared" si="11"/>
        <v>100</v>
      </c>
      <c r="BM55" s="54">
        <v>0</v>
      </c>
      <c r="BN55" s="54">
        <v>0</v>
      </c>
      <c r="BO55" s="56" t="s">
        <v>334</v>
      </c>
      <c r="BP55" s="49">
        <v>1</v>
      </c>
      <c r="BQ55" s="49">
        <v>1</v>
      </c>
      <c r="BR55" s="51">
        <f t="shared" si="0"/>
        <v>100</v>
      </c>
      <c r="BS55" s="172">
        <v>6675000</v>
      </c>
      <c r="BT55" s="173">
        <v>4450000</v>
      </c>
      <c r="BU55" s="154">
        <f>BT55/BS55*100</f>
        <v>66.666666666666657</v>
      </c>
      <c r="BV55" s="40" t="s">
        <v>995</v>
      </c>
      <c r="BW55" s="57">
        <v>1</v>
      </c>
      <c r="BX55" s="57">
        <v>1</v>
      </c>
      <c r="BY55" s="235">
        <f t="shared" si="12"/>
        <v>100</v>
      </c>
      <c r="BZ55" s="222"/>
      <c r="CA55" s="222"/>
      <c r="CB55" s="281">
        <v>0</v>
      </c>
      <c r="CC55" s="275" t="s">
        <v>1210</v>
      </c>
      <c r="CD55" s="249">
        <v>1</v>
      </c>
      <c r="CE55" s="249"/>
      <c r="CF55" s="250">
        <f t="shared" si="27"/>
        <v>0</v>
      </c>
      <c r="CG55" s="251"/>
      <c r="CH55" s="251"/>
      <c r="CI55" s="247"/>
      <c r="CJ55" s="248">
        <v>1</v>
      </c>
      <c r="CK55" s="248">
        <f t="shared" si="31"/>
        <v>3.2</v>
      </c>
      <c r="CL55" s="254">
        <v>1</v>
      </c>
      <c r="CM55" s="247" t="s">
        <v>996</v>
      </c>
    </row>
    <row r="56" spans="1:92" ht="220.5" customHeight="1">
      <c r="A56" s="417"/>
      <c r="B56" s="331"/>
      <c r="C56" s="42">
        <v>39</v>
      </c>
      <c r="D56" s="40" t="s">
        <v>954</v>
      </c>
      <c r="E56" s="43" t="s">
        <v>26</v>
      </c>
      <c r="F56" s="43" t="s">
        <v>26</v>
      </c>
      <c r="G56" s="43" t="s">
        <v>26</v>
      </c>
      <c r="H56" s="44" t="s">
        <v>100</v>
      </c>
      <c r="I56" s="45">
        <v>1</v>
      </c>
      <c r="J56" s="46">
        <v>1</v>
      </c>
      <c r="K56" s="46">
        <v>11</v>
      </c>
      <c r="L56" s="46">
        <v>11</v>
      </c>
      <c r="M56" s="46">
        <v>11</v>
      </c>
      <c r="N56" s="46">
        <v>1</v>
      </c>
      <c r="O56" s="46">
        <v>1</v>
      </c>
      <c r="P56" s="46">
        <v>1</v>
      </c>
      <c r="Q56" s="46">
        <v>1</v>
      </c>
      <c r="R56" s="46">
        <v>1</v>
      </c>
      <c r="S56" s="47">
        <v>1</v>
      </c>
      <c r="T56" s="48">
        <v>1</v>
      </c>
      <c r="U56" s="49">
        <v>1</v>
      </c>
      <c r="V56" s="53">
        <f t="shared" si="4"/>
        <v>100</v>
      </c>
      <c r="W56" s="55">
        <v>2502450453.6500001</v>
      </c>
      <c r="X56" s="55">
        <v>1519093331</v>
      </c>
      <c r="Y56" s="40" t="s">
        <v>335</v>
      </c>
      <c r="Z56" s="49">
        <v>1</v>
      </c>
      <c r="AA56" s="49">
        <v>1</v>
      </c>
      <c r="AB56" s="51">
        <f t="shared" si="5"/>
        <v>100</v>
      </c>
      <c r="AC56" s="55">
        <v>2804103122.6500001</v>
      </c>
      <c r="AD56" s="55">
        <v>1334000</v>
      </c>
      <c r="AE56" s="40" t="s">
        <v>336</v>
      </c>
      <c r="AF56" s="49">
        <v>11</v>
      </c>
      <c r="AG56" s="49">
        <v>11</v>
      </c>
      <c r="AH56" s="51">
        <f t="shared" si="6"/>
        <v>100</v>
      </c>
      <c r="AI56" s="55">
        <v>20000000</v>
      </c>
      <c r="AJ56" s="55">
        <v>0</v>
      </c>
      <c r="AK56" s="40" t="s">
        <v>337</v>
      </c>
      <c r="AL56" s="49">
        <v>11</v>
      </c>
      <c r="AM56" s="49">
        <v>11</v>
      </c>
      <c r="AN56" s="51">
        <f t="shared" si="7"/>
        <v>100</v>
      </c>
      <c r="AO56" s="55">
        <v>21400000</v>
      </c>
      <c r="AP56" s="55">
        <v>20000000</v>
      </c>
      <c r="AQ56" s="40" t="s">
        <v>338</v>
      </c>
      <c r="AR56" s="49">
        <v>11</v>
      </c>
      <c r="AS56" s="49">
        <v>11</v>
      </c>
      <c r="AT56" s="51">
        <f t="shared" si="8"/>
        <v>100</v>
      </c>
      <c r="AU56" s="55">
        <v>10000000</v>
      </c>
      <c r="AV56" s="55">
        <v>10000000</v>
      </c>
      <c r="AW56" s="40" t="s">
        <v>339</v>
      </c>
      <c r="AX56" s="49">
        <v>1</v>
      </c>
      <c r="AY56" s="49">
        <v>1</v>
      </c>
      <c r="AZ56" s="51">
        <f t="shared" si="9"/>
        <v>100</v>
      </c>
      <c r="BA56" s="55">
        <v>9937000</v>
      </c>
      <c r="BB56" s="55">
        <v>0</v>
      </c>
      <c r="BC56" s="40" t="s">
        <v>340</v>
      </c>
      <c r="BD56" s="49">
        <v>1</v>
      </c>
      <c r="BE56" s="49">
        <v>1</v>
      </c>
      <c r="BF56" s="51">
        <f t="shared" si="10"/>
        <v>100</v>
      </c>
      <c r="BG56" s="55">
        <v>297340573</v>
      </c>
      <c r="BH56" s="55">
        <v>297340573</v>
      </c>
      <c r="BI56" s="40" t="s">
        <v>341</v>
      </c>
      <c r="BJ56" s="49">
        <v>1</v>
      </c>
      <c r="BK56" s="49">
        <v>1</v>
      </c>
      <c r="BL56" s="51">
        <f t="shared" si="11"/>
        <v>100</v>
      </c>
      <c r="BM56" s="54">
        <v>0</v>
      </c>
      <c r="BN56" s="54">
        <v>0</v>
      </c>
      <c r="BO56" s="56" t="s">
        <v>342</v>
      </c>
      <c r="BP56" s="49">
        <v>1</v>
      </c>
      <c r="BQ56" s="49">
        <v>1</v>
      </c>
      <c r="BR56" s="51">
        <f t="shared" si="0"/>
        <v>100</v>
      </c>
      <c r="BS56" s="168">
        <v>0</v>
      </c>
      <c r="BT56" s="168">
        <v>0</v>
      </c>
      <c r="BU56" s="154">
        <v>0</v>
      </c>
      <c r="BV56" s="40" t="s">
        <v>1071</v>
      </c>
      <c r="BW56" s="57">
        <v>1</v>
      </c>
      <c r="BX56" s="57">
        <v>1</v>
      </c>
      <c r="BY56" s="235">
        <f t="shared" si="12"/>
        <v>100</v>
      </c>
      <c r="BZ56" s="222"/>
      <c r="CA56" s="222"/>
      <c r="CB56" s="281" t="e">
        <f t="shared" si="14"/>
        <v>#DIV/0!</v>
      </c>
      <c r="CC56" s="275" t="s">
        <v>1191</v>
      </c>
      <c r="CD56" s="249">
        <v>1</v>
      </c>
      <c r="CE56" s="249"/>
      <c r="CF56" s="250">
        <f t="shared" si="27"/>
        <v>0</v>
      </c>
      <c r="CG56" s="251"/>
      <c r="CH56" s="251"/>
      <c r="CI56" s="247"/>
      <c r="CJ56" s="248">
        <v>1</v>
      </c>
      <c r="CK56" s="248">
        <f t="shared" si="31"/>
        <v>4</v>
      </c>
      <c r="CL56" s="254">
        <v>1</v>
      </c>
      <c r="CM56" s="247" t="s">
        <v>997</v>
      </c>
    </row>
    <row r="57" spans="1:92" ht="203.25" customHeight="1">
      <c r="A57" s="417"/>
      <c r="B57" s="332"/>
      <c r="C57" s="42">
        <v>40</v>
      </c>
      <c r="D57" s="40" t="s">
        <v>343</v>
      </c>
      <c r="E57" s="43" t="s">
        <v>26</v>
      </c>
      <c r="F57" s="43" t="s">
        <v>26</v>
      </c>
      <c r="G57" s="43" t="s">
        <v>26</v>
      </c>
      <c r="H57" s="44" t="s">
        <v>100</v>
      </c>
      <c r="I57" s="45">
        <v>1</v>
      </c>
      <c r="J57" s="46">
        <v>1</v>
      </c>
      <c r="K57" s="46">
        <v>11</v>
      </c>
      <c r="L57" s="46">
        <v>11</v>
      </c>
      <c r="M57" s="46">
        <v>11</v>
      </c>
      <c r="N57" s="46">
        <v>1</v>
      </c>
      <c r="O57" s="46">
        <v>1</v>
      </c>
      <c r="P57" s="46">
        <v>1</v>
      </c>
      <c r="Q57" s="46">
        <v>1</v>
      </c>
      <c r="R57" s="46">
        <v>1</v>
      </c>
      <c r="S57" s="47">
        <v>1</v>
      </c>
      <c r="T57" s="48">
        <v>1</v>
      </c>
      <c r="U57" s="49">
        <v>1</v>
      </c>
      <c r="V57" s="53">
        <f t="shared" si="4"/>
        <v>100</v>
      </c>
      <c r="W57" s="55">
        <v>112750000</v>
      </c>
      <c r="X57" s="55">
        <v>112749999</v>
      </c>
      <c r="Y57" s="40" t="s">
        <v>344</v>
      </c>
      <c r="Z57" s="49">
        <v>1</v>
      </c>
      <c r="AA57" s="49">
        <v>1</v>
      </c>
      <c r="AB57" s="51">
        <f t="shared" si="5"/>
        <v>100</v>
      </c>
      <c r="AC57" s="55">
        <v>120000000</v>
      </c>
      <c r="AD57" s="55">
        <v>0</v>
      </c>
      <c r="AE57" s="40" t="s">
        <v>345</v>
      </c>
      <c r="AF57" s="49">
        <v>11</v>
      </c>
      <c r="AG57" s="49">
        <v>11</v>
      </c>
      <c r="AH57" s="51">
        <f t="shared" si="6"/>
        <v>100</v>
      </c>
      <c r="AI57" s="55">
        <v>17500000</v>
      </c>
      <c r="AJ57" s="55">
        <v>17500000</v>
      </c>
      <c r="AK57" s="40" t="s">
        <v>346</v>
      </c>
      <c r="AL57" s="49">
        <v>11</v>
      </c>
      <c r="AM57" s="49">
        <v>20</v>
      </c>
      <c r="AN57" s="53">
        <f t="shared" si="7"/>
        <v>181.81818181818181</v>
      </c>
      <c r="AO57" s="55">
        <v>20600000</v>
      </c>
      <c r="AP57" s="55">
        <v>0</v>
      </c>
      <c r="AQ57" s="40" t="s">
        <v>347</v>
      </c>
      <c r="AR57" s="49">
        <v>11</v>
      </c>
      <c r="AS57" s="49">
        <v>11</v>
      </c>
      <c r="AT57" s="51">
        <f t="shared" si="8"/>
        <v>100</v>
      </c>
      <c r="AU57" s="55">
        <v>0</v>
      </c>
      <c r="AV57" s="55">
        <v>0</v>
      </c>
      <c r="AW57" s="40" t="s">
        <v>348</v>
      </c>
      <c r="AX57" s="49">
        <v>1</v>
      </c>
      <c r="AY57" s="49">
        <v>1</v>
      </c>
      <c r="AZ57" s="51">
        <f t="shared" si="9"/>
        <v>100</v>
      </c>
      <c r="BA57" s="55">
        <v>0</v>
      </c>
      <c r="BB57" s="55">
        <v>0</v>
      </c>
      <c r="BC57" s="40" t="s">
        <v>219</v>
      </c>
      <c r="BD57" s="49">
        <v>1</v>
      </c>
      <c r="BE57" s="49">
        <v>1</v>
      </c>
      <c r="BF57" s="51">
        <f t="shared" si="10"/>
        <v>100</v>
      </c>
      <c r="BG57" s="55">
        <v>0</v>
      </c>
      <c r="BH57" s="55">
        <v>0</v>
      </c>
      <c r="BI57" s="40" t="s">
        <v>349</v>
      </c>
      <c r="BJ57" s="49">
        <v>1</v>
      </c>
      <c r="BK57" s="49">
        <v>0</v>
      </c>
      <c r="BL57" s="51">
        <f t="shared" si="11"/>
        <v>0</v>
      </c>
      <c r="BM57" s="54">
        <v>0</v>
      </c>
      <c r="BN57" s="54">
        <v>0</v>
      </c>
      <c r="BO57" s="56" t="s">
        <v>350</v>
      </c>
      <c r="BP57" s="49">
        <v>1</v>
      </c>
      <c r="BQ57" s="49">
        <v>1</v>
      </c>
      <c r="BR57" s="51">
        <f t="shared" si="0"/>
        <v>100</v>
      </c>
      <c r="BS57" s="171">
        <v>5000000</v>
      </c>
      <c r="BT57" s="171">
        <v>5000000</v>
      </c>
      <c r="BU57" s="154">
        <f t="shared" ref="BU57:BU116" si="32">BT57/BS57*100</f>
        <v>100</v>
      </c>
      <c r="BV57" s="72" t="s">
        <v>998</v>
      </c>
      <c r="BW57" s="57">
        <v>1</v>
      </c>
      <c r="BX57" s="57">
        <v>1</v>
      </c>
      <c r="BY57" s="235">
        <f t="shared" si="12"/>
        <v>100</v>
      </c>
      <c r="BZ57" s="291">
        <v>5000000</v>
      </c>
      <c r="CA57" s="222"/>
      <c r="CB57" s="281">
        <f t="shared" si="14"/>
        <v>0</v>
      </c>
      <c r="CC57" s="275" t="s">
        <v>1192</v>
      </c>
      <c r="CD57" s="249">
        <v>1</v>
      </c>
      <c r="CE57" s="249"/>
      <c r="CF57" s="250">
        <f t="shared" si="27"/>
        <v>0</v>
      </c>
      <c r="CG57" s="251"/>
      <c r="CH57" s="251"/>
      <c r="CI57" s="247"/>
      <c r="CJ57" s="248">
        <v>1</v>
      </c>
      <c r="CK57" s="248">
        <f t="shared" si="31"/>
        <v>4.8</v>
      </c>
      <c r="CL57" s="254">
        <v>1</v>
      </c>
      <c r="CM57" s="247" t="s">
        <v>999</v>
      </c>
    </row>
    <row r="58" spans="1:92" ht="221.25" customHeight="1">
      <c r="A58" s="417"/>
      <c r="B58" s="62" t="s">
        <v>351</v>
      </c>
      <c r="C58" s="67">
        <v>41</v>
      </c>
      <c r="D58" s="62" t="s">
        <v>352</v>
      </c>
      <c r="E58" s="43" t="s">
        <v>26</v>
      </c>
      <c r="F58" s="43" t="s">
        <v>26</v>
      </c>
      <c r="G58" s="43" t="s">
        <v>26</v>
      </c>
      <c r="H58" s="44" t="s">
        <v>100</v>
      </c>
      <c r="I58" s="89">
        <v>3.5</v>
      </c>
      <c r="J58" s="46">
        <v>4</v>
      </c>
      <c r="K58" s="46">
        <v>1</v>
      </c>
      <c r="L58" s="46">
        <v>1</v>
      </c>
      <c r="M58" s="46">
        <v>1</v>
      </c>
      <c r="N58" s="46">
        <v>7</v>
      </c>
      <c r="O58" s="46">
        <v>8</v>
      </c>
      <c r="P58" s="46">
        <v>8</v>
      </c>
      <c r="Q58" s="46">
        <v>8</v>
      </c>
      <c r="R58" s="46">
        <v>8</v>
      </c>
      <c r="S58" s="47">
        <v>8</v>
      </c>
      <c r="T58" s="90">
        <v>3.5</v>
      </c>
      <c r="U58" s="49">
        <v>4</v>
      </c>
      <c r="V58" s="65">
        <f>(U58/T58)*100</f>
        <v>114.28571428571428</v>
      </c>
      <c r="W58" s="55">
        <v>1050005619.33</v>
      </c>
      <c r="X58" s="55">
        <v>1050005619.33</v>
      </c>
      <c r="Y58" s="40" t="s">
        <v>353</v>
      </c>
      <c r="Z58" s="49">
        <v>4</v>
      </c>
      <c r="AA58" s="49">
        <v>3</v>
      </c>
      <c r="AB58" s="51">
        <f t="shared" si="5"/>
        <v>75</v>
      </c>
      <c r="AC58" s="55">
        <v>1047079382</v>
      </c>
      <c r="AD58" s="55">
        <v>51620000</v>
      </c>
      <c r="AE58" s="40" t="s">
        <v>354</v>
      </c>
      <c r="AF58" s="49">
        <v>1</v>
      </c>
      <c r="AG58" s="49">
        <v>1</v>
      </c>
      <c r="AH58" s="51">
        <f t="shared" si="6"/>
        <v>100</v>
      </c>
      <c r="AI58" s="55">
        <v>50000000</v>
      </c>
      <c r="AJ58" s="55">
        <v>7986000</v>
      </c>
      <c r="AK58" s="40" t="s">
        <v>355</v>
      </c>
      <c r="AL58" s="49">
        <v>1</v>
      </c>
      <c r="AM58" s="49">
        <v>1</v>
      </c>
      <c r="AN58" s="51">
        <f t="shared" si="7"/>
        <v>100</v>
      </c>
      <c r="AO58" s="55">
        <v>10000000</v>
      </c>
      <c r="AP58" s="55">
        <v>0</v>
      </c>
      <c r="AQ58" s="40" t="s">
        <v>356</v>
      </c>
      <c r="AR58" s="49">
        <v>1</v>
      </c>
      <c r="AS58" s="49">
        <v>1</v>
      </c>
      <c r="AT58" s="51">
        <f t="shared" si="8"/>
        <v>100</v>
      </c>
      <c r="AU58" s="55">
        <v>7200000</v>
      </c>
      <c r="AV58" s="55">
        <v>0</v>
      </c>
      <c r="AW58" s="40" t="s">
        <v>357</v>
      </c>
      <c r="AX58" s="49">
        <v>7</v>
      </c>
      <c r="AY58" s="49">
        <v>11</v>
      </c>
      <c r="AZ58" s="65">
        <f t="shared" si="9"/>
        <v>157.14285714285714</v>
      </c>
      <c r="BA58" s="55">
        <v>1011580689</v>
      </c>
      <c r="BB58" s="55">
        <v>15900000</v>
      </c>
      <c r="BC58" s="40" t="s">
        <v>358</v>
      </c>
      <c r="BD58" s="49">
        <v>8</v>
      </c>
      <c r="BE58" s="49">
        <v>1</v>
      </c>
      <c r="BF58" s="51">
        <f t="shared" si="10"/>
        <v>12.5</v>
      </c>
      <c r="BG58" s="55">
        <v>0</v>
      </c>
      <c r="BH58" s="55">
        <v>0</v>
      </c>
      <c r="BI58" s="40" t="s">
        <v>359</v>
      </c>
      <c r="BJ58" s="49">
        <v>8</v>
      </c>
      <c r="BK58" s="49">
        <v>8</v>
      </c>
      <c r="BL58" s="51">
        <f t="shared" si="11"/>
        <v>100</v>
      </c>
      <c r="BM58" s="54">
        <v>0</v>
      </c>
      <c r="BN58" s="54">
        <v>0</v>
      </c>
      <c r="BO58" s="56" t="s">
        <v>360</v>
      </c>
      <c r="BP58" s="49">
        <v>8</v>
      </c>
      <c r="BQ58" s="49">
        <v>8</v>
      </c>
      <c r="BR58" s="51">
        <f t="shared" si="0"/>
        <v>100</v>
      </c>
      <c r="BS58" s="168">
        <v>0</v>
      </c>
      <c r="BT58" s="168">
        <v>0</v>
      </c>
      <c r="BU58" s="154">
        <v>0</v>
      </c>
      <c r="BV58" s="56" t="s">
        <v>1007</v>
      </c>
      <c r="BW58" s="57">
        <v>8</v>
      </c>
      <c r="BX58" s="306">
        <v>7</v>
      </c>
      <c r="BY58" s="235">
        <f t="shared" si="12"/>
        <v>87.5</v>
      </c>
      <c r="BZ58" s="57">
        <v>1223600000</v>
      </c>
      <c r="CA58" s="57">
        <v>585063142</v>
      </c>
      <c r="CB58" s="281">
        <f t="shared" si="14"/>
        <v>47.814902092186991</v>
      </c>
      <c r="CC58" s="40" t="s">
        <v>1194</v>
      </c>
      <c r="CD58" s="57">
        <v>8</v>
      </c>
      <c r="CE58" s="57"/>
      <c r="CF58" s="59">
        <f t="shared" si="17"/>
        <v>0</v>
      </c>
      <c r="CG58" s="58"/>
      <c r="CH58" s="58"/>
      <c r="CI58" s="40"/>
      <c r="CJ58" s="49">
        <v>8</v>
      </c>
      <c r="CK58" s="49">
        <f>+U58+AA58+AG58+AM58+AS58+AY58+BE58+BK58+BQ58+BX58</f>
        <v>45</v>
      </c>
      <c r="CL58" s="149">
        <v>1</v>
      </c>
      <c r="CM58" s="40" t="s">
        <v>1118</v>
      </c>
    </row>
    <row r="59" spans="1:92" ht="228" customHeight="1">
      <c r="A59" s="417"/>
      <c r="B59" s="330" t="s">
        <v>361</v>
      </c>
      <c r="C59" s="42">
        <v>42</v>
      </c>
      <c r="D59" s="40" t="s">
        <v>362</v>
      </c>
      <c r="E59" s="43" t="s">
        <v>26</v>
      </c>
      <c r="F59" s="43"/>
      <c r="G59" s="43"/>
      <c r="H59" s="44" t="s">
        <v>100</v>
      </c>
      <c r="I59" s="45">
        <v>8</v>
      </c>
      <c r="J59" s="46">
        <v>12</v>
      </c>
      <c r="K59" s="46">
        <v>1</v>
      </c>
      <c r="L59" s="46">
        <v>1</v>
      </c>
      <c r="M59" s="46">
        <v>1</v>
      </c>
      <c r="N59" s="46">
        <v>9</v>
      </c>
      <c r="O59" s="46">
        <v>12</v>
      </c>
      <c r="P59" s="46">
        <v>12</v>
      </c>
      <c r="Q59" s="46">
        <v>12</v>
      </c>
      <c r="R59" s="46">
        <v>12</v>
      </c>
      <c r="S59" s="47">
        <v>12</v>
      </c>
      <c r="T59" s="48">
        <v>8</v>
      </c>
      <c r="U59" s="49">
        <v>8</v>
      </c>
      <c r="V59" s="53">
        <f t="shared" si="4"/>
        <v>100</v>
      </c>
      <c r="W59" s="55">
        <v>3000000</v>
      </c>
      <c r="X59" s="55">
        <v>3000000</v>
      </c>
      <c r="Y59" s="40" t="s">
        <v>363</v>
      </c>
      <c r="Z59" s="49">
        <v>12</v>
      </c>
      <c r="AA59" s="49">
        <v>8</v>
      </c>
      <c r="AB59" s="53">
        <f t="shared" si="5"/>
        <v>66.666666666666657</v>
      </c>
      <c r="AC59" s="55">
        <v>66500000</v>
      </c>
      <c r="AD59" s="55"/>
      <c r="AE59" s="40" t="s">
        <v>364</v>
      </c>
      <c r="AF59" s="49">
        <v>1</v>
      </c>
      <c r="AG59" s="49">
        <v>1</v>
      </c>
      <c r="AH59" s="51">
        <f t="shared" si="6"/>
        <v>100</v>
      </c>
      <c r="AI59" s="55">
        <v>40000000</v>
      </c>
      <c r="AJ59" s="55">
        <v>0</v>
      </c>
      <c r="AK59" s="40" t="s">
        <v>203</v>
      </c>
      <c r="AL59" s="49">
        <v>1</v>
      </c>
      <c r="AM59" s="49">
        <v>1</v>
      </c>
      <c r="AN59" s="51">
        <f t="shared" si="7"/>
        <v>100</v>
      </c>
      <c r="AO59" s="55">
        <v>40000000</v>
      </c>
      <c r="AP59" s="55">
        <v>0</v>
      </c>
      <c r="AQ59" s="40" t="s">
        <v>365</v>
      </c>
      <c r="AR59" s="49">
        <v>1</v>
      </c>
      <c r="AS59" s="49">
        <v>1</v>
      </c>
      <c r="AT59" s="51">
        <f t="shared" si="8"/>
        <v>100</v>
      </c>
      <c r="AU59" s="55">
        <v>29000000</v>
      </c>
      <c r="AV59" s="55">
        <v>0</v>
      </c>
      <c r="AW59" s="40" t="s">
        <v>366</v>
      </c>
      <c r="AX59" s="49">
        <v>9</v>
      </c>
      <c r="AY59" s="49"/>
      <c r="AZ59" s="51">
        <f t="shared" si="9"/>
        <v>0</v>
      </c>
      <c r="BA59" s="55">
        <v>30000000</v>
      </c>
      <c r="BB59" s="55">
        <v>21000000</v>
      </c>
      <c r="BC59" s="40" t="s">
        <v>367</v>
      </c>
      <c r="BD59" s="49">
        <v>12</v>
      </c>
      <c r="BE59" s="49">
        <v>12</v>
      </c>
      <c r="BF59" s="51">
        <f t="shared" si="10"/>
        <v>100</v>
      </c>
      <c r="BG59" s="55">
        <v>0</v>
      </c>
      <c r="BH59" s="55">
        <v>0</v>
      </c>
      <c r="BI59" s="40" t="s">
        <v>368</v>
      </c>
      <c r="BJ59" s="49">
        <v>12</v>
      </c>
      <c r="BK59" s="49">
        <v>12</v>
      </c>
      <c r="BL59" s="51">
        <f t="shared" si="11"/>
        <v>100</v>
      </c>
      <c r="BM59" s="54">
        <v>0</v>
      </c>
      <c r="BN59" s="54">
        <v>0</v>
      </c>
      <c r="BO59" s="56" t="s">
        <v>369</v>
      </c>
      <c r="BP59" s="49">
        <v>12</v>
      </c>
      <c r="BQ59" s="49">
        <v>4</v>
      </c>
      <c r="BR59" s="50">
        <f t="shared" si="0"/>
        <v>33.333333333333329</v>
      </c>
      <c r="BS59" s="168">
        <v>0</v>
      </c>
      <c r="BT59" s="168">
        <v>0</v>
      </c>
      <c r="BU59" s="154">
        <v>0</v>
      </c>
      <c r="BV59" s="72" t="s">
        <v>1008</v>
      </c>
      <c r="BW59" s="57">
        <v>12</v>
      </c>
      <c r="BX59" s="57">
        <v>1</v>
      </c>
      <c r="BY59" s="238">
        <f t="shared" si="12"/>
        <v>8.3333333333333321</v>
      </c>
      <c r="BZ59" s="222"/>
      <c r="CA59" s="222"/>
      <c r="CB59" s="281" t="e">
        <f t="shared" si="14"/>
        <v>#DIV/0!</v>
      </c>
      <c r="CC59" s="275" t="s">
        <v>1193</v>
      </c>
      <c r="CD59" s="249">
        <v>12</v>
      </c>
      <c r="CE59" s="249"/>
      <c r="CF59" s="250">
        <f t="shared" si="17"/>
        <v>0</v>
      </c>
      <c r="CG59" s="251"/>
      <c r="CH59" s="251"/>
      <c r="CI59" s="247"/>
      <c r="CJ59" s="248">
        <v>12</v>
      </c>
      <c r="CK59" s="248">
        <f t="shared" ref="CK59:CK60" si="33">+U59+AA59+AG59+AM59+AS59+AY59+BE59+BK59+BQ59+BX59</f>
        <v>48</v>
      </c>
      <c r="CL59" s="254">
        <v>1</v>
      </c>
      <c r="CM59" s="247" t="s">
        <v>1000</v>
      </c>
    </row>
    <row r="60" spans="1:92" ht="235.5" customHeight="1">
      <c r="A60" s="417"/>
      <c r="B60" s="332"/>
      <c r="C60" s="42">
        <v>43</v>
      </c>
      <c r="D60" s="40" t="s">
        <v>370</v>
      </c>
      <c r="E60" s="43" t="s">
        <v>26</v>
      </c>
      <c r="F60" s="43"/>
      <c r="G60" s="43"/>
      <c r="H60" s="44" t="s">
        <v>100</v>
      </c>
      <c r="I60" s="45">
        <v>36</v>
      </c>
      <c r="J60" s="46">
        <v>50</v>
      </c>
      <c r="K60" s="46">
        <v>55</v>
      </c>
      <c r="L60" s="46">
        <v>55</v>
      </c>
      <c r="M60" s="46">
        <v>55</v>
      </c>
      <c r="N60" s="46">
        <v>70</v>
      </c>
      <c r="O60" s="46">
        <v>120</v>
      </c>
      <c r="P60" s="46">
        <v>120</v>
      </c>
      <c r="Q60" s="46">
        <v>120</v>
      </c>
      <c r="R60" s="46">
        <v>120</v>
      </c>
      <c r="S60" s="47">
        <v>120</v>
      </c>
      <c r="T60" s="48">
        <v>36</v>
      </c>
      <c r="U60" s="49">
        <v>86</v>
      </c>
      <c r="V60" s="61">
        <f t="shared" si="4"/>
        <v>238.88888888888889</v>
      </c>
      <c r="W60" s="55">
        <v>3000000</v>
      </c>
      <c r="X60" s="55">
        <v>3000000</v>
      </c>
      <c r="Y60" s="40" t="s">
        <v>371</v>
      </c>
      <c r="Z60" s="49">
        <v>50</v>
      </c>
      <c r="AA60" s="49">
        <v>5</v>
      </c>
      <c r="AB60" s="51">
        <f t="shared" si="5"/>
        <v>10</v>
      </c>
      <c r="AC60" s="55">
        <v>66500000</v>
      </c>
      <c r="AD60" s="55"/>
      <c r="AE60" s="40" t="s">
        <v>372</v>
      </c>
      <c r="AF60" s="49">
        <v>55</v>
      </c>
      <c r="AG60" s="49">
        <v>123</v>
      </c>
      <c r="AH60" s="65">
        <f t="shared" si="6"/>
        <v>223.63636363636363</v>
      </c>
      <c r="AI60" s="55"/>
      <c r="AJ60" s="55"/>
      <c r="AK60" s="40" t="s">
        <v>373</v>
      </c>
      <c r="AL60" s="49">
        <v>55</v>
      </c>
      <c r="AM60" s="49">
        <v>125</v>
      </c>
      <c r="AN60" s="65">
        <f t="shared" si="7"/>
        <v>227.27272727272728</v>
      </c>
      <c r="AO60" s="55">
        <v>0</v>
      </c>
      <c r="AP60" s="55">
        <v>0</v>
      </c>
      <c r="AQ60" s="40" t="s">
        <v>374</v>
      </c>
      <c r="AR60" s="49">
        <v>55</v>
      </c>
      <c r="AS60" s="49">
        <v>96</v>
      </c>
      <c r="AT60" s="65">
        <f t="shared" si="8"/>
        <v>174.54545454545453</v>
      </c>
      <c r="AU60" s="55">
        <v>15800000</v>
      </c>
      <c r="AV60" s="55">
        <v>10700000</v>
      </c>
      <c r="AW60" s="40" t="s">
        <v>348</v>
      </c>
      <c r="AX60" s="49">
        <v>70</v>
      </c>
      <c r="AY60" s="49"/>
      <c r="AZ60" s="51">
        <f t="shared" si="9"/>
        <v>0</v>
      </c>
      <c r="BA60" s="55">
        <v>0</v>
      </c>
      <c r="BB60" s="55">
        <v>0</v>
      </c>
      <c r="BC60" s="40" t="s">
        <v>375</v>
      </c>
      <c r="BD60" s="49">
        <v>120</v>
      </c>
      <c r="BE60" s="49">
        <v>120</v>
      </c>
      <c r="BF60" s="51">
        <f t="shared" si="10"/>
        <v>100</v>
      </c>
      <c r="BG60" s="55">
        <v>297340573</v>
      </c>
      <c r="BH60" s="55">
        <v>297340573</v>
      </c>
      <c r="BI60" s="40" t="s">
        <v>376</v>
      </c>
      <c r="BJ60" s="49">
        <v>120</v>
      </c>
      <c r="BK60" s="49">
        <v>120</v>
      </c>
      <c r="BL60" s="51">
        <v>100</v>
      </c>
      <c r="BM60" s="54">
        <v>0</v>
      </c>
      <c r="BN60" s="54">
        <v>0</v>
      </c>
      <c r="BO60" s="56" t="s">
        <v>377</v>
      </c>
      <c r="BP60" s="49">
        <v>120</v>
      </c>
      <c r="BQ60" s="49">
        <v>263</v>
      </c>
      <c r="BR60" s="50">
        <v>100</v>
      </c>
      <c r="BS60" s="171">
        <v>5000000</v>
      </c>
      <c r="BT60" s="171">
        <v>5000000</v>
      </c>
      <c r="BU60" s="154">
        <v>0</v>
      </c>
      <c r="BV60" s="40" t="s">
        <v>1072</v>
      </c>
      <c r="BW60" s="57">
        <v>120</v>
      </c>
      <c r="BX60" s="57">
        <v>120</v>
      </c>
      <c r="BY60" s="235">
        <f t="shared" si="12"/>
        <v>100</v>
      </c>
      <c r="BZ60" s="222"/>
      <c r="CA60" s="222"/>
      <c r="CB60" s="281" t="e">
        <f t="shared" si="14"/>
        <v>#DIV/0!</v>
      </c>
      <c r="CC60" s="275" t="s">
        <v>1211</v>
      </c>
      <c r="CD60" s="249">
        <v>120</v>
      </c>
      <c r="CE60" s="249"/>
      <c r="CF60" s="250">
        <f t="shared" si="17"/>
        <v>0</v>
      </c>
      <c r="CG60" s="251"/>
      <c r="CH60" s="251"/>
      <c r="CI60" s="247"/>
      <c r="CJ60" s="248">
        <v>120</v>
      </c>
      <c r="CK60" s="308">
        <f t="shared" si="33"/>
        <v>1058</v>
      </c>
      <c r="CL60" s="254">
        <v>1</v>
      </c>
      <c r="CM60" s="247" t="s">
        <v>1279</v>
      </c>
    </row>
    <row r="61" spans="1:92" ht="317.25" customHeight="1">
      <c r="A61" s="417"/>
      <c r="B61" s="330" t="s">
        <v>378</v>
      </c>
      <c r="C61" s="42">
        <v>44</v>
      </c>
      <c r="D61" s="40" t="s">
        <v>379</v>
      </c>
      <c r="E61" s="43" t="s">
        <v>26</v>
      </c>
      <c r="F61" s="43" t="s">
        <v>26</v>
      </c>
      <c r="G61" s="43" t="s">
        <v>26</v>
      </c>
      <c r="H61" s="44" t="s">
        <v>100</v>
      </c>
      <c r="I61" s="45">
        <v>86</v>
      </c>
      <c r="J61" s="46">
        <v>100</v>
      </c>
      <c r="K61" s="46">
        <v>113</v>
      </c>
      <c r="L61" s="46">
        <v>113</v>
      </c>
      <c r="M61" s="46">
        <v>113</v>
      </c>
      <c r="N61" s="46">
        <v>108</v>
      </c>
      <c r="O61" s="46">
        <v>1</v>
      </c>
      <c r="P61" s="46">
        <v>15</v>
      </c>
      <c r="Q61" s="46">
        <v>1</v>
      </c>
      <c r="R61" s="46">
        <v>1</v>
      </c>
      <c r="S61" s="47">
        <v>1</v>
      </c>
      <c r="T61" s="48">
        <v>86</v>
      </c>
      <c r="U61" s="49">
        <v>86</v>
      </c>
      <c r="V61" s="50">
        <f t="shared" si="4"/>
        <v>100</v>
      </c>
      <c r="W61" s="55">
        <v>96574236631.539993</v>
      </c>
      <c r="X61" s="55">
        <v>96204545021</v>
      </c>
      <c r="Y61" s="40" t="s">
        <v>380</v>
      </c>
      <c r="Z61" s="49">
        <v>100</v>
      </c>
      <c r="AA61" s="49">
        <v>14</v>
      </c>
      <c r="AB61" s="51">
        <f t="shared" si="5"/>
        <v>14.000000000000002</v>
      </c>
      <c r="AC61" s="55">
        <v>102615366837.64999</v>
      </c>
      <c r="AD61" s="55">
        <v>34798043724</v>
      </c>
      <c r="AE61" s="40" t="s">
        <v>381</v>
      </c>
      <c r="AF61" s="49">
        <v>113</v>
      </c>
      <c r="AG61" s="49">
        <v>131</v>
      </c>
      <c r="AH61" s="50">
        <f t="shared" si="6"/>
        <v>115.92920353982301</v>
      </c>
      <c r="AI61" s="55">
        <v>230000000</v>
      </c>
      <c r="AJ61" s="55">
        <v>109789100</v>
      </c>
      <c r="AK61" s="40" t="s">
        <v>382</v>
      </c>
      <c r="AL61" s="49">
        <v>113</v>
      </c>
      <c r="AM61" s="49">
        <v>113</v>
      </c>
      <c r="AN61" s="51">
        <f t="shared" si="7"/>
        <v>100</v>
      </c>
      <c r="AO61" s="55">
        <v>50000000</v>
      </c>
      <c r="AP61" s="55">
        <v>45000000</v>
      </c>
      <c r="AQ61" s="40" t="s">
        <v>383</v>
      </c>
      <c r="AR61" s="49">
        <v>113</v>
      </c>
      <c r="AS61" s="49">
        <v>51</v>
      </c>
      <c r="AT61" s="53">
        <f t="shared" si="8"/>
        <v>45.132743362831853</v>
      </c>
      <c r="AU61" s="55">
        <v>40000000</v>
      </c>
      <c r="AV61" s="55">
        <v>20537932</v>
      </c>
      <c r="AW61" s="40" t="s">
        <v>384</v>
      </c>
      <c r="AX61" s="49">
        <v>108</v>
      </c>
      <c r="AY61" s="49">
        <v>110</v>
      </c>
      <c r="AZ61" s="50">
        <f t="shared" si="9"/>
        <v>101.85185185185186</v>
      </c>
      <c r="BA61" s="55">
        <v>29875000</v>
      </c>
      <c r="BB61" s="55">
        <v>0</v>
      </c>
      <c r="BC61" s="40" t="s">
        <v>385</v>
      </c>
      <c r="BD61" s="49">
        <v>1</v>
      </c>
      <c r="BE61" s="49">
        <v>1</v>
      </c>
      <c r="BF61" s="50">
        <f t="shared" si="10"/>
        <v>100</v>
      </c>
      <c r="BG61" s="55">
        <v>2705524</v>
      </c>
      <c r="BH61" s="55">
        <v>2705524</v>
      </c>
      <c r="BI61" s="40" t="s">
        <v>386</v>
      </c>
      <c r="BJ61" s="49">
        <v>15</v>
      </c>
      <c r="BK61" s="49">
        <v>16</v>
      </c>
      <c r="BL61" s="61">
        <v>100</v>
      </c>
      <c r="BM61" s="54">
        <v>239901500</v>
      </c>
      <c r="BN61" s="54">
        <v>239901500</v>
      </c>
      <c r="BO61" s="56" t="s">
        <v>387</v>
      </c>
      <c r="BP61" s="49">
        <v>1</v>
      </c>
      <c r="BQ61" s="49">
        <v>9</v>
      </c>
      <c r="BR61" s="50">
        <v>100</v>
      </c>
      <c r="BS61" s="171">
        <v>53300000</v>
      </c>
      <c r="BT61" s="171">
        <v>53242074</v>
      </c>
      <c r="BU61" s="154">
        <f t="shared" si="32"/>
        <v>99.891320825515947</v>
      </c>
      <c r="BV61" s="72" t="s">
        <v>1073</v>
      </c>
      <c r="BW61" s="57">
        <v>1</v>
      </c>
      <c r="BX61" s="57">
        <v>2</v>
      </c>
      <c r="BY61" s="236">
        <v>100</v>
      </c>
      <c r="BZ61" s="222">
        <v>2370735936</v>
      </c>
      <c r="CA61" s="222">
        <v>677576523.20000005</v>
      </c>
      <c r="CB61" s="281">
        <f t="shared" si="14"/>
        <v>28.580851747800899</v>
      </c>
      <c r="CC61" s="275" t="s">
        <v>1212</v>
      </c>
      <c r="CD61" s="249"/>
      <c r="CE61" s="249"/>
      <c r="CF61" s="250" t="e">
        <f t="shared" si="17"/>
        <v>#DIV/0!</v>
      </c>
      <c r="CG61" s="251"/>
      <c r="CH61" s="251"/>
      <c r="CI61" s="247"/>
      <c r="CJ61" s="248">
        <v>113</v>
      </c>
      <c r="CK61" s="248">
        <f t="shared" ref="CK61:CK65" si="34">(+U61+AA61+AG61+AM61+AS61+AY61+BE61+BK61+BQ61+BX61)</f>
        <v>533</v>
      </c>
      <c r="CL61" s="254">
        <v>1</v>
      </c>
      <c r="CM61" s="260" t="s">
        <v>1121</v>
      </c>
    </row>
    <row r="62" spans="1:92" ht="287.25" customHeight="1">
      <c r="A62" s="417"/>
      <c r="B62" s="332"/>
      <c r="C62" s="42">
        <v>45</v>
      </c>
      <c r="D62" s="40" t="s">
        <v>388</v>
      </c>
      <c r="E62" s="43" t="s">
        <v>26</v>
      </c>
      <c r="F62" s="43" t="s">
        <v>26</v>
      </c>
      <c r="G62" s="43" t="s">
        <v>26</v>
      </c>
      <c r="H62" s="44" t="s">
        <v>389</v>
      </c>
      <c r="I62" s="45">
        <v>41</v>
      </c>
      <c r="J62" s="46">
        <v>14</v>
      </c>
      <c r="K62" s="46">
        <v>0</v>
      </c>
      <c r="L62" s="46">
        <v>2</v>
      </c>
      <c r="M62" s="46">
        <v>2</v>
      </c>
      <c r="N62" s="46">
        <v>18</v>
      </c>
      <c r="O62" s="46">
        <v>1</v>
      </c>
      <c r="P62" s="46">
        <v>21</v>
      </c>
      <c r="Q62" s="46">
        <v>2</v>
      </c>
      <c r="R62" s="46">
        <v>2</v>
      </c>
      <c r="S62" s="47">
        <v>2</v>
      </c>
      <c r="T62" s="48">
        <v>41</v>
      </c>
      <c r="U62" s="49">
        <v>26</v>
      </c>
      <c r="V62" s="53">
        <f t="shared" si="4"/>
        <v>63.414634146341463</v>
      </c>
      <c r="W62" s="55">
        <v>8588026625.6199999</v>
      </c>
      <c r="X62" s="55">
        <v>2579447204.6999998</v>
      </c>
      <c r="Y62" s="40" t="s">
        <v>390</v>
      </c>
      <c r="Z62" s="49">
        <v>14</v>
      </c>
      <c r="AA62" s="49">
        <v>7</v>
      </c>
      <c r="AB62" s="51">
        <f t="shared" si="5"/>
        <v>50</v>
      </c>
      <c r="AC62" s="333">
        <v>8509191267.1199999</v>
      </c>
      <c r="AD62" s="333">
        <v>1076538345.1300001</v>
      </c>
      <c r="AE62" s="330" t="s">
        <v>391</v>
      </c>
      <c r="AF62" s="49">
        <v>0</v>
      </c>
      <c r="AG62" s="49">
        <v>0</v>
      </c>
      <c r="AH62" s="51" t="e">
        <f t="shared" si="6"/>
        <v>#DIV/0!</v>
      </c>
      <c r="AI62" s="55">
        <v>0</v>
      </c>
      <c r="AJ62" s="55">
        <v>0</v>
      </c>
      <c r="AK62" s="40" t="s">
        <v>392</v>
      </c>
      <c r="AL62" s="49">
        <v>2</v>
      </c>
      <c r="AM62" s="49">
        <v>2</v>
      </c>
      <c r="AN62" s="51">
        <f t="shared" si="7"/>
        <v>100</v>
      </c>
      <c r="AO62" s="55">
        <v>350000000</v>
      </c>
      <c r="AP62" s="55">
        <v>342436036</v>
      </c>
      <c r="AQ62" s="40" t="s">
        <v>393</v>
      </c>
      <c r="AR62" s="49">
        <v>2</v>
      </c>
      <c r="AS62" s="49">
        <v>38</v>
      </c>
      <c r="AT62" s="51">
        <f t="shared" si="8"/>
        <v>1900</v>
      </c>
      <c r="AU62" s="333">
        <v>6475695347</v>
      </c>
      <c r="AV62" s="333">
        <v>4386761023</v>
      </c>
      <c r="AW62" s="350" t="s">
        <v>394</v>
      </c>
      <c r="AX62" s="49">
        <v>18</v>
      </c>
      <c r="AY62" s="49">
        <v>20</v>
      </c>
      <c r="AZ62" s="53">
        <f t="shared" si="9"/>
        <v>111.11111111111111</v>
      </c>
      <c r="BA62" s="333">
        <v>4506255081</v>
      </c>
      <c r="BB62" s="333">
        <v>356505266</v>
      </c>
      <c r="BC62" s="350" t="s">
        <v>395</v>
      </c>
      <c r="BD62" s="49">
        <v>1</v>
      </c>
      <c r="BE62" s="49">
        <v>0</v>
      </c>
      <c r="BF62" s="51">
        <f t="shared" si="10"/>
        <v>0</v>
      </c>
      <c r="BG62" s="55">
        <v>0</v>
      </c>
      <c r="BH62" s="55">
        <v>0</v>
      </c>
      <c r="BI62" s="40" t="s">
        <v>34</v>
      </c>
      <c r="BJ62" s="49">
        <v>21</v>
      </c>
      <c r="BK62" s="49">
        <v>86</v>
      </c>
      <c r="BL62" s="61">
        <v>100</v>
      </c>
      <c r="BM62" s="54">
        <v>0</v>
      </c>
      <c r="BN62" s="54">
        <v>0</v>
      </c>
      <c r="BO62" s="56" t="s">
        <v>396</v>
      </c>
      <c r="BP62" s="49">
        <v>2</v>
      </c>
      <c r="BQ62" s="49">
        <v>9</v>
      </c>
      <c r="BR62" s="51">
        <v>100</v>
      </c>
      <c r="BS62" s="168">
        <v>0</v>
      </c>
      <c r="BT62" s="168">
        <v>0</v>
      </c>
      <c r="BU62" s="154">
        <v>0</v>
      </c>
      <c r="BV62" s="40" t="s">
        <v>1074</v>
      </c>
      <c r="BW62" s="57">
        <v>1</v>
      </c>
      <c r="BX62" s="57">
        <v>2</v>
      </c>
      <c r="BY62" s="236">
        <v>100</v>
      </c>
      <c r="BZ62" s="479">
        <v>2370735936</v>
      </c>
      <c r="CA62" s="479">
        <v>677576523.20000005</v>
      </c>
      <c r="CB62" s="281">
        <f t="shared" si="14"/>
        <v>28.580851747800899</v>
      </c>
      <c r="CC62" s="275" t="s">
        <v>1213</v>
      </c>
      <c r="CD62" s="249"/>
      <c r="CE62" s="249"/>
      <c r="CF62" s="250" t="e">
        <f t="shared" si="17"/>
        <v>#DIV/0!</v>
      </c>
      <c r="CG62" s="251"/>
      <c r="CH62" s="251"/>
      <c r="CI62" s="247"/>
      <c r="CJ62" s="248">
        <v>21</v>
      </c>
      <c r="CK62" s="248">
        <f t="shared" si="34"/>
        <v>190</v>
      </c>
      <c r="CL62" s="254">
        <v>1</v>
      </c>
      <c r="CM62" s="260" t="s">
        <v>1122</v>
      </c>
    </row>
    <row r="63" spans="1:92" ht="409.5">
      <c r="A63" s="417"/>
      <c r="B63" s="330" t="s">
        <v>397</v>
      </c>
      <c r="C63" s="42">
        <v>46</v>
      </c>
      <c r="D63" s="40" t="s">
        <v>398</v>
      </c>
      <c r="E63" s="43" t="s">
        <v>26</v>
      </c>
      <c r="F63" s="43" t="s">
        <v>26</v>
      </c>
      <c r="G63" s="43" t="s">
        <v>26</v>
      </c>
      <c r="H63" s="44" t="s">
        <v>389</v>
      </c>
      <c r="I63" s="45">
        <v>41</v>
      </c>
      <c r="J63" s="46">
        <v>48</v>
      </c>
      <c r="K63" s="46">
        <v>12</v>
      </c>
      <c r="L63" s="46">
        <v>68</v>
      </c>
      <c r="M63" s="46">
        <v>68</v>
      </c>
      <c r="N63" s="46">
        <v>72</v>
      </c>
      <c r="O63" s="46">
        <v>5</v>
      </c>
      <c r="P63" s="46">
        <v>2</v>
      </c>
      <c r="Q63" s="46">
        <v>1</v>
      </c>
      <c r="R63" s="46">
        <v>1</v>
      </c>
      <c r="S63" s="47">
        <v>1</v>
      </c>
      <c r="T63" s="48">
        <v>41</v>
      </c>
      <c r="U63" s="49">
        <v>26</v>
      </c>
      <c r="V63" s="53">
        <f t="shared" si="4"/>
        <v>63.414634146341463</v>
      </c>
      <c r="W63" s="55">
        <v>8588026625.6199999</v>
      </c>
      <c r="X63" s="55">
        <v>2579447204.6999998</v>
      </c>
      <c r="Y63" s="40" t="s">
        <v>390</v>
      </c>
      <c r="Z63" s="49">
        <v>48</v>
      </c>
      <c r="AA63" s="49">
        <v>7</v>
      </c>
      <c r="AB63" s="53">
        <f t="shared" si="5"/>
        <v>14.583333333333334</v>
      </c>
      <c r="AC63" s="334"/>
      <c r="AD63" s="334"/>
      <c r="AE63" s="331"/>
      <c r="AF63" s="49">
        <v>12</v>
      </c>
      <c r="AG63" s="49">
        <v>45</v>
      </c>
      <c r="AH63" s="51">
        <f t="shared" si="6"/>
        <v>375</v>
      </c>
      <c r="AI63" s="55">
        <v>74683904</v>
      </c>
      <c r="AJ63" s="55">
        <v>54164000</v>
      </c>
      <c r="AK63" s="40" t="s">
        <v>399</v>
      </c>
      <c r="AL63" s="49">
        <v>68</v>
      </c>
      <c r="AM63" s="49">
        <v>26</v>
      </c>
      <c r="AN63" s="53">
        <f t="shared" si="7"/>
        <v>38.235294117647058</v>
      </c>
      <c r="AO63" s="333">
        <v>7767233451</v>
      </c>
      <c r="AP63" s="333">
        <v>4821208623</v>
      </c>
      <c r="AQ63" s="40" t="s">
        <v>400</v>
      </c>
      <c r="AR63" s="49">
        <v>68</v>
      </c>
      <c r="AS63" s="49">
        <v>101</v>
      </c>
      <c r="AT63" s="51">
        <f t="shared" si="8"/>
        <v>148.52941176470588</v>
      </c>
      <c r="AU63" s="334"/>
      <c r="AV63" s="334"/>
      <c r="AW63" s="336"/>
      <c r="AX63" s="49">
        <v>72</v>
      </c>
      <c r="AY63" s="49">
        <v>110</v>
      </c>
      <c r="AZ63" s="53">
        <f t="shared" si="9"/>
        <v>152.77777777777777</v>
      </c>
      <c r="BA63" s="334"/>
      <c r="BB63" s="334"/>
      <c r="BC63" s="336"/>
      <c r="BD63" s="49">
        <v>5</v>
      </c>
      <c r="BE63" s="49">
        <v>5</v>
      </c>
      <c r="BF63" s="51">
        <f t="shared" si="10"/>
        <v>100</v>
      </c>
      <c r="BG63" s="55">
        <v>103958465</v>
      </c>
      <c r="BH63" s="55">
        <v>103958465</v>
      </c>
      <c r="BI63" s="40" t="s">
        <v>401</v>
      </c>
      <c r="BJ63" s="49">
        <v>2</v>
      </c>
      <c r="BK63" s="49">
        <v>7</v>
      </c>
      <c r="BL63" s="63">
        <f t="shared" si="11"/>
        <v>350</v>
      </c>
      <c r="BM63" s="54">
        <v>9700000</v>
      </c>
      <c r="BN63" s="54">
        <v>9700000</v>
      </c>
      <c r="BO63" s="56" t="s">
        <v>402</v>
      </c>
      <c r="BP63" s="49">
        <v>1</v>
      </c>
      <c r="BQ63" s="158">
        <v>9</v>
      </c>
      <c r="BR63" s="159">
        <v>100</v>
      </c>
      <c r="BS63" s="174">
        <v>798200000</v>
      </c>
      <c r="BT63" s="175">
        <v>1123778167</v>
      </c>
      <c r="BU63" s="154">
        <v>100</v>
      </c>
      <c r="BV63" s="161" t="s">
        <v>1074</v>
      </c>
      <c r="BW63" s="57">
        <v>1</v>
      </c>
      <c r="BX63" s="57">
        <v>2</v>
      </c>
      <c r="BY63" s="236">
        <v>100</v>
      </c>
      <c r="BZ63" s="480"/>
      <c r="CA63" s="480"/>
      <c r="CB63" s="281" t="e">
        <f t="shared" si="14"/>
        <v>#DIV/0!</v>
      </c>
      <c r="CC63" s="275" t="s">
        <v>1214</v>
      </c>
      <c r="CD63" s="249"/>
      <c r="CE63" s="249"/>
      <c r="CF63" s="250" t="e">
        <f t="shared" si="17"/>
        <v>#DIV/0!</v>
      </c>
      <c r="CG63" s="251"/>
      <c r="CH63" s="251"/>
      <c r="CI63" s="247"/>
      <c r="CJ63" s="248">
        <v>107</v>
      </c>
      <c r="CK63" s="248">
        <f t="shared" si="34"/>
        <v>338</v>
      </c>
      <c r="CL63" s="254">
        <v>1</v>
      </c>
      <c r="CM63" s="260" t="s">
        <v>1123</v>
      </c>
    </row>
    <row r="64" spans="1:92" ht="198" customHeight="1">
      <c r="A64" s="417"/>
      <c r="B64" s="331"/>
      <c r="C64" s="42">
        <v>47</v>
      </c>
      <c r="D64" s="40" t="s">
        <v>403</v>
      </c>
      <c r="E64" s="43"/>
      <c r="F64" s="43" t="s">
        <v>26</v>
      </c>
      <c r="G64" s="43" t="s">
        <v>26</v>
      </c>
      <c r="H64" s="44" t="s">
        <v>389</v>
      </c>
      <c r="I64" s="45">
        <v>2</v>
      </c>
      <c r="J64" s="46">
        <v>3</v>
      </c>
      <c r="K64" s="46">
        <v>1</v>
      </c>
      <c r="L64" s="46">
        <v>2</v>
      </c>
      <c r="M64" s="46">
        <v>1</v>
      </c>
      <c r="N64" s="46">
        <v>7</v>
      </c>
      <c r="O64" s="46">
        <v>0</v>
      </c>
      <c r="P64" s="46">
        <v>0</v>
      </c>
      <c r="Q64" s="46">
        <v>1</v>
      </c>
      <c r="R64" s="46">
        <v>1</v>
      </c>
      <c r="S64" s="47">
        <v>1</v>
      </c>
      <c r="T64" s="48">
        <v>2</v>
      </c>
      <c r="U64" s="49">
        <v>2</v>
      </c>
      <c r="V64" s="53">
        <f t="shared" si="4"/>
        <v>100</v>
      </c>
      <c r="W64" s="55">
        <v>8588026625.6199999</v>
      </c>
      <c r="X64" s="55">
        <v>2579447204.6999998</v>
      </c>
      <c r="Y64" s="40" t="s">
        <v>404</v>
      </c>
      <c r="Z64" s="49">
        <v>3</v>
      </c>
      <c r="AA64" s="49">
        <v>0</v>
      </c>
      <c r="AB64" s="51">
        <f t="shared" si="5"/>
        <v>0</v>
      </c>
      <c r="AC64" s="335"/>
      <c r="AD64" s="335"/>
      <c r="AE64" s="332"/>
      <c r="AF64" s="49">
        <v>1</v>
      </c>
      <c r="AG64" s="49">
        <v>0</v>
      </c>
      <c r="AH64" s="51">
        <f t="shared" si="6"/>
        <v>0</v>
      </c>
      <c r="AI64" s="55"/>
      <c r="AJ64" s="55"/>
      <c r="AK64" s="40" t="s">
        <v>405</v>
      </c>
      <c r="AL64" s="49">
        <v>2</v>
      </c>
      <c r="AM64" s="49">
        <v>0.3</v>
      </c>
      <c r="AN64" s="51">
        <f t="shared" si="7"/>
        <v>15</v>
      </c>
      <c r="AO64" s="335"/>
      <c r="AP64" s="335"/>
      <c r="AQ64" s="40" t="s">
        <v>406</v>
      </c>
      <c r="AR64" s="49">
        <v>1</v>
      </c>
      <c r="AS64" s="49">
        <v>2</v>
      </c>
      <c r="AT64" s="51">
        <f t="shared" si="8"/>
        <v>200</v>
      </c>
      <c r="AU64" s="334"/>
      <c r="AV64" s="334"/>
      <c r="AW64" s="336"/>
      <c r="AX64" s="49">
        <v>7</v>
      </c>
      <c r="AY64" s="49">
        <v>0</v>
      </c>
      <c r="AZ64" s="51">
        <f t="shared" si="9"/>
        <v>0</v>
      </c>
      <c r="BA64" s="334"/>
      <c r="BB64" s="334"/>
      <c r="BC64" s="336"/>
      <c r="BD64" s="49">
        <v>0</v>
      </c>
      <c r="BE64" s="49">
        <v>0</v>
      </c>
      <c r="BF64" s="51">
        <v>0</v>
      </c>
      <c r="BG64" s="55">
        <v>0</v>
      </c>
      <c r="BH64" s="55">
        <v>0</v>
      </c>
      <c r="BI64" s="40" t="s">
        <v>407</v>
      </c>
      <c r="BJ64" s="49">
        <v>0</v>
      </c>
      <c r="BK64" s="49">
        <v>0</v>
      </c>
      <c r="BL64" s="51">
        <v>0</v>
      </c>
      <c r="BM64" s="54">
        <v>0</v>
      </c>
      <c r="BN64" s="54">
        <v>0</v>
      </c>
      <c r="BO64" s="56" t="s">
        <v>408</v>
      </c>
      <c r="BP64" s="49">
        <v>1</v>
      </c>
      <c r="BQ64" s="49">
        <v>0</v>
      </c>
      <c r="BR64" s="51">
        <f t="shared" si="0"/>
        <v>0</v>
      </c>
      <c r="BS64" s="168">
        <v>0</v>
      </c>
      <c r="BT64" s="168">
        <v>0</v>
      </c>
      <c r="BU64" s="154">
        <v>0</v>
      </c>
      <c r="BV64" s="40" t="s">
        <v>1075</v>
      </c>
      <c r="BW64" s="57">
        <v>1</v>
      </c>
      <c r="BX64" s="57">
        <v>0</v>
      </c>
      <c r="BY64" s="235">
        <f t="shared" si="12"/>
        <v>0</v>
      </c>
      <c r="BZ64" s="222"/>
      <c r="CA64" s="222"/>
      <c r="CB64" s="281" t="e">
        <f t="shared" si="14"/>
        <v>#DIV/0!</v>
      </c>
      <c r="CC64" s="275" t="s">
        <v>1155</v>
      </c>
      <c r="CD64" s="249">
        <v>0</v>
      </c>
      <c r="CE64" s="249"/>
      <c r="CF64" s="250" t="e">
        <f t="shared" si="17"/>
        <v>#DIV/0!</v>
      </c>
      <c r="CG64" s="251"/>
      <c r="CH64" s="251"/>
      <c r="CI64" s="247"/>
      <c r="CJ64" s="248">
        <v>7</v>
      </c>
      <c r="CK64" s="248">
        <f t="shared" si="34"/>
        <v>4.3</v>
      </c>
      <c r="CL64" s="254">
        <f>CK64/CJ64</f>
        <v>0.61428571428571421</v>
      </c>
      <c r="CM64" s="247" t="s">
        <v>958</v>
      </c>
    </row>
    <row r="65" spans="1:91" ht="192" customHeight="1">
      <c r="A65" s="417"/>
      <c r="B65" s="332"/>
      <c r="C65" s="42">
        <v>48</v>
      </c>
      <c r="D65" s="40" t="s">
        <v>409</v>
      </c>
      <c r="E65" s="43"/>
      <c r="F65" s="43" t="s">
        <v>26</v>
      </c>
      <c r="G65" s="43" t="s">
        <v>26</v>
      </c>
      <c r="H65" s="44" t="s">
        <v>389</v>
      </c>
      <c r="I65" s="45">
        <v>1</v>
      </c>
      <c r="J65" s="46">
        <v>1</v>
      </c>
      <c r="K65" s="46">
        <v>1</v>
      </c>
      <c r="L65" s="46">
        <v>1</v>
      </c>
      <c r="M65" s="46">
        <v>2</v>
      </c>
      <c r="N65" s="46">
        <v>7</v>
      </c>
      <c r="O65" s="46">
        <v>1</v>
      </c>
      <c r="P65" s="46">
        <v>0</v>
      </c>
      <c r="Q65" s="46">
        <v>1</v>
      </c>
      <c r="R65" s="46">
        <v>1</v>
      </c>
      <c r="S65" s="47">
        <v>1</v>
      </c>
      <c r="T65" s="48">
        <v>1</v>
      </c>
      <c r="U65" s="49">
        <v>27</v>
      </c>
      <c r="V65" s="53">
        <f t="shared" si="4"/>
        <v>2700</v>
      </c>
      <c r="W65" s="55">
        <v>5093780619.6499996</v>
      </c>
      <c r="X65" s="55">
        <v>2851810250.0300002</v>
      </c>
      <c r="Y65" s="40" t="s">
        <v>410</v>
      </c>
      <c r="Z65" s="49">
        <v>1</v>
      </c>
      <c r="AA65" s="49">
        <v>3</v>
      </c>
      <c r="AB65" s="51">
        <f t="shared" si="5"/>
        <v>300</v>
      </c>
      <c r="AC65" s="55">
        <v>4261132052</v>
      </c>
      <c r="AD65" s="55">
        <v>2054357203.26</v>
      </c>
      <c r="AE65" s="40" t="s">
        <v>411</v>
      </c>
      <c r="AF65" s="49">
        <v>1</v>
      </c>
      <c r="AG65" s="49">
        <v>1</v>
      </c>
      <c r="AH65" s="51">
        <f t="shared" si="6"/>
        <v>100</v>
      </c>
      <c r="AI65" s="55"/>
      <c r="AJ65" s="55"/>
      <c r="AK65" s="40" t="s">
        <v>412</v>
      </c>
      <c r="AL65" s="49">
        <v>1</v>
      </c>
      <c r="AM65" s="49">
        <v>1</v>
      </c>
      <c r="AN65" s="51">
        <f t="shared" si="7"/>
        <v>100</v>
      </c>
      <c r="AO65" s="55">
        <v>350000000</v>
      </c>
      <c r="AP65" s="55">
        <v>342436036</v>
      </c>
      <c r="AQ65" s="40" t="s">
        <v>413</v>
      </c>
      <c r="AR65" s="49">
        <v>2</v>
      </c>
      <c r="AS65" s="49">
        <v>2</v>
      </c>
      <c r="AT65" s="51">
        <f t="shared" si="8"/>
        <v>100</v>
      </c>
      <c r="AU65" s="335"/>
      <c r="AV65" s="335"/>
      <c r="AW65" s="337"/>
      <c r="AX65" s="49">
        <v>7</v>
      </c>
      <c r="AY65" s="49">
        <v>0</v>
      </c>
      <c r="AZ65" s="51">
        <f t="shared" si="9"/>
        <v>0</v>
      </c>
      <c r="BA65" s="335"/>
      <c r="BB65" s="335"/>
      <c r="BC65" s="337"/>
      <c r="BD65" s="49">
        <v>1</v>
      </c>
      <c r="BE65" s="49">
        <v>0</v>
      </c>
      <c r="BF65" s="51">
        <f t="shared" si="10"/>
        <v>0</v>
      </c>
      <c r="BG65" s="55">
        <v>0</v>
      </c>
      <c r="BH65" s="55">
        <v>0</v>
      </c>
      <c r="BI65" s="40" t="s">
        <v>34</v>
      </c>
      <c r="BJ65" s="49">
        <v>0</v>
      </c>
      <c r="BK65" s="49">
        <v>0</v>
      </c>
      <c r="BL65" s="51">
        <v>100</v>
      </c>
      <c r="BM65" s="54">
        <v>0</v>
      </c>
      <c r="BN65" s="54">
        <v>0</v>
      </c>
      <c r="BO65" s="56" t="s">
        <v>414</v>
      </c>
      <c r="BP65" s="49">
        <v>1</v>
      </c>
      <c r="BQ65" s="49">
        <v>0</v>
      </c>
      <c r="BR65" s="51">
        <f>(BQ65/BP65)*100</f>
        <v>0</v>
      </c>
      <c r="BS65" s="168">
        <v>0</v>
      </c>
      <c r="BT65" s="168">
        <v>0</v>
      </c>
      <c r="BU65" s="154">
        <v>0</v>
      </c>
      <c r="BV65" s="40" t="s">
        <v>1076</v>
      </c>
      <c r="BW65" s="57">
        <v>1</v>
      </c>
      <c r="BX65" s="57">
        <v>12</v>
      </c>
      <c r="BY65" s="235">
        <v>100</v>
      </c>
      <c r="BZ65" s="233">
        <v>5997859167.1000004</v>
      </c>
      <c r="CA65" s="233">
        <v>769662910.63</v>
      </c>
      <c r="CB65" s="281">
        <f t="shared" si="14"/>
        <v>12.832293809961804</v>
      </c>
      <c r="CC65" s="275" t="s">
        <v>1156</v>
      </c>
      <c r="CD65" s="249">
        <v>0</v>
      </c>
      <c r="CE65" s="249"/>
      <c r="CF65" s="250" t="e">
        <f t="shared" si="17"/>
        <v>#DIV/0!</v>
      </c>
      <c r="CG65" s="251"/>
      <c r="CH65" s="251"/>
      <c r="CI65" s="247"/>
      <c r="CJ65" s="248">
        <v>11</v>
      </c>
      <c r="CK65" s="248">
        <f t="shared" si="34"/>
        <v>46</v>
      </c>
      <c r="CL65" s="254">
        <v>1</v>
      </c>
      <c r="CM65" s="260" t="s">
        <v>1124</v>
      </c>
    </row>
    <row r="66" spans="1:91" ht="168.75" customHeight="1">
      <c r="A66" s="417"/>
      <c r="B66" s="330" t="s">
        <v>415</v>
      </c>
      <c r="C66" s="42">
        <v>49</v>
      </c>
      <c r="D66" s="40" t="s">
        <v>416</v>
      </c>
      <c r="E66" s="43" t="s">
        <v>26</v>
      </c>
      <c r="F66" s="43" t="s">
        <v>26</v>
      </c>
      <c r="G66" s="43" t="s">
        <v>26</v>
      </c>
      <c r="H66" s="44" t="s">
        <v>417</v>
      </c>
      <c r="I66" s="45">
        <v>4</v>
      </c>
      <c r="J66" s="46">
        <v>4</v>
      </c>
      <c r="K66" s="46">
        <v>1</v>
      </c>
      <c r="L66" s="46">
        <v>1</v>
      </c>
      <c r="M66" s="46">
        <v>1</v>
      </c>
      <c r="N66" s="46">
        <v>1</v>
      </c>
      <c r="O66" s="46">
        <v>1</v>
      </c>
      <c r="P66" s="46">
        <v>1</v>
      </c>
      <c r="Q66" s="46">
        <v>1</v>
      </c>
      <c r="R66" s="46">
        <v>1</v>
      </c>
      <c r="S66" s="47">
        <v>1</v>
      </c>
      <c r="T66" s="48">
        <v>4</v>
      </c>
      <c r="U66" s="49">
        <v>4</v>
      </c>
      <c r="V66" s="53">
        <f t="shared" si="4"/>
        <v>100</v>
      </c>
      <c r="W66" s="55">
        <v>405343852.87</v>
      </c>
      <c r="X66" s="55">
        <v>170226355</v>
      </c>
      <c r="Y66" s="40" t="s">
        <v>418</v>
      </c>
      <c r="Z66" s="49">
        <v>4</v>
      </c>
      <c r="AA66" s="91">
        <v>1.2</v>
      </c>
      <c r="AB66" s="51">
        <f t="shared" si="5"/>
        <v>30</v>
      </c>
      <c r="AC66" s="55">
        <v>223751315.88999999</v>
      </c>
      <c r="AD66" s="55">
        <v>88636060</v>
      </c>
      <c r="AE66" s="40" t="s">
        <v>419</v>
      </c>
      <c r="AF66" s="49">
        <v>1</v>
      </c>
      <c r="AG66" s="49">
        <v>1</v>
      </c>
      <c r="AH66" s="51">
        <f t="shared" si="6"/>
        <v>100</v>
      </c>
      <c r="AI66" s="333">
        <v>187431667</v>
      </c>
      <c r="AJ66" s="333">
        <v>154620667</v>
      </c>
      <c r="AK66" s="40" t="s">
        <v>420</v>
      </c>
      <c r="AL66" s="49">
        <v>1</v>
      </c>
      <c r="AM66" s="49">
        <v>1</v>
      </c>
      <c r="AN66" s="51">
        <f t="shared" si="7"/>
        <v>100</v>
      </c>
      <c r="AO66" s="333">
        <v>265263043</v>
      </c>
      <c r="AP66" s="333">
        <v>227044000</v>
      </c>
      <c r="AQ66" s="330" t="s">
        <v>421</v>
      </c>
      <c r="AR66" s="49">
        <v>1</v>
      </c>
      <c r="AS66" s="49">
        <v>1</v>
      </c>
      <c r="AT66" s="51">
        <f t="shared" si="8"/>
        <v>100</v>
      </c>
      <c r="AU66" s="55">
        <v>198380733</v>
      </c>
      <c r="AV66" s="55">
        <v>198380733</v>
      </c>
      <c r="AW66" s="330" t="s">
        <v>422</v>
      </c>
      <c r="AX66" s="49">
        <v>1</v>
      </c>
      <c r="AY66" s="49">
        <v>1</v>
      </c>
      <c r="AZ66" s="51">
        <f t="shared" si="9"/>
        <v>100</v>
      </c>
      <c r="BA66" s="333">
        <v>103516000</v>
      </c>
      <c r="BB66" s="333">
        <v>44780000</v>
      </c>
      <c r="BC66" s="350" t="s">
        <v>423</v>
      </c>
      <c r="BD66" s="49">
        <v>1</v>
      </c>
      <c r="BE66" s="49">
        <v>1</v>
      </c>
      <c r="BF66" s="51">
        <f t="shared" si="10"/>
        <v>100</v>
      </c>
      <c r="BG66" s="55">
        <v>110000000</v>
      </c>
      <c r="BH66" s="55">
        <v>46725000</v>
      </c>
      <c r="BI66" s="40" t="s">
        <v>424</v>
      </c>
      <c r="BJ66" s="49">
        <v>1</v>
      </c>
      <c r="BK66" s="49">
        <v>1</v>
      </c>
      <c r="BL66" s="51">
        <f t="shared" si="11"/>
        <v>100</v>
      </c>
      <c r="BM66" s="54">
        <v>11540000</v>
      </c>
      <c r="BN66" s="54">
        <v>11540000</v>
      </c>
      <c r="BO66" s="56" t="s">
        <v>425</v>
      </c>
      <c r="BP66" s="49">
        <v>1</v>
      </c>
      <c r="BQ66" s="49">
        <v>1</v>
      </c>
      <c r="BR66" s="51">
        <f>(BQ66/BP66)*100</f>
        <v>100</v>
      </c>
      <c r="BS66" s="176">
        <v>62000000</v>
      </c>
      <c r="BT66" s="176">
        <v>18000000</v>
      </c>
      <c r="BU66" s="154">
        <f t="shared" si="32"/>
        <v>29.032258064516132</v>
      </c>
      <c r="BV66" s="148" t="s">
        <v>1009</v>
      </c>
      <c r="BW66" s="57">
        <v>1</v>
      </c>
      <c r="BX66" s="57">
        <v>1</v>
      </c>
      <c r="BY66" s="235">
        <f t="shared" si="12"/>
        <v>100</v>
      </c>
      <c r="BZ66" s="222">
        <v>9632355</v>
      </c>
      <c r="CA66" s="222">
        <v>9635355</v>
      </c>
      <c r="CB66" s="281">
        <f t="shared" si="14"/>
        <v>100.03114503151099</v>
      </c>
      <c r="CC66" s="275" t="s">
        <v>1157</v>
      </c>
      <c r="CD66" s="249">
        <v>1</v>
      </c>
      <c r="CE66" s="249"/>
      <c r="CF66" s="250">
        <f t="shared" si="17"/>
        <v>0</v>
      </c>
      <c r="CG66" s="251"/>
      <c r="CH66" s="251"/>
      <c r="CI66" s="247"/>
      <c r="CJ66" s="248">
        <v>1</v>
      </c>
      <c r="CK66" s="248">
        <f>(+U66+AA66+AG66+AM66+AS66+AY66+BE66+BK66+BQ66+BX66)/10</f>
        <v>1.3199999999999998</v>
      </c>
      <c r="CL66" s="254">
        <v>1</v>
      </c>
      <c r="CM66" s="247" t="s">
        <v>1280</v>
      </c>
    </row>
    <row r="67" spans="1:91" ht="176.25" customHeight="1">
      <c r="A67" s="417"/>
      <c r="B67" s="332"/>
      <c r="C67" s="42">
        <v>50</v>
      </c>
      <c r="D67" s="40" t="s">
        <v>426</v>
      </c>
      <c r="E67" s="43" t="s">
        <v>26</v>
      </c>
      <c r="F67" s="43" t="s">
        <v>26</v>
      </c>
      <c r="G67" s="43" t="s">
        <v>26</v>
      </c>
      <c r="H67" s="44" t="s">
        <v>417</v>
      </c>
      <c r="I67" s="45">
        <v>19</v>
      </c>
      <c r="J67" s="46">
        <v>20</v>
      </c>
      <c r="K67" s="46">
        <v>4</v>
      </c>
      <c r="L67" s="46">
        <v>2</v>
      </c>
      <c r="M67" s="46">
        <v>2</v>
      </c>
      <c r="N67" s="46">
        <v>20</v>
      </c>
      <c r="O67" s="46">
        <v>20</v>
      </c>
      <c r="P67" s="46">
        <v>3</v>
      </c>
      <c r="Q67" s="46">
        <v>2</v>
      </c>
      <c r="R67" s="46">
        <v>2</v>
      </c>
      <c r="S67" s="47">
        <v>2</v>
      </c>
      <c r="T67" s="48">
        <v>19</v>
      </c>
      <c r="U67" s="49">
        <v>13</v>
      </c>
      <c r="V67" s="53">
        <f t="shared" si="4"/>
        <v>68.421052631578945</v>
      </c>
      <c r="W67" s="55">
        <v>405343852.87</v>
      </c>
      <c r="X67" s="55">
        <v>170226355</v>
      </c>
      <c r="Y67" s="40" t="s">
        <v>427</v>
      </c>
      <c r="Z67" s="49">
        <v>20</v>
      </c>
      <c r="AA67" s="49">
        <v>13</v>
      </c>
      <c r="AB67" s="51">
        <f t="shared" si="5"/>
        <v>65</v>
      </c>
      <c r="AC67" s="55">
        <v>223751315.88999999</v>
      </c>
      <c r="AD67" s="55">
        <v>88636060</v>
      </c>
      <c r="AE67" s="40" t="s">
        <v>428</v>
      </c>
      <c r="AF67" s="49">
        <v>4</v>
      </c>
      <c r="AG67" s="49">
        <v>5</v>
      </c>
      <c r="AH67" s="63">
        <f t="shared" si="6"/>
        <v>125</v>
      </c>
      <c r="AI67" s="335"/>
      <c r="AJ67" s="335"/>
      <c r="AK67" s="40" t="s">
        <v>429</v>
      </c>
      <c r="AL67" s="49">
        <v>2</v>
      </c>
      <c r="AM67" s="49">
        <v>2</v>
      </c>
      <c r="AN67" s="51">
        <f t="shared" si="7"/>
        <v>100</v>
      </c>
      <c r="AO67" s="335"/>
      <c r="AP67" s="335"/>
      <c r="AQ67" s="332"/>
      <c r="AR67" s="49">
        <v>2</v>
      </c>
      <c r="AS67" s="49">
        <v>13</v>
      </c>
      <c r="AT67" s="63">
        <f t="shared" si="8"/>
        <v>650</v>
      </c>
      <c r="AU67" s="55">
        <v>198380733</v>
      </c>
      <c r="AV67" s="55">
        <v>198380733</v>
      </c>
      <c r="AW67" s="332"/>
      <c r="AX67" s="49">
        <v>20</v>
      </c>
      <c r="AY67" s="49">
        <v>17</v>
      </c>
      <c r="AZ67" s="51">
        <f t="shared" si="9"/>
        <v>85</v>
      </c>
      <c r="BA67" s="335"/>
      <c r="BB67" s="335"/>
      <c r="BC67" s="337"/>
      <c r="BD67" s="49">
        <v>20</v>
      </c>
      <c r="BE67" s="49">
        <v>12</v>
      </c>
      <c r="BF67" s="51">
        <f t="shared" si="10"/>
        <v>60</v>
      </c>
      <c r="BG67" s="55">
        <v>0</v>
      </c>
      <c r="BH67" s="55">
        <v>0</v>
      </c>
      <c r="BI67" s="40" t="s">
        <v>430</v>
      </c>
      <c r="BJ67" s="49">
        <v>3</v>
      </c>
      <c r="BK67" s="49">
        <v>20</v>
      </c>
      <c r="BL67" s="51">
        <v>100</v>
      </c>
      <c r="BM67" s="54">
        <v>2885000</v>
      </c>
      <c r="BN67" s="54">
        <v>2885000</v>
      </c>
      <c r="BO67" s="56" t="s">
        <v>431</v>
      </c>
      <c r="BP67" s="49">
        <v>2</v>
      </c>
      <c r="BQ67" s="49">
        <v>13</v>
      </c>
      <c r="BR67" s="51">
        <v>100</v>
      </c>
      <c r="BS67" s="176">
        <v>43275000</v>
      </c>
      <c r="BT67" s="176">
        <v>43275000</v>
      </c>
      <c r="BU67" s="154">
        <f t="shared" si="32"/>
        <v>100</v>
      </c>
      <c r="BV67" s="148" t="s">
        <v>1010</v>
      </c>
      <c r="BW67" s="57">
        <v>2</v>
      </c>
      <c r="BX67" s="57">
        <v>13</v>
      </c>
      <c r="BY67" s="235">
        <v>100</v>
      </c>
      <c r="BZ67" s="222">
        <v>39000000</v>
      </c>
      <c r="CA67" s="222"/>
      <c r="CB67" s="281">
        <f t="shared" si="14"/>
        <v>0</v>
      </c>
      <c r="CC67" s="275" t="s">
        <v>1158</v>
      </c>
      <c r="CD67" s="249">
        <v>20</v>
      </c>
      <c r="CE67" s="249"/>
      <c r="CF67" s="250">
        <f t="shared" si="17"/>
        <v>0</v>
      </c>
      <c r="CG67" s="251"/>
      <c r="CH67" s="251"/>
      <c r="CI67" s="247"/>
      <c r="CJ67" s="253">
        <v>20</v>
      </c>
      <c r="CK67" s="253">
        <f>+U67+AA67+AG67+AM67+AS67+AY67+BE67+BK67+BQ67+BX67</f>
        <v>121</v>
      </c>
      <c r="CL67" s="256">
        <v>1</v>
      </c>
      <c r="CM67" s="247" t="s">
        <v>1125</v>
      </c>
    </row>
    <row r="68" spans="1:91" ht="199.5" customHeight="1">
      <c r="A68" s="417"/>
      <c r="B68" s="40" t="s">
        <v>432</v>
      </c>
      <c r="C68" s="42">
        <v>51</v>
      </c>
      <c r="D68" s="40" t="s">
        <v>433</v>
      </c>
      <c r="E68" s="43" t="s">
        <v>26</v>
      </c>
      <c r="F68" s="43" t="s">
        <v>26</v>
      </c>
      <c r="G68" s="43" t="s">
        <v>26</v>
      </c>
      <c r="H68" s="44" t="s">
        <v>160</v>
      </c>
      <c r="I68" s="45">
        <v>1</v>
      </c>
      <c r="J68" s="46">
        <v>1</v>
      </c>
      <c r="K68" s="46">
        <v>1</v>
      </c>
      <c r="L68" s="46">
        <v>1</v>
      </c>
      <c r="M68" s="46">
        <v>1</v>
      </c>
      <c r="N68" s="46">
        <v>1</v>
      </c>
      <c r="O68" s="46">
        <v>1</v>
      </c>
      <c r="P68" s="46">
        <v>1</v>
      </c>
      <c r="Q68" s="46">
        <v>1</v>
      </c>
      <c r="R68" s="46">
        <v>1</v>
      </c>
      <c r="S68" s="47">
        <v>1</v>
      </c>
      <c r="T68" s="48">
        <v>1</v>
      </c>
      <c r="U68" s="49">
        <v>2</v>
      </c>
      <c r="V68" s="53">
        <f t="shared" si="4"/>
        <v>200</v>
      </c>
      <c r="W68" s="333">
        <v>1975548044</v>
      </c>
      <c r="X68" s="333">
        <v>1975548044</v>
      </c>
      <c r="Y68" s="330" t="s">
        <v>434</v>
      </c>
      <c r="Z68" s="49">
        <v>1</v>
      </c>
      <c r="AA68" s="49">
        <v>1</v>
      </c>
      <c r="AB68" s="51">
        <f t="shared" si="5"/>
        <v>100</v>
      </c>
      <c r="AC68" s="333">
        <v>1299100000</v>
      </c>
      <c r="AD68" s="333">
        <v>544879064</v>
      </c>
      <c r="AE68" s="330" t="s">
        <v>435</v>
      </c>
      <c r="AF68" s="49">
        <v>1</v>
      </c>
      <c r="AG68" s="49">
        <v>1</v>
      </c>
      <c r="AH68" s="51">
        <f t="shared" si="6"/>
        <v>100</v>
      </c>
      <c r="AI68" s="333">
        <v>60000000</v>
      </c>
      <c r="AJ68" s="333">
        <v>51070635</v>
      </c>
      <c r="AK68" s="350" t="s">
        <v>436</v>
      </c>
      <c r="AL68" s="49">
        <v>1</v>
      </c>
      <c r="AM68" s="49">
        <v>1</v>
      </c>
      <c r="AN68" s="51">
        <f t="shared" si="7"/>
        <v>100</v>
      </c>
      <c r="AO68" s="333">
        <v>200000000</v>
      </c>
      <c r="AP68" s="333">
        <v>199970000</v>
      </c>
      <c r="AQ68" s="330" t="s">
        <v>437</v>
      </c>
      <c r="AR68" s="49">
        <v>1</v>
      </c>
      <c r="AS68" s="49">
        <v>1</v>
      </c>
      <c r="AT68" s="51">
        <f t="shared" si="8"/>
        <v>100</v>
      </c>
      <c r="AU68" s="333">
        <v>45000000</v>
      </c>
      <c r="AV68" s="333">
        <v>45000000</v>
      </c>
      <c r="AW68" s="350" t="s">
        <v>438</v>
      </c>
      <c r="AX68" s="49">
        <v>1</v>
      </c>
      <c r="AY68" s="49">
        <v>0.8</v>
      </c>
      <c r="AZ68" s="51">
        <f t="shared" si="9"/>
        <v>80</v>
      </c>
      <c r="BA68" s="333">
        <v>64050000</v>
      </c>
      <c r="BB68" s="333">
        <v>17764000</v>
      </c>
      <c r="BC68" s="350" t="s">
        <v>439</v>
      </c>
      <c r="BD68" s="49">
        <v>1</v>
      </c>
      <c r="BE68" s="49">
        <v>1</v>
      </c>
      <c r="BF68" s="51">
        <f t="shared" si="10"/>
        <v>100</v>
      </c>
      <c r="BG68" s="55">
        <v>9333333</v>
      </c>
      <c r="BH68" s="55">
        <v>9333333</v>
      </c>
      <c r="BI68" s="40" t="s">
        <v>440</v>
      </c>
      <c r="BJ68" s="49">
        <v>1</v>
      </c>
      <c r="BK68" s="49">
        <v>1</v>
      </c>
      <c r="BL68" s="51">
        <f t="shared" si="11"/>
        <v>100</v>
      </c>
      <c r="BM68" s="54">
        <f>40102667+103275000</f>
        <v>143377667</v>
      </c>
      <c r="BN68" s="54">
        <f>76500*150</f>
        <v>11475000</v>
      </c>
      <c r="BO68" s="56" t="s">
        <v>441</v>
      </c>
      <c r="BP68" s="49">
        <v>1</v>
      </c>
      <c r="BQ68" s="49">
        <v>1</v>
      </c>
      <c r="BR68" s="51">
        <f t="shared" si="0"/>
        <v>100</v>
      </c>
      <c r="BS68" s="168">
        <v>25000000</v>
      </c>
      <c r="BT68" s="168">
        <v>25000000</v>
      </c>
      <c r="BU68" s="154">
        <f t="shared" si="32"/>
        <v>100</v>
      </c>
      <c r="BV68" s="40" t="s">
        <v>945</v>
      </c>
      <c r="BW68" s="57">
        <v>1</v>
      </c>
      <c r="BX68" s="57">
        <v>1</v>
      </c>
      <c r="BY68" s="235">
        <f t="shared" si="12"/>
        <v>100</v>
      </c>
      <c r="BZ68" s="295"/>
      <c r="CA68" s="295"/>
      <c r="CB68" s="281" t="e">
        <f t="shared" si="14"/>
        <v>#DIV/0!</v>
      </c>
      <c r="CC68" s="275" t="s">
        <v>1107</v>
      </c>
      <c r="CD68" s="249">
        <v>1</v>
      </c>
      <c r="CE68" s="249"/>
      <c r="CF68" s="250">
        <f t="shared" si="17"/>
        <v>0</v>
      </c>
      <c r="CG68" s="251"/>
      <c r="CH68" s="251"/>
      <c r="CI68" s="247"/>
      <c r="CJ68" s="248">
        <v>1</v>
      </c>
      <c r="CK68" s="248">
        <f t="shared" ref="CK68:CK72" si="35">(+U68+AA68+AG68+AM68+AS68+AY68+BE68+BK68+BQ68+BX68)/10</f>
        <v>1.08</v>
      </c>
      <c r="CL68" s="254">
        <v>1</v>
      </c>
      <c r="CM68" s="247" t="s">
        <v>442</v>
      </c>
    </row>
    <row r="69" spans="1:91" ht="223.5" customHeight="1">
      <c r="A69" s="417"/>
      <c r="B69" s="40" t="s">
        <v>443</v>
      </c>
      <c r="C69" s="42">
        <v>52</v>
      </c>
      <c r="D69" s="40" t="s">
        <v>444</v>
      </c>
      <c r="E69" s="43" t="s">
        <v>26</v>
      </c>
      <c r="F69" s="43" t="s">
        <v>26</v>
      </c>
      <c r="G69" s="43" t="s">
        <v>26</v>
      </c>
      <c r="H69" s="44" t="s">
        <v>160</v>
      </c>
      <c r="I69" s="45">
        <v>1</v>
      </c>
      <c r="J69" s="46">
        <v>1</v>
      </c>
      <c r="K69" s="46">
        <v>1</v>
      </c>
      <c r="L69" s="46">
        <v>1</v>
      </c>
      <c r="M69" s="46">
        <v>1</v>
      </c>
      <c r="N69" s="46">
        <v>1</v>
      </c>
      <c r="O69" s="46">
        <v>1</v>
      </c>
      <c r="P69" s="46">
        <v>1</v>
      </c>
      <c r="Q69" s="46">
        <v>1</v>
      </c>
      <c r="R69" s="46">
        <v>1</v>
      </c>
      <c r="S69" s="47">
        <v>1</v>
      </c>
      <c r="T69" s="48">
        <v>1</v>
      </c>
      <c r="U69" s="49">
        <v>2</v>
      </c>
      <c r="V69" s="53">
        <f t="shared" si="4"/>
        <v>200</v>
      </c>
      <c r="W69" s="334"/>
      <c r="X69" s="334"/>
      <c r="Y69" s="331"/>
      <c r="Z69" s="49">
        <v>1</v>
      </c>
      <c r="AA69" s="49">
        <v>1</v>
      </c>
      <c r="AB69" s="51">
        <f t="shared" si="5"/>
        <v>100</v>
      </c>
      <c r="AC69" s="334"/>
      <c r="AD69" s="334"/>
      <c r="AE69" s="331"/>
      <c r="AF69" s="49">
        <v>1</v>
      </c>
      <c r="AG69" s="49">
        <v>1</v>
      </c>
      <c r="AH69" s="51">
        <f t="shared" si="6"/>
        <v>100</v>
      </c>
      <c r="AI69" s="334"/>
      <c r="AJ69" s="334"/>
      <c r="AK69" s="336"/>
      <c r="AL69" s="49">
        <v>1</v>
      </c>
      <c r="AM69" s="49">
        <v>1</v>
      </c>
      <c r="AN69" s="51">
        <f t="shared" si="7"/>
        <v>100</v>
      </c>
      <c r="AO69" s="334"/>
      <c r="AP69" s="334"/>
      <c r="AQ69" s="331"/>
      <c r="AR69" s="49">
        <v>1</v>
      </c>
      <c r="AS69" s="49">
        <v>1</v>
      </c>
      <c r="AT69" s="51">
        <f t="shared" si="8"/>
        <v>100</v>
      </c>
      <c r="AU69" s="334"/>
      <c r="AV69" s="334"/>
      <c r="AW69" s="336"/>
      <c r="AX69" s="49">
        <v>1</v>
      </c>
      <c r="AY69" s="49">
        <v>0.8</v>
      </c>
      <c r="AZ69" s="51">
        <f t="shared" si="9"/>
        <v>80</v>
      </c>
      <c r="BA69" s="334"/>
      <c r="BB69" s="334"/>
      <c r="BC69" s="336"/>
      <c r="BD69" s="49">
        <v>1</v>
      </c>
      <c r="BE69" s="49">
        <v>1</v>
      </c>
      <c r="BF69" s="51">
        <f t="shared" si="10"/>
        <v>100</v>
      </c>
      <c r="BG69" s="55">
        <v>9333333</v>
      </c>
      <c r="BH69" s="55">
        <v>9333333</v>
      </c>
      <c r="BI69" s="40" t="s">
        <v>445</v>
      </c>
      <c r="BJ69" s="49">
        <v>1</v>
      </c>
      <c r="BK69" s="49">
        <v>1</v>
      </c>
      <c r="BL69" s="51">
        <f t="shared" si="11"/>
        <v>100</v>
      </c>
      <c r="BM69" s="54" t="s">
        <v>446</v>
      </c>
      <c r="BN69" s="54" t="s">
        <v>446</v>
      </c>
      <c r="BO69" s="56" t="s">
        <v>447</v>
      </c>
      <c r="BP69" s="49">
        <v>1</v>
      </c>
      <c r="BQ69" s="49">
        <v>1</v>
      </c>
      <c r="BR69" s="51">
        <f t="shared" si="0"/>
        <v>100</v>
      </c>
      <c r="BS69" s="168">
        <v>0</v>
      </c>
      <c r="BT69" s="168">
        <v>0</v>
      </c>
      <c r="BU69" s="154">
        <v>0</v>
      </c>
      <c r="BV69" s="40" t="s">
        <v>949</v>
      </c>
      <c r="BW69" s="57">
        <v>1</v>
      </c>
      <c r="BX69" s="57">
        <v>1</v>
      </c>
      <c r="BY69" s="235">
        <f t="shared" si="12"/>
        <v>100</v>
      </c>
      <c r="BZ69" s="295"/>
      <c r="CA69" s="295"/>
      <c r="CB69" s="281" t="e">
        <f t="shared" si="14"/>
        <v>#DIV/0!</v>
      </c>
      <c r="CC69" s="275" t="s">
        <v>1108</v>
      </c>
      <c r="CD69" s="249">
        <v>1</v>
      </c>
      <c r="CE69" s="249"/>
      <c r="CF69" s="250">
        <f t="shared" si="17"/>
        <v>0</v>
      </c>
      <c r="CG69" s="251"/>
      <c r="CH69" s="251"/>
      <c r="CI69" s="247"/>
      <c r="CJ69" s="262">
        <v>1</v>
      </c>
      <c r="CK69" s="262">
        <f t="shared" si="35"/>
        <v>1.08</v>
      </c>
      <c r="CL69" s="263">
        <v>1</v>
      </c>
      <c r="CM69" s="247" t="s">
        <v>448</v>
      </c>
    </row>
    <row r="70" spans="1:91" ht="210.75" customHeight="1">
      <c r="A70" s="417"/>
      <c r="B70" s="40" t="s">
        <v>449</v>
      </c>
      <c r="C70" s="42"/>
      <c r="D70" s="40" t="s">
        <v>444</v>
      </c>
      <c r="E70" s="43" t="s">
        <v>26</v>
      </c>
      <c r="F70" s="43" t="s">
        <v>26</v>
      </c>
      <c r="G70" s="43" t="s">
        <v>26</v>
      </c>
      <c r="H70" s="44" t="s">
        <v>160</v>
      </c>
      <c r="I70" s="45">
        <v>1</v>
      </c>
      <c r="J70" s="46">
        <v>1</v>
      </c>
      <c r="K70" s="46">
        <v>1</v>
      </c>
      <c r="L70" s="46">
        <v>1</v>
      </c>
      <c r="M70" s="46">
        <v>1</v>
      </c>
      <c r="N70" s="46">
        <v>1</v>
      </c>
      <c r="O70" s="46">
        <v>1</v>
      </c>
      <c r="P70" s="46">
        <v>1</v>
      </c>
      <c r="Q70" s="46">
        <v>1</v>
      </c>
      <c r="R70" s="46">
        <v>1</v>
      </c>
      <c r="S70" s="47">
        <v>1</v>
      </c>
      <c r="T70" s="48">
        <v>1</v>
      </c>
      <c r="U70" s="49">
        <v>2</v>
      </c>
      <c r="V70" s="53">
        <f t="shared" si="4"/>
        <v>200</v>
      </c>
      <c r="W70" s="335"/>
      <c r="X70" s="335"/>
      <c r="Y70" s="332"/>
      <c r="Z70" s="49">
        <v>1</v>
      </c>
      <c r="AA70" s="49">
        <v>1</v>
      </c>
      <c r="AB70" s="51">
        <f t="shared" si="5"/>
        <v>100</v>
      </c>
      <c r="AC70" s="335"/>
      <c r="AD70" s="335"/>
      <c r="AE70" s="332"/>
      <c r="AF70" s="49">
        <v>1</v>
      </c>
      <c r="AG70" s="49">
        <v>1</v>
      </c>
      <c r="AH70" s="51">
        <f t="shared" si="6"/>
        <v>100</v>
      </c>
      <c r="AI70" s="335"/>
      <c r="AJ70" s="335"/>
      <c r="AK70" s="337"/>
      <c r="AL70" s="49">
        <v>1</v>
      </c>
      <c r="AM70" s="49">
        <v>1</v>
      </c>
      <c r="AN70" s="51">
        <f t="shared" si="7"/>
        <v>100</v>
      </c>
      <c r="AO70" s="335"/>
      <c r="AP70" s="335"/>
      <c r="AQ70" s="332"/>
      <c r="AR70" s="49">
        <v>1</v>
      </c>
      <c r="AS70" s="49">
        <v>1</v>
      </c>
      <c r="AT70" s="51">
        <f t="shared" si="8"/>
        <v>100</v>
      </c>
      <c r="AU70" s="335"/>
      <c r="AV70" s="335"/>
      <c r="AW70" s="337"/>
      <c r="AX70" s="49">
        <v>1</v>
      </c>
      <c r="AY70" s="49">
        <v>0.8</v>
      </c>
      <c r="AZ70" s="51">
        <f t="shared" si="9"/>
        <v>80</v>
      </c>
      <c r="BA70" s="335"/>
      <c r="BB70" s="335"/>
      <c r="BC70" s="337"/>
      <c r="BD70" s="49">
        <v>1</v>
      </c>
      <c r="BE70" s="49">
        <v>1</v>
      </c>
      <c r="BF70" s="51">
        <f t="shared" si="10"/>
        <v>100</v>
      </c>
      <c r="BG70" s="55">
        <v>8960000</v>
      </c>
      <c r="BH70" s="55">
        <v>8960000</v>
      </c>
      <c r="BI70" s="40" t="s">
        <v>450</v>
      </c>
      <c r="BJ70" s="49">
        <v>1</v>
      </c>
      <c r="BK70" s="49">
        <v>1</v>
      </c>
      <c r="BL70" s="51">
        <f>(BK70/BJ70)*100</f>
        <v>100</v>
      </c>
      <c r="BM70" s="55"/>
      <c r="BN70" s="55"/>
      <c r="BO70" s="40" t="s">
        <v>447</v>
      </c>
      <c r="BP70" s="49">
        <v>1</v>
      </c>
      <c r="BQ70" s="49">
        <v>1</v>
      </c>
      <c r="BR70" s="51">
        <f t="shared" si="0"/>
        <v>100</v>
      </c>
      <c r="BS70" s="168">
        <v>0</v>
      </c>
      <c r="BT70" s="168">
        <v>0</v>
      </c>
      <c r="BU70" s="154">
        <v>0</v>
      </c>
      <c r="BV70" s="40" t="s">
        <v>950</v>
      </c>
      <c r="BW70" s="57">
        <v>1</v>
      </c>
      <c r="BX70" s="57">
        <v>1</v>
      </c>
      <c r="BY70" s="235">
        <f t="shared" si="12"/>
        <v>100</v>
      </c>
      <c r="BZ70" s="295"/>
      <c r="CA70" s="295"/>
      <c r="CB70" s="281" t="e">
        <f t="shared" si="14"/>
        <v>#DIV/0!</v>
      </c>
      <c r="CC70" s="275" t="s">
        <v>1109</v>
      </c>
      <c r="CD70" s="249">
        <v>1</v>
      </c>
      <c r="CE70" s="249"/>
      <c r="CF70" s="250">
        <f t="shared" si="17"/>
        <v>0</v>
      </c>
      <c r="CG70" s="251"/>
      <c r="CH70" s="251"/>
      <c r="CI70" s="247"/>
      <c r="CJ70" s="248">
        <v>1</v>
      </c>
      <c r="CK70" s="248">
        <f t="shared" si="35"/>
        <v>1.08</v>
      </c>
      <c r="CL70" s="254">
        <v>1</v>
      </c>
      <c r="CM70" s="247" t="s">
        <v>451</v>
      </c>
    </row>
    <row r="71" spans="1:91" ht="207" customHeight="1">
      <c r="A71" s="417"/>
      <c r="B71" s="330" t="s">
        <v>452</v>
      </c>
      <c r="C71" s="42">
        <v>53</v>
      </c>
      <c r="D71" s="40" t="s">
        <v>453</v>
      </c>
      <c r="E71" s="43" t="s">
        <v>26</v>
      </c>
      <c r="F71" s="43" t="s">
        <v>26</v>
      </c>
      <c r="G71" s="43" t="s">
        <v>26</v>
      </c>
      <c r="H71" s="44" t="s">
        <v>160</v>
      </c>
      <c r="I71" s="45">
        <v>1</v>
      </c>
      <c r="J71" s="46">
        <v>1</v>
      </c>
      <c r="K71" s="46">
        <v>1</v>
      </c>
      <c r="L71" s="46">
        <v>1</v>
      </c>
      <c r="M71" s="46">
        <v>1</v>
      </c>
      <c r="N71" s="46">
        <v>1</v>
      </c>
      <c r="O71" s="46">
        <v>1</v>
      </c>
      <c r="P71" s="46">
        <v>1</v>
      </c>
      <c r="Q71" s="94">
        <v>3.5000000000000003E-2</v>
      </c>
      <c r="R71" s="94">
        <v>3.5000000000000003E-2</v>
      </c>
      <c r="S71" s="95">
        <v>3.5000000000000003E-2</v>
      </c>
      <c r="T71" s="48">
        <v>1</v>
      </c>
      <c r="U71" s="49">
        <v>1</v>
      </c>
      <c r="V71" s="53">
        <f t="shared" si="4"/>
        <v>100</v>
      </c>
      <c r="W71" s="333">
        <v>48683333</v>
      </c>
      <c r="X71" s="333">
        <v>48683333</v>
      </c>
      <c r="Y71" s="330" t="s">
        <v>454</v>
      </c>
      <c r="Z71" s="49">
        <v>1</v>
      </c>
      <c r="AA71" s="49">
        <v>1</v>
      </c>
      <c r="AB71" s="51">
        <f t="shared" si="5"/>
        <v>100</v>
      </c>
      <c r="AC71" s="333">
        <v>27500000</v>
      </c>
      <c r="AD71" s="333">
        <v>18088333</v>
      </c>
      <c r="AE71" s="330" t="s">
        <v>455</v>
      </c>
      <c r="AF71" s="49">
        <v>1</v>
      </c>
      <c r="AG71" s="49">
        <v>1</v>
      </c>
      <c r="AH71" s="51">
        <f t="shared" si="6"/>
        <v>100</v>
      </c>
      <c r="AI71" s="333">
        <v>16500000</v>
      </c>
      <c r="AJ71" s="333">
        <v>16500000</v>
      </c>
      <c r="AK71" s="350" t="s">
        <v>456</v>
      </c>
      <c r="AL71" s="49">
        <v>1</v>
      </c>
      <c r="AM71" s="49">
        <v>1</v>
      </c>
      <c r="AN71" s="51">
        <f t="shared" si="7"/>
        <v>100</v>
      </c>
      <c r="AO71" s="333">
        <v>27815200</v>
      </c>
      <c r="AP71" s="333">
        <v>27815200</v>
      </c>
      <c r="AQ71" s="330" t="s">
        <v>457</v>
      </c>
      <c r="AR71" s="49">
        <v>1</v>
      </c>
      <c r="AS71" s="49">
        <v>1</v>
      </c>
      <c r="AT71" s="51">
        <f t="shared" si="8"/>
        <v>100</v>
      </c>
      <c r="AU71" s="333">
        <v>40000000</v>
      </c>
      <c r="AV71" s="333">
        <v>40000000</v>
      </c>
      <c r="AW71" s="350" t="s">
        <v>458</v>
      </c>
      <c r="AX71" s="49">
        <v>1</v>
      </c>
      <c r="AY71" s="93">
        <v>0.5</v>
      </c>
      <c r="AZ71" s="51">
        <f t="shared" si="9"/>
        <v>50</v>
      </c>
      <c r="BA71" s="333">
        <v>40000000</v>
      </c>
      <c r="BB71" s="333">
        <v>2160000</v>
      </c>
      <c r="BC71" s="350" t="s">
        <v>459</v>
      </c>
      <c r="BD71" s="49">
        <v>1</v>
      </c>
      <c r="BE71" s="49">
        <v>1</v>
      </c>
      <c r="BF71" s="51">
        <f t="shared" si="10"/>
        <v>100</v>
      </c>
      <c r="BG71" s="55" t="s">
        <v>446</v>
      </c>
      <c r="BH71" s="55" t="s">
        <v>446</v>
      </c>
      <c r="BI71" s="40" t="s">
        <v>445</v>
      </c>
      <c r="BJ71" s="49">
        <v>1</v>
      </c>
      <c r="BK71" s="93">
        <v>0.6</v>
      </c>
      <c r="BL71" s="51">
        <f t="shared" si="11"/>
        <v>60</v>
      </c>
      <c r="BM71" s="54">
        <v>15000000</v>
      </c>
      <c r="BN71" s="54">
        <v>11885000</v>
      </c>
      <c r="BO71" s="56" t="s">
        <v>460</v>
      </c>
      <c r="BP71" s="96">
        <v>3.5000000000000003E-2</v>
      </c>
      <c r="BQ71" s="49">
        <v>0</v>
      </c>
      <c r="BR71" s="51">
        <f t="shared" si="0"/>
        <v>0</v>
      </c>
      <c r="BS71" s="168">
        <v>42000000</v>
      </c>
      <c r="BT71" s="168">
        <v>42000000</v>
      </c>
      <c r="BU71" s="154">
        <f t="shared" si="32"/>
        <v>100</v>
      </c>
      <c r="BV71" s="40" t="s">
        <v>1011</v>
      </c>
      <c r="BW71" s="94">
        <v>3.5000000000000003E-2</v>
      </c>
      <c r="BX71" s="57">
        <v>0</v>
      </c>
      <c r="BY71" s="235">
        <f t="shared" si="12"/>
        <v>0</v>
      </c>
      <c r="BZ71" s="295"/>
      <c r="CA71" s="295"/>
      <c r="CB71" s="281" t="e">
        <f t="shared" si="14"/>
        <v>#DIV/0!</v>
      </c>
      <c r="CC71" s="275" t="s">
        <v>1105</v>
      </c>
      <c r="CD71" s="249"/>
      <c r="CE71" s="249"/>
      <c r="CF71" s="250" t="e">
        <f t="shared" si="17"/>
        <v>#DIV/0!</v>
      </c>
      <c r="CG71" s="251"/>
      <c r="CH71" s="251"/>
      <c r="CI71" s="247"/>
      <c r="CJ71" s="264">
        <v>3.5</v>
      </c>
      <c r="CK71" s="248">
        <f t="shared" si="35"/>
        <v>0.71</v>
      </c>
      <c r="CL71" s="254">
        <f>CK71/CJ71</f>
        <v>0.20285714285714285</v>
      </c>
      <c r="CM71" s="247" t="s">
        <v>461</v>
      </c>
    </row>
    <row r="72" spans="1:91" ht="185.25" customHeight="1">
      <c r="A72" s="417"/>
      <c r="B72" s="332"/>
      <c r="C72" s="42">
        <v>54</v>
      </c>
      <c r="D72" s="40" t="s">
        <v>462</v>
      </c>
      <c r="E72" s="43" t="s">
        <v>26</v>
      </c>
      <c r="F72" s="43" t="s">
        <v>26</v>
      </c>
      <c r="G72" s="43" t="s">
        <v>26</v>
      </c>
      <c r="H72" s="44" t="s">
        <v>160</v>
      </c>
      <c r="I72" s="45">
        <v>1</v>
      </c>
      <c r="J72" s="46">
        <v>1</v>
      </c>
      <c r="K72" s="46">
        <v>1</v>
      </c>
      <c r="L72" s="46">
        <v>1</v>
      </c>
      <c r="M72" s="46">
        <v>1</v>
      </c>
      <c r="N72" s="46">
        <v>1</v>
      </c>
      <c r="O72" s="46">
        <v>1</v>
      </c>
      <c r="P72" s="46">
        <v>1</v>
      </c>
      <c r="Q72" s="94">
        <v>3.5000000000000003E-2</v>
      </c>
      <c r="R72" s="94">
        <v>3.5000000000000003E-2</v>
      </c>
      <c r="S72" s="95">
        <v>3.5000000000000003E-2</v>
      </c>
      <c r="T72" s="48">
        <v>1</v>
      </c>
      <c r="U72" s="49">
        <v>1</v>
      </c>
      <c r="V72" s="53">
        <f t="shared" si="4"/>
        <v>100</v>
      </c>
      <c r="W72" s="335"/>
      <c r="X72" s="335"/>
      <c r="Y72" s="332"/>
      <c r="Z72" s="49">
        <v>1</v>
      </c>
      <c r="AA72" s="49">
        <v>1</v>
      </c>
      <c r="AB72" s="51">
        <f t="shared" si="5"/>
        <v>100</v>
      </c>
      <c r="AC72" s="335"/>
      <c r="AD72" s="335"/>
      <c r="AE72" s="332"/>
      <c r="AF72" s="49">
        <v>1</v>
      </c>
      <c r="AG72" s="49">
        <v>1</v>
      </c>
      <c r="AH72" s="51">
        <f t="shared" si="6"/>
        <v>100</v>
      </c>
      <c r="AI72" s="335"/>
      <c r="AJ72" s="335"/>
      <c r="AK72" s="337"/>
      <c r="AL72" s="49">
        <v>1</v>
      </c>
      <c r="AM72" s="49">
        <v>1</v>
      </c>
      <c r="AN72" s="51">
        <f t="shared" si="7"/>
        <v>100</v>
      </c>
      <c r="AO72" s="335"/>
      <c r="AP72" s="335"/>
      <c r="AQ72" s="332"/>
      <c r="AR72" s="49">
        <v>1</v>
      </c>
      <c r="AS72" s="49">
        <v>1</v>
      </c>
      <c r="AT72" s="51">
        <f t="shared" si="8"/>
        <v>100</v>
      </c>
      <c r="AU72" s="335"/>
      <c r="AV72" s="335"/>
      <c r="AW72" s="337"/>
      <c r="AX72" s="49">
        <v>1</v>
      </c>
      <c r="AY72" s="93">
        <v>0.5</v>
      </c>
      <c r="AZ72" s="51">
        <f t="shared" si="9"/>
        <v>50</v>
      </c>
      <c r="BA72" s="335"/>
      <c r="BB72" s="335"/>
      <c r="BC72" s="337"/>
      <c r="BD72" s="49">
        <v>1</v>
      </c>
      <c r="BE72" s="49">
        <v>1</v>
      </c>
      <c r="BF72" s="51">
        <f t="shared" si="10"/>
        <v>100</v>
      </c>
      <c r="BG72" s="55" t="s">
        <v>446</v>
      </c>
      <c r="BH72" s="55" t="s">
        <v>446</v>
      </c>
      <c r="BI72" s="40" t="s">
        <v>445</v>
      </c>
      <c r="BJ72" s="49">
        <v>1</v>
      </c>
      <c r="BK72" s="93">
        <v>0.6</v>
      </c>
      <c r="BL72" s="50">
        <f t="shared" si="11"/>
        <v>60</v>
      </c>
      <c r="BM72" s="54" t="s">
        <v>446</v>
      </c>
      <c r="BN72" s="54" t="s">
        <v>446</v>
      </c>
      <c r="BO72" s="56" t="s">
        <v>460</v>
      </c>
      <c r="BP72" s="96">
        <v>3.5000000000000003E-2</v>
      </c>
      <c r="BQ72" s="49">
        <v>0</v>
      </c>
      <c r="BR72" s="97">
        <f t="shared" si="0"/>
        <v>0</v>
      </c>
      <c r="BS72" s="168"/>
      <c r="BT72" s="168"/>
      <c r="BU72" s="154">
        <v>0</v>
      </c>
      <c r="BV72" s="40" t="s">
        <v>1012</v>
      </c>
      <c r="BW72" s="94">
        <v>3.5000000000000003E-2</v>
      </c>
      <c r="BX72" s="57">
        <v>0</v>
      </c>
      <c r="BY72" s="235">
        <f t="shared" si="12"/>
        <v>0</v>
      </c>
      <c r="BZ72" s="295"/>
      <c r="CA72" s="295"/>
      <c r="CB72" s="281" t="e">
        <f t="shared" si="14"/>
        <v>#DIV/0!</v>
      </c>
      <c r="CC72" s="275" t="s">
        <v>1110</v>
      </c>
      <c r="CD72" s="249"/>
      <c r="CE72" s="249"/>
      <c r="CF72" s="250" t="e">
        <f t="shared" si="17"/>
        <v>#DIV/0!</v>
      </c>
      <c r="CG72" s="251"/>
      <c r="CH72" s="251"/>
      <c r="CI72" s="247"/>
      <c r="CJ72" s="264">
        <v>3.5</v>
      </c>
      <c r="CK72" s="248">
        <f t="shared" si="35"/>
        <v>0.71</v>
      </c>
      <c r="CL72" s="254">
        <f>CK72/CJ72*100/100</f>
        <v>0.20285714285714285</v>
      </c>
      <c r="CM72" s="247" t="s">
        <v>941</v>
      </c>
    </row>
    <row r="73" spans="1:91" ht="207.75" customHeight="1">
      <c r="A73" s="417"/>
      <c r="B73" s="40" t="s">
        <v>463</v>
      </c>
      <c r="C73" s="42">
        <v>55</v>
      </c>
      <c r="D73" s="40" t="s">
        <v>352</v>
      </c>
      <c r="E73" s="43" t="s">
        <v>26</v>
      </c>
      <c r="F73" s="43" t="s">
        <v>26</v>
      </c>
      <c r="G73" s="43" t="s">
        <v>26</v>
      </c>
      <c r="H73" s="44" t="s">
        <v>160</v>
      </c>
      <c r="I73" s="45">
        <v>4</v>
      </c>
      <c r="J73" s="46">
        <v>3</v>
      </c>
      <c r="K73" s="46">
        <v>1</v>
      </c>
      <c r="L73" s="46">
        <v>1</v>
      </c>
      <c r="M73" s="46">
        <v>1</v>
      </c>
      <c r="N73" s="46">
        <v>7</v>
      </c>
      <c r="O73" s="46">
        <v>8</v>
      </c>
      <c r="P73" s="46">
        <v>8</v>
      </c>
      <c r="Q73" s="46">
        <v>8</v>
      </c>
      <c r="R73" s="46">
        <v>8</v>
      </c>
      <c r="S73" s="47">
        <v>8</v>
      </c>
      <c r="T73" s="48">
        <v>4</v>
      </c>
      <c r="U73" s="49">
        <v>6</v>
      </c>
      <c r="V73" s="53">
        <f t="shared" si="4"/>
        <v>150</v>
      </c>
      <c r="W73" s="55">
        <v>1975548044</v>
      </c>
      <c r="X73" s="55">
        <v>1930467106</v>
      </c>
      <c r="Y73" s="40" t="s">
        <v>464</v>
      </c>
      <c r="Z73" s="49">
        <v>3</v>
      </c>
      <c r="AA73" s="49">
        <v>1</v>
      </c>
      <c r="AB73" s="53">
        <f t="shared" si="5"/>
        <v>33.333333333333329</v>
      </c>
      <c r="AC73" s="55">
        <v>1299100000</v>
      </c>
      <c r="AD73" s="55">
        <v>544879064</v>
      </c>
      <c r="AE73" s="40" t="s">
        <v>464</v>
      </c>
      <c r="AF73" s="49">
        <v>1</v>
      </c>
      <c r="AG73" s="49">
        <v>1</v>
      </c>
      <c r="AH73" s="51">
        <f t="shared" si="6"/>
        <v>100</v>
      </c>
      <c r="AI73" s="55">
        <v>1097002022</v>
      </c>
      <c r="AJ73" s="55">
        <v>974131283</v>
      </c>
      <c r="AK73" s="40" t="s">
        <v>465</v>
      </c>
      <c r="AL73" s="49">
        <v>1</v>
      </c>
      <c r="AM73" s="49">
        <v>1</v>
      </c>
      <c r="AN73" s="51">
        <f t="shared" si="7"/>
        <v>100</v>
      </c>
      <c r="AO73" s="55">
        <v>1341180171</v>
      </c>
      <c r="AP73" s="55">
        <v>976986480</v>
      </c>
      <c r="AQ73" s="40" t="s">
        <v>466</v>
      </c>
      <c r="AR73" s="49">
        <v>1</v>
      </c>
      <c r="AS73" s="49">
        <v>1</v>
      </c>
      <c r="AT73" s="51">
        <f t="shared" si="8"/>
        <v>100</v>
      </c>
      <c r="AU73" s="55">
        <v>1396631487</v>
      </c>
      <c r="AV73" s="55">
        <v>945212500</v>
      </c>
      <c r="AW73" s="40" t="s">
        <v>467</v>
      </c>
      <c r="AX73" s="49">
        <v>7</v>
      </c>
      <c r="AY73" s="49">
        <v>11</v>
      </c>
      <c r="AZ73" s="53">
        <f t="shared" si="9"/>
        <v>157.14285714285714</v>
      </c>
      <c r="BA73" s="55">
        <v>1058000000</v>
      </c>
      <c r="BB73" s="55">
        <v>1011580689</v>
      </c>
      <c r="BC73" s="40" t="s">
        <v>468</v>
      </c>
      <c r="BD73" s="49">
        <v>8</v>
      </c>
      <c r="BE73" s="49">
        <v>1</v>
      </c>
      <c r="BF73" s="51">
        <f t="shared" si="10"/>
        <v>12.5</v>
      </c>
      <c r="BG73" s="55">
        <v>0</v>
      </c>
      <c r="BH73" s="55">
        <v>0</v>
      </c>
      <c r="BI73" s="40" t="s">
        <v>359</v>
      </c>
      <c r="BJ73" s="49">
        <v>8</v>
      </c>
      <c r="BK73" s="49">
        <v>8</v>
      </c>
      <c r="BL73" s="51">
        <f t="shared" si="11"/>
        <v>100</v>
      </c>
      <c r="BM73" s="54">
        <v>0</v>
      </c>
      <c r="BN73" s="54">
        <v>0</v>
      </c>
      <c r="BO73" s="56" t="s">
        <v>469</v>
      </c>
      <c r="BP73" s="49">
        <v>8</v>
      </c>
      <c r="BQ73" s="49">
        <v>0</v>
      </c>
      <c r="BR73" s="51">
        <f t="shared" si="0"/>
        <v>0</v>
      </c>
      <c r="BS73" s="168">
        <v>0</v>
      </c>
      <c r="BT73" s="168">
        <v>0</v>
      </c>
      <c r="BU73" s="154">
        <v>0</v>
      </c>
      <c r="BV73" s="40" t="s">
        <v>946</v>
      </c>
      <c r="BW73" s="57">
        <v>8</v>
      </c>
      <c r="BX73" s="57">
        <v>0</v>
      </c>
      <c r="BY73" s="235">
        <f t="shared" si="12"/>
        <v>0</v>
      </c>
      <c r="BZ73" s="295"/>
      <c r="CA73" s="295"/>
      <c r="CB73" s="281" t="e">
        <f t="shared" ref="CB73:CB136" si="36">(CA73/BZ73)*100</f>
        <v>#DIV/0!</v>
      </c>
      <c r="CC73" s="275" t="s">
        <v>1106</v>
      </c>
      <c r="CD73" s="249">
        <v>8</v>
      </c>
      <c r="CE73" s="249"/>
      <c r="CF73" s="250">
        <f t="shared" si="17"/>
        <v>0</v>
      </c>
      <c r="CG73" s="251"/>
      <c r="CH73" s="251"/>
      <c r="CI73" s="247"/>
      <c r="CJ73" s="248">
        <v>8</v>
      </c>
      <c r="CK73" s="248">
        <f>+U73+AA73+AG73+AM73+AS73+AY73+BE73+BK73+BQ73+BX73</f>
        <v>30</v>
      </c>
      <c r="CL73" s="254">
        <v>1</v>
      </c>
      <c r="CM73" s="247" t="s">
        <v>470</v>
      </c>
    </row>
    <row r="74" spans="1:91" ht="120.75" customHeight="1">
      <c r="A74" s="417"/>
      <c r="B74" s="330" t="s">
        <v>471</v>
      </c>
      <c r="C74" s="42">
        <v>56</v>
      </c>
      <c r="D74" s="40" t="s">
        <v>472</v>
      </c>
      <c r="E74" s="43" t="s">
        <v>26</v>
      </c>
      <c r="F74" s="43" t="s">
        <v>26</v>
      </c>
      <c r="G74" s="43" t="s">
        <v>26</v>
      </c>
      <c r="H74" s="44" t="s">
        <v>160</v>
      </c>
      <c r="I74" s="45">
        <v>54</v>
      </c>
      <c r="J74" s="46">
        <v>54</v>
      </c>
      <c r="K74" s="46">
        <v>54</v>
      </c>
      <c r="L74" s="46">
        <v>54</v>
      </c>
      <c r="M74" s="46">
        <v>54</v>
      </c>
      <c r="N74" s="46">
        <v>54</v>
      </c>
      <c r="O74" s="46">
        <v>54</v>
      </c>
      <c r="P74" s="46">
        <v>54</v>
      </c>
      <c r="Q74" s="46">
        <v>54</v>
      </c>
      <c r="R74" s="46">
        <v>54</v>
      </c>
      <c r="S74" s="47">
        <v>54</v>
      </c>
      <c r="T74" s="48">
        <v>54</v>
      </c>
      <c r="U74" s="49">
        <v>54</v>
      </c>
      <c r="V74" s="53">
        <f t="shared" si="4"/>
        <v>100</v>
      </c>
      <c r="W74" s="55">
        <v>14500000</v>
      </c>
      <c r="X74" s="55">
        <v>14500000</v>
      </c>
      <c r="Y74" s="40" t="s">
        <v>473</v>
      </c>
      <c r="Z74" s="49">
        <v>54</v>
      </c>
      <c r="AA74" s="49">
        <v>54</v>
      </c>
      <c r="AB74" s="51">
        <f t="shared" si="5"/>
        <v>100</v>
      </c>
      <c r="AC74" s="55">
        <v>13750000</v>
      </c>
      <c r="AD74" s="55">
        <v>5200000</v>
      </c>
      <c r="AE74" s="40" t="s">
        <v>474</v>
      </c>
      <c r="AF74" s="49">
        <v>54</v>
      </c>
      <c r="AG74" s="49">
        <v>54</v>
      </c>
      <c r="AH74" s="51">
        <f t="shared" si="6"/>
        <v>100</v>
      </c>
      <c r="AI74" s="333">
        <v>15000000</v>
      </c>
      <c r="AJ74" s="333">
        <v>0</v>
      </c>
      <c r="AK74" s="350" t="s">
        <v>475</v>
      </c>
      <c r="AL74" s="49">
        <v>54</v>
      </c>
      <c r="AM74" s="49">
        <v>52</v>
      </c>
      <c r="AN74" s="53">
        <f t="shared" si="7"/>
        <v>96.296296296296291</v>
      </c>
      <c r="AO74" s="55">
        <v>0</v>
      </c>
      <c r="AP74" s="55">
        <v>0</v>
      </c>
      <c r="AQ74" s="330" t="s">
        <v>305</v>
      </c>
      <c r="AR74" s="49">
        <v>54</v>
      </c>
      <c r="AS74" s="49">
        <v>54</v>
      </c>
      <c r="AT74" s="51">
        <f t="shared" si="8"/>
        <v>100</v>
      </c>
      <c r="AU74" s="333">
        <v>112100000</v>
      </c>
      <c r="AV74" s="333">
        <v>107638100</v>
      </c>
      <c r="AW74" s="350" t="s">
        <v>476</v>
      </c>
      <c r="AX74" s="49">
        <v>54</v>
      </c>
      <c r="AY74" s="49">
        <v>54</v>
      </c>
      <c r="AZ74" s="51">
        <f t="shared" si="9"/>
        <v>100</v>
      </c>
      <c r="BA74" s="333">
        <v>90736000</v>
      </c>
      <c r="BB74" s="333">
        <v>34026000</v>
      </c>
      <c r="BC74" s="350" t="s">
        <v>477</v>
      </c>
      <c r="BD74" s="49">
        <v>54</v>
      </c>
      <c r="BE74" s="49">
        <v>54</v>
      </c>
      <c r="BF74" s="51">
        <f t="shared" si="10"/>
        <v>100</v>
      </c>
      <c r="BG74" s="55">
        <v>0</v>
      </c>
      <c r="BH74" s="55">
        <v>0</v>
      </c>
      <c r="BI74" s="40" t="s">
        <v>478</v>
      </c>
      <c r="BJ74" s="49">
        <v>54</v>
      </c>
      <c r="BK74" s="49">
        <v>54</v>
      </c>
      <c r="BL74" s="51">
        <f t="shared" si="11"/>
        <v>100</v>
      </c>
      <c r="BM74" s="54">
        <v>0</v>
      </c>
      <c r="BN74" s="54">
        <v>0</v>
      </c>
      <c r="BO74" s="56" t="s">
        <v>479</v>
      </c>
      <c r="BP74" s="49">
        <v>54</v>
      </c>
      <c r="BQ74" s="49">
        <v>54</v>
      </c>
      <c r="BR74" s="51">
        <f t="shared" si="0"/>
        <v>100</v>
      </c>
      <c r="BS74" s="168">
        <v>0</v>
      </c>
      <c r="BT74" s="168">
        <v>0</v>
      </c>
      <c r="BU74" s="154">
        <v>0</v>
      </c>
      <c r="BV74" s="40" t="s">
        <v>947</v>
      </c>
      <c r="BW74" s="57">
        <v>54</v>
      </c>
      <c r="BX74" s="57">
        <v>54</v>
      </c>
      <c r="BY74" s="235">
        <f t="shared" si="12"/>
        <v>100</v>
      </c>
      <c r="BZ74" s="295"/>
      <c r="CA74" s="295"/>
      <c r="CB74" s="281" t="e">
        <f t="shared" si="36"/>
        <v>#DIV/0!</v>
      </c>
      <c r="CC74" s="275" t="s">
        <v>1106</v>
      </c>
      <c r="CD74" s="249">
        <v>54</v>
      </c>
      <c r="CE74" s="249"/>
      <c r="CF74" s="250">
        <f t="shared" si="17"/>
        <v>0</v>
      </c>
      <c r="CG74" s="251"/>
      <c r="CH74" s="251"/>
      <c r="CI74" s="247"/>
      <c r="CJ74" s="248">
        <v>54</v>
      </c>
      <c r="CK74" s="248">
        <f t="shared" ref="CK74:CK75" si="37">(+U74+AA74+AG74+AM74+AS74+AY74+BE74+BK74+BQ74+BX74)/10</f>
        <v>53.8</v>
      </c>
      <c r="CL74" s="254">
        <f>CK74/CJ74*100/100</f>
        <v>0.99629629629629624</v>
      </c>
      <c r="CM74" s="247" t="s">
        <v>1281</v>
      </c>
    </row>
    <row r="75" spans="1:91" ht="409.5" customHeight="1">
      <c r="A75" s="417"/>
      <c r="B75" s="332"/>
      <c r="C75" s="42">
        <v>57</v>
      </c>
      <c r="D75" s="40" t="s">
        <v>480</v>
      </c>
      <c r="E75" s="43" t="s">
        <v>26</v>
      </c>
      <c r="F75" s="43" t="s">
        <v>26</v>
      </c>
      <c r="G75" s="43" t="s">
        <v>26</v>
      </c>
      <c r="H75" s="44" t="s">
        <v>160</v>
      </c>
      <c r="I75" s="45">
        <v>1</v>
      </c>
      <c r="J75" s="46">
        <v>1</v>
      </c>
      <c r="K75" s="46">
        <v>4</v>
      </c>
      <c r="L75" s="46">
        <v>4</v>
      </c>
      <c r="M75" s="46">
        <v>1</v>
      </c>
      <c r="N75" s="46">
        <v>1</v>
      </c>
      <c r="O75" s="46">
        <v>1</v>
      </c>
      <c r="P75" s="46">
        <v>1</v>
      </c>
      <c r="Q75" s="46">
        <v>1</v>
      </c>
      <c r="R75" s="46">
        <v>1</v>
      </c>
      <c r="S75" s="47">
        <v>1</v>
      </c>
      <c r="T75" s="48">
        <v>1</v>
      </c>
      <c r="U75" s="49">
        <v>1</v>
      </c>
      <c r="V75" s="53">
        <f t="shared" si="4"/>
        <v>100</v>
      </c>
      <c r="W75" s="55">
        <v>1975548044</v>
      </c>
      <c r="X75" s="55">
        <v>1930467106</v>
      </c>
      <c r="Y75" s="40" t="s">
        <v>481</v>
      </c>
      <c r="Z75" s="49">
        <v>1</v>
      </c>
      <c r="AA75" s="49">
        <v>1</v>
      </c>
      <c r="AB75" s="51">
        <f t="shared" si="5"/>
        <v>100</v>
      </c>
      <c r="AC75" s="55">
        <v>1299100000</v>
      </c>
      <c r="AD75" s="55">
        <v>544879064</v>
      </c>
      <c r="AE75" s="40" t="s">
        <v>481</v>
      </c>
      <c r="AF75" s="49">
        <v>4</v>
      </c>
      <c r="AG75" s="49">
        <v>4</v>
      </c>
      <c r="AH75" s="51">
        <f>(AG75/AF75)*100</f>
        <v>100</v>
      </c>
      <c r="AI75" s="335"/>
      <c r="AJ75" s="335"/>
      <c r="AK75" s="337"/>
      <c r="AL75" s="49">
        <v>4</v>
      </c>
      <c r="AM75" s="49">
        <v>4</v>
      </c>
      <c r="AN75" s="51">
        <f t="shared" si="7"/>
        <v>100</v>
      </c>
      <c r="AO75" s="55">
        <v>0</v>
      </c>
      <c r="AP75" s="55">
        <v>0</v>
      </c>
      <c r="AQ75" s="332"/>
      <c r="AR75" s="49">
        <v>1</v>
      </c>
      <c r="AS75" s="49">
        <v>1</v>
      </c>
      <c r="AT75" s="51">
        <f t="shared" si="8"/>
        <v>100</v>
      </c>
      <c r="AU75" s="335"/>
      <c r="AV75" s="335"/>
      <c r="AW75" s="337"/>
      <c r="AX75" s="49">
        <v>1</v>
      </c>
      <c r="AY75" s="49">
        <v>1</v>
      </c>
      <c r="AZ75" s="51">
        <f t="shared" si="9"/>
        <v>100</v>
      </c>
      <c r="BA75" s="335"/>
      <c r="BB75" s="335"/>
      <c r="BC75" s="337"/>
      <c r="BD75" s="49">
        <v>1</v>
      </c>
      <c r="BE75" s="49">
        <v>1</v>
      </c>
      <c r="BF75" s="50">
        <f t="shared" si="10"/>
        <v>100</v>
      </c>
      <c r="BG75" s="55" t="s">
        <v>446</v>
      </c>
      <c r="BH75" s="55" t="s">
        <v>446</v>
      </c>
      <c r="BI75" s="40" t="s">
        <v>482</v>
      </c>
      <c r="BJ75" s="49">
        <v>1</v>
      </c>
      <c r="BK75" s="49">
        <v>0</v>
      </c>
      <c r="BL75" s="51">
        <f t="shared" si="11"/>
        <v>0</v>
      </c>
      <c r="BM75" s="54">
        <v>0</v>
      </c>
      <c r="BN75" s="54">
        <v>0</v>
      </c>
      <c r="BO75" s="56" t="s">
        <v>185</v>
      </c>
      <c r="BP75" s="49">
        <v>1</v>
      </c>
      <c r="BQ75" s="49">
        <v>0</v>
      </c>
      <c r="BR75" s="51">
        <f t="shared" si="0"/>
        <v>0</v>
      </c>
      <c r="BS75" s="168">
        <v>0</v>
      </c>
      <c r="BT75" s="168">
        <v>0</v>
      </c>
      <c r="BU75" s="154">
        <v>0</v>
      </c>
      <c r="BV75" s="56" t="s">
        <v>1077</v>
      </c>
      <c r="BW75" s="57">
        <v>1</v>
      </c>
      <c r="BX75" s="57">
        <v>1</v>
      </c>
      <c r="BY75" s="235">
        <f t="shared" si="12"/>
        <v>100</v>
      </c>
      <c r="BZ75" s="295"/>
      <c r="CA75" s="295"/>
      <c r="CB75" s="281" t="e">
        <f t="shared" si="36"/>
        <v>#DIV/0!</v>
      </c>
      <c r="CC75" s="275" t="s">
        <v>1106</v>
      </c>
      <c r="CD75" s="249">
        <v>1</v>
      </c>
      <c r="CE75" s="249"/>
      <c r="CF75" s="250">
        <f t="shared" si="17"/>
        <v>0</v>
      </c>
      <c r="CG75" s="251"/>
      <c r="CH75" s="251"/>
      <c r="CI75" s="247"/>
      <c r="CJ75" s="248">
        <v>1</v>
      </c>
      <c r="CK75" s="248">
        <f t="shared" si="37"/>
        <v>1.4</v>
      </c>
      <c r="CL75" s="254">
        <v>1</v>
      </c>
      <c r="CM75" s="247" t="s">
        <v>483</v>
      </c>
    </row>
    <row r="76" spans="1:91" ht="331.5" customHeight="1">
      <c r="A76" s="417"/>
      <c r="B76" s="330" t="s">
        <v>484</v>
      </c>
      <c r="C76" s="42">
        <v>58</v>
      </c>
      <c r="D76" s="40" t="s">
        <v>485</v>
      </c>
      <c r="E76" s="43" t="s">
        <v>26</v>
      </c>
      <c r="F76" s="43" t="s">
        <v>26</v>
      </c>
      <c r="G76" s="43" t="s">
        <v>26</v>
      </c>
      <c r="H76" s="44" t="s">
        <v>486</v>
      </c>
      <c r="I76" s="45">
        <v>275</v>
      </c>
      <c r="J76" s="46">
        <v>275</v>
      </c>
      <c r="K76" s="46">
        <v>3</v>
      </c>
      <c r="L76" s="46">
        <v>3</v>
      </c>
      <c r="M76" s="46">
        <v>3</v>
      </c>
      <c r="N76" s="46">
        <v>310</v>
      </c>
      <c r="O76" s="46">
        <v>12</v>
      </c>
      <c r="P76" s="46">
        <v>12</v>
      </c>
      <c r="Q76" s="46">
        <v>1</v>
      </c>
      <c r="R76" s="46">
        <v>1</v>
      </c>
      <c r="S76" s="47">
        <v>1</v>
      </c>
      <c r="T76" s="48">
        <v>275</v>
      </c>
      <c r="U76" s="49">
        <v>298</v>
      </c>
      <c r="V76" s="53">
        <f t="shared" si="4"/>
        <v>108.36363636363637</v>
      </c>
      <c r="W76" s="55">
        <v>272826718</v>
      </c>
      <c r="X76" s="55">
        <v>272826718</v>
      </c>
      <c r="Y76" s="40" t="s">
        <v>487</v>
      </c>
      <c r="Z76" s="49">
        <v>275</v>
      </c>
      <c r="AA76" s="49">
        <v>150</v>
      </c>
      <c r="AB76" s="53">
        <f t="shared" si="5"/>
        <v>54.54545454545454</v>
      </c>
      <c r="AC76" s="55">
        <v>328250000</v>
      </c>
      <c r="AD76" s="55">
        <v>151100000</v>
      </c>
      <c r="AE76" s="40" t="s">
        <v>488</v>
      </c>
      <c r="AF76" s="49">
        <v>3</v>
      </c>
      <c r="AG76" s="49">
        <v>3</v>
      </c>
      <c r="AH76" s="51">
        <f t="shared" si="6"/>
        <v>100</v>
      </c>
      <c r="AI76" s="333">
        <v>51750000</v>
      </c>
      <c r="AJ76" s="333">
        <v>47228333</v>
      </c>
      <c r="AK76" s="350" t="s">
        <v>489</v>
      </c>
      <c r="AL76" s="49">
        <v>3</v>
      </c>
      <c r="AM76" s="49">
        <v>2</v>
      </c>
      <c r="AN76" s="53">
        <f t="shared" si="7"/>
        <v>66.666666666666657</v>
      </c>
      <c r="AO76" s="333">
        <v>274250000</v>
      </c>
      <c r="AP76" s="333">
        <v>36000000</v>
      </c>
      <c r="AQ76" s="350" t="s">
        <v>490</v>
      </c>
      <c r="AR76" s="49">
        <v>3</v>
      </c>
      <c r="AS76" s="49">
        <v>3</v>
      </c>
      <c r="AT76" s="51">
        <f t="shared" si="8"/>
        <v>100</v>
      </c>
      <c r="AU76" s="333">
        <v>364500000</v>
      </c>
      <c r="AV76" s="333">
        <v>186049737</v>
      </c>
      <c r="AW76" s="350" t="s">
        <v>491</v>
      </c>
      <c r="AX76" s="49">
        <v>310</v>
      </c>
      <c r="AY76" s="49">
        <v>430</v>
      </c>
      <c r="AZ76" s="53">
        <f t="shared" si="9"/>
        <v>138.70967741935485</v>
      </c>
      <c r="BA76" s="333">
        <v>8550000</v>
      </c>
      <c r="BB76" s="333">
        <v>8550000</v>
      </c>
      <c r="BC76" s="350" t="s">
        <v>492</v>
      </c>
      <c r="BD76" s="49">
        <v>12</v>
      </c>
      <c r="BE76" s="49">
        <v>8</v>
      </c>
      <c r="BF76" s="53">
        <f t="shared" si="10"/>
        <v>66.666666666666657</v>
      </c>
      <c r="BG76" s="55">
        <v>97928400</v>
      </c>
      <c r="BH76" s="55">
        <v>27393333</v>
      </c>
      <c r="BI76" s="40" t="s">
        <v>493</v>
      </c>
      <c r="BJ76" s="49">
        <v>12</v>
      </c>
      <c r="BK76" s="49">
        <v>12</v>
      </c>
      <c r="BL76" s="51">
        <f t="shared" si="11"/>
        <v>100</v>
      </c>
      <c r="BM76" s="54" t="s">
        <v>446</v>
      </c>
      <c r="BN76" s="54"/>
      <c r="BO76" s="56" t="s">
        <v>494</v>
      </c>
      <c r="BP76" s="49">
        <v>1</v>
      </c>
      <c r="BQ76" s="49">
        <v>1</v>
      </c>
      <c r="BR76" s="51">
        <f t="shared" si="0"/>
        <v>100</v>
      </c>
      <c r="BS76" s="177">
        <v>5600000</v>
      </c>
      <c r="BT76" s="177">
        <v>5600000</v>
      </c>
      <c r="BU76" s="154">
        <v>0</v>
      </c>
      <c r="BV76" s="148" t="s">
        <v>1013</v>
      </c>
      <c r="BW76" s="57">
        <v>1</v>
      </c>
      <c r="BX76" s="57">
        <v>1</v>
      </c>
      <c r="BY76" s="235">
        <f t="shared" si="12"/>
        <v>100</v>
      </c>
      <c r="BZ76" s="59">
        <v>20000000</v>
      </c>
      <c r="CA76" s="59">
        <v>15000000</v>
      </c>
      <c r="CB76" s="281">
        <f t="shared" si="36"/>
        <v>75</v>
      </c>
      <c r="CC76" s="275" t="s">
        <v>1215</v>
      </c>
      <c r="CD76" s="249">
        <v>1</v>
      </c>
      <c r="CE76" s="249"/>
      <c r="CF76" s="250">
        <f t="shared" si="17"/>
        <v>0</v>
      </c>
      <c r="CG76" s="251"/>
      <c r="CH76" s="251"/>
      <c r="CI76" s="247"/>
      <c r="CJ76" s="248">
        <v>756</v>
      </c>
      <c r="CK76" s="248">
        <f>(+U76+AA76+AG76+AM76+AS76+AY76+BE76+BK76+BQ76+BX76)</f>
        <v>908</v>
      </c>
      <c r="CL76" s="254">
        <v>1</v>
      </c>
      <c r="CM76" s="260" t="s">
        <v>1126</v>
      </c>
    </row>
    <row r="77" spans="1:91" ht="167.25" customHeight="1">
      <c r="A77" s="417"/>
      <c r="B77" s="332"/>
      <c r="C77" s="42">
        <v>59</v>
      </c>
      <c r="D77" s="40" t="s">
        <v>495</v>
      </c>
      <c r="E77" s="43"/>
      <c r="F77" s="43"/>
      <c r="G77" s="43"/>
      <c r="H77" s="44" t="s">
        <v>486</v>
      </c>
      <c r="I77" s="45">
        <v>5</v>
      </c>
      <c r="J77" s="46">
        <v>3</v>
      </c>
      <c r="K77" s="46">
        <v>3</v>
      </c>
      <c r="L77" s="46">
        <v>3</v>
      </c>
      <c r="M77" s="46">
        <v>3</v>
      </c>
      <c r="N77" s="46">
        <v>9</v>
      </c>
      <c r="O77" s="46">
        <v>12</v>
      </c>
      <c r="P77" s="46">
        <v>12</v>
      </c>
      <c r="Q77" s="46">
        <v>12</v>
      </c>
      <c r="R77" s="46">
        <v>12</v>
      </c>
      <c r="S77" s="47">
        <v>12</v>
      </c>
      <c r="T77" s="48">
        <v>5</v>
      </c>
      <c r="U77" s="49">
        <v>5</v>
      </c>
      <c r="V77" s="53">
        <f t="shared" si="4"/>
        <v>100</v>
      </c>
      <c r="W77" s="55">
        <v>272826718</v>
      </c>
      <c r="X77" s="55">
        <v>272826718</v>
      </c>
      <c r="Y77" s="40" t="s">
        <v>496</v>
      </c>
      <c r="Z77" s="49">
        <v>3</v>
      </c>
      <c r="AA77" s="49">
        <v>2</v>
      </c>
      <c r="AB77" s="53">
        <f t="shared" si="5"/>
        <v>66.666666666666657</v>
      </c>
      <c r="AC77" s="55">
        <v>328250000</v>
      </c>
      <c r="AD77" s="55">
        <v>15110000</v>
      </c>
      <c r="AE77" s="40" t="s">
        <v>497</v>
      </c>
      <c r="AF77" s="49">
        <v>3</v>
      </c>
      <c r="AG77" s="49">
        <v>3</v>
      </c>
      <c r="AH77" s="51">
        <f t="shared" si="6"/>
        <v>100</v>
      </c>
      <c r="AI77" s="335"/>
      <c r="AJ77" s="335"/>
      <c r="AK77" s="337"/>
      <c r="AL77" s="49">
        <v>3</v>
      </c>
      <c r="AM77" s="49">
        <v>2</v>
      </c>
      <c r="AN77" s="53">
        <f t="shared" si="7"/>
        <v>66.666666666666657</v>
      </c>
      <c r="AO77" s="335"/>
      <c r="AP77" s="335"/>
      <c r="AQ77" s="337"/>
      <c r="AR77" s="49">
        <v>3</v>
      </c>
      <c r="AS77" s="49">
        <v>3</v>
      </c>
      <c r="AT77" s="51">
        <f t="shared" si="8"/>
        <v>100</v>
      </c>
      <c r="AU77" s="335"/>
      <c r="AV77" s="335"/>
      <c r="AW77" s="337"/>
      <c r="AX77" s="49">
        <v>9</v>
      </c>
      <c r="AY77" s="49">
        <v>6</v>
      </c>
      <c r="AZ77" s="53">
        <f t="shared" si="9"/>
        <v>66.666666666666657</v>
      </c>
      <c r="BA77" s="335"/>
      <c r="BB77" s="335"/>
      <c r="BC77" s="337"/>
      <c r="BD77" s="49">
        <v>12</v>
      </c>
      <c r="BE77" s="49">
        <v>8</v>
      </c>
      <c r="BF77" s="53">
        <f t="shared" si="10"/>
        <v>66.666666666666657</v>
      </c>
      <c r="BG77" s="55">
        <v>14000000</v>
      </c>
      <c r="BH77" s="55">
        <v>14000000</v>
      </c>
      <c r="BI77" s="40" t="s">
        <v>498</v>
      </c>
      <c r="BJ77" s="49">
        <v>12</v>
      </c>
      <c r="BK77" s="49">
        <v>12</v>
      </c>
      <c r="BL77" s="51">
        <f t="shared" si="11"/>
        <v>100</v>
      </c>
      <c r="BM77" s="54" t="s">
        <v>446</v>
      </c>
      <c r="BN77" s="54"/>
      <c r="BO77" s="56" t="s">
        <v>499</v>
      </c>
      <c r="BP77" s="49">
        <v>12</v>
      </c>
      <c r="BQ77" s="49">
        <v>11</v>
      </c>
      <c r="BR77" s="51">
        <f t="shared" si="0"/>
        <v>91.666666666666657</v>
      </c>
      <c r="BS77" s="177">
        <v>14400000</v>
      </c>
      <c r="BT77" s="177">
        <v>14400000</v>
      </c>
      <c r="BU77" s="154">
        <f t="shared" si="32"/>
        <v>100</v>
      </c>
      <c r="BV77" s="40" t="s">
        <v>1014</v>
      </c>
      <c r="BW77" s="57">
        <v>12</v>
      </c>
      <c r="BX77" s="57">
        <v>7</v>
      </c>
      <c r="BY77" s="235">
        <f t="shared" si="12"/>
        <v>58.333333333333336</v>
      </c>
      <c r="BZ77" s="59">
        <v>9600000</v>
      </c>
      <c r="CA77" s="59">
        <v>8000000</v>
      </c>
      <c r="CB77" s="281">
        <f t="shared" si="36"/>
        <v>83.333333333333343</v>
      </c>
      <c r="CC77" s="275" t="s">
        <v>1216</v>
      </c>
      <c r="CD77" s="249">
        <v>12</v>
      </c>
      <c r="CE77" s="249"/>
      <c r="CF77" s="250">
        <f t="shared" si="17"/>
        <v>0</v>
      </c>
      <c r="CG77" s="251"/>
      <c r="CH77" s="251"/>
      <c r="CI77" s="247"/>
      <c r="CJ77" s="248">
        <v>12</v>
      </c>
      <c r="CK77" s="248">
        <f>(+U77+AA77+AG77+AM77+AS77+AY77+BE77+BK77+BQ77+BX77)/10</f>
        <v>5.9</v>
      </c>
      <c r="CL77" s="254">
        <v>0.5</v>
      </c>
      <c r="CM77" s="247" t="s">
        <v>500</v>
      </c>
    </row>
    <row r="78" spans="1:91" ht="409.5" customHeight="1">
      <c r="A78" s="417"/>
      <c r="B78" s="330" t="s">
        <v>501</v>
      </c>
      <c r="C78" s="42">
        <v>60</v>
      </c>
      <c r="D78" s="40" t="s">
        <v>502</v>
      </c>
      <c r="E78" s="43" t="s">
        <v>26</v>
      </c>
      <c r="F78" s="43" t="s">
        <v>26</v>
      </c>
      <c r="G78" s="43" t="s">
        <v>26</v>
      </c>
      <c r="H78" s="44" t="s">
        <v>389</v>
      </c>
      <c r="I78" s="45">
        <v>31</v>
      </c>
      <c r="J78" s="46">
        <v>31</v>
      </c>
      <c r="K78" s="46">
        <v>4</v>
      </c>
      <c r="L78" s="46">
        <v>20</v>
      </c>
      <c r="M78" s="46">
        <v>20</v>
      </c>
      <c r="N78" s="46">
        <v>67</v>
      </c>
      <c r="O78" s="46">
        <v>3</v>
      </c>
      <c r="P78" s="46">
        <v>3</v>
      </c>
      <c r="Q78" s="46">
        <v>3</v>
      </c>
      <c r="R78" s="46">
        <v>3</v>
      </c>
      <c r="S78" s="47">
        <v>3</v>
      </c>
      <c r="T78" s="48">
        <v>31</v>
      </c>
      <c r="U78" s="49">
        <v>28</v>
      </c>
      <c r="V78" s="53">
        <f t="shared" si="4"/>
        <v>90.322580645161281</v>
      </c>
      <c r="W78" s="55">
        <v>834000617</v>
      </c>
      <c r="X78" s="55">
        <v>761999432.63</v>
      </c>
      <c r="Y78" s="40" t="s">
        <v>503</v>
      </c>
      <c r="Z78" s="49">
        <v>31</v>
      </c>
      <c r="AA78" s="49">
        <v>31</v>
      </c>
      <c r="AB78" s="51">
        <f t="shared" si="5"/>
        <v>100</v>
      </c>
      <c r="AC78" s="55">
        <v>5828044011.1700001</v>
      </c>
      <c r="AD78" s="55">
        <v>21011179</v>
      </c>
      <c r="AE78" s="40" t="s">
        <v>504</v>
      </c>
      <c r="AF78" s="49">
        <v>4</v>
      </c>
      <c r="AG78" s="49">
        <v>10</v>
      </c>
      <c r="AH78" s="51">
        <f t="shared" si="6"/>
        <v>250</v>
      </c>
      <c r="AI78" s="55">
        <v>2350000000</v>
      </c>
      <c r="AJ78" s="55">
        <v>811500000</v>
      </c>
      <c r="AK78" s="40" t="s">
        <v>505</v>
      </c>
      <c r="AL78" s="49">
        <v>20</v>
      </c>
      <c r="AM78" s="49">
        <v>20</v>
      </c>
      <c r="AN78" s="51">
        <f t="shared" si="7"/>
        <v>100</v>
      </c>
      <c r="AO78" s="55">
        <v>1315337096</v>
      </c>
      <c r="AP78" s="55">
        <v>762499502</v>
      </c>
      <c r="AQ78" s="40" t="s">
        <v>506</v>
      </c>
      <c r="AR78" s="49">
        <v>20</v>
      </c>
      <c r="AS78" s="49">
        <v>19</v>
      </c>
      <c r="AT78" s="51">
        <f t="shared" si="8"/>
        <v>95</v>
      </c>
      <c r="AU78" s="55">
        <v>4733843149</v>
      </c>
      <c r="AV78" s="55">
        <v>920753345</v>
      </c>
      <c r="AW78" s="40" t="s">
        <v>507</v>
      </c>
      <c r="AX78" s="49">
        <v>67</v>
      </c>
      <c r="AY78" s="49">
        <v>5</v>
      </c>
      <c r="AZ78" s="53">
        <f t="shared" si="9"/>
        <v>7.4626865671641784</v>
      </c>
      <c r="BA78" s="55">
        <v>3789779030</v>
      </c>
      <c r="BB78" s="55">
        <v>1383904152</v>
      </c>
      <c r="BC78" s="40" t="s">
        <v>508</v>
      </c>
      <c r="BD78" s="49">
        <v>3</v>
      </c>
      <c r="BE78" s="49">
        <v>3</v>
      </c>
      <c r="BF78" s="50">
        <f t="shared" si="10"/>
        <v>100</v>
      </c>
      <c r="BG78" s="55" t="s">
        <v>509</v>
      </c>
      <c r="BH78" s="55" t="s">
        <v>509</v>
      </c>
      <c r="BI78" s="40" t="s">
        <v>510</v>
      </c>
      <c r="BJ78" s="49">
        <v>3</v>
      </c>
      <c r="BK78" s="49">
        <v>4</v>
      </c>
      <c r="BL78" s="61">
        <v>100</v>
      </c>
      <c r="BM78" s="54">
        <v>262794700</v>
      </c>
      <c r="BN78" s="54">
        <v>262794700</v>
      </c>
      <c r="BO78" s="56" t="s">
        <v>511</v>
      </c>
      <c r="BP78" s="49">
        <v>3</v>
      </c>
      <c r="BQ78" s="49">
        <v>6</v>
      </c>
      <c r="BR78" s="50">
        <v>100</v>
      </c>
      <c r="BS78" s="178">
        <v>5907574720.96</v>
      </c>
      <c r="BT78" s="178">
        <v>1227296777.0899999</v>
      </c>
      <c r="BU78" s="154">
        <f t="shared" si="32"/>
        <v>20.774968325589967</v>
      </c>
      <c r="BV78" s="160" t="s">
        <v>1015</v>
      </c>
      <c r="BW78" s="57">
        <v>3</v>
      </c>
      <c r="BX78" s="57">
        <v>12</v>
      </c>
      <c r="BY78" s="235">
        <v>100</v>
      </c>
      <c r="BZ78" s="295"/>
      <c r="CA78" s="295"/>
      <c r="CB78" s="281">
        <v>0</v>
      </c>
      <c r="CC78" s="275" t="s">
        <v>1156</v>
      </c>
      <c r="CD78" s="249">
        <v>0</v>
      </c>
      <c r="CE78" s="249"/>
      <c r="CF78" s="250" t="e">
        <f t="shared" si="17"/>
        <v>#DIV/0!</v>
      </c>
      <c r="CG78" s="251"/>
      <c r="CH78" s="251"/>
      <c r="CI78" s="247"/>
      <c r="CJ78" s="248">
        <v>92</v>
      </c>
      <c r="CK78" s="248">
        <f t="shared" ref="CK78:CK82" si="38">(+U78+AA78+AG78+AM78+AS78+AY78+BE78+BK78+BQ78+BX78)</f>
        <v>138</v>
      </c>
      <c r="CL78" s="254">
        <v>1</v>
      </c>
      <c r="CM78" s="260" t="s">
        <v>1127</v>
      </c>
    </row>
    <row r="79" spans="1:91" ht="205.5" customHeight="1">
      <c r="A79" s="417"/>
      <c r="B79" s="332"/>
      <c r="C79" s="42">
        <v>61</v>
      </c>
      <c r="D79" s="40" t="s">
        <v>512</v>
      </c>
      <c r="E79" s="43" t="s">
        <v>26</v>
      </c>
      <c r="F79" s="43" t="s">
        <v>26</v>
      </c>
      <c r="G79" s="43" t="s">
        <v>26</v>
      </c>
      <c r="H79" s="44" t="s">
        <v>389</v>
      </c>
      <c r="I79" s="45">
        <v>1</v>
      </c>
      <c r="J79" s="46">
        <v>1</v>
      </c>
      <c r="K79" s="46">
        <v>1</v>
      </c>
      <c r="L79" s="46">
        <v>0</v>
      </c>
      <c r="M79" s="46">
        <v>1</v>
      </c>
      <c r="N79" s="46">
        <v>6</v>
      </c>
      <c r="O79" s="46">
        <v>5</v>
      </c>
      <c r="P79" s="46">
        <v>0</v>
      </c>
      <c r="Q79" s="46">
        <v>1</v>
      </c>
      <c r="R79" s="46">
        <v>1</v>
      </c>
      <c r="S79" s="47">
        <v>1</v>
      </c>
      <c r="T79" s="48">
        <v>1</v>
      </c>
      <c r="U79" s="49">
        <v>27</v>
      </c>
      <c r="V79" s="53">
        <f t="shared" ref="V79:V144" si="39">(U79/T79)*100</f>
        <v>2700</v>
      </c>
      <c r="W79" s="55">
        <v>5093780619.6499996</v>
      </c>
      <c r="X79" s="55">
        <v>2851810250.0300002</v>
      </c>
      <c r="Y79" s="40" t="s">
        <v>410</v>
      </c>
      <c r="Z79" s="49">
        <v>1</v>
      </c>
      <c r="AA79" s="49">
        <v>3</v>
      </c>
      <c r="AB79" s="51">
        <f t="shared" si="5"/>
        <v>300</v>
      </c>
      <c r="AC79" s="55">
        <v>4261132052</v>
      </c>
      <c r="AD79" s="55">
        <v>2054357203.26</v>
      </c>
      <c r="AE79" s="40" t="s">
        <v>411</v>
      </c>
      <c r="AF79" s="49">
        <v>1</v>
      </c>
      <c r="AG79" s="49">
        <v>0</v>
      </c>
      <c r="AH79" s="51">
        <f t="shared" si="6"/>
        <v>0</v>
      </c>
      <c r="AI79" s="55">
        <v>30000000</v>
      </c>
      <c r="AJ79" s="55">
        <v>0</v>
      </c>
      <c r="AK79" s="40" t="s">
        <v>513</v>
      </c>
      <c r="AL79" s="49">
        <v>0</v>
      </c>
      <c r="AM79" s="49">
        <v>0</v>
      </c>
      <c r="AN79" s="51">
        <v>0</v>
      </c>
      <c r="AO79" s="55">
        <v>350000000</v>
      </c>
      <c r="AP79" s="55">
        <v>342436036</v>
      </c>
      <c r="AQ79" s="40" t="s">
        <v>514</v>
      </c>
      <c r="AR79" s="49">
        <v>1</v>
      </c>
      <c r="AS79" s="49">
        <v>6</v>
      </c>
      <c r="AT79" s="51">
        <f t="shared" si="8"/>
        <v>600</v>
      </c>
      <c r="AU79" s="55">
        <v>1558594584</v>
      </c>
      <c r="AV79" s="55">
        <v>761447477</v>
      </c>
      <c r="AW79" s="40" t="s">
        <v>515</v>
      </c>
      <c r="AX79" s="49">
        <v>6</v>
      </c>
      <c r="AY79" s="49">
        <v>0</v>
      </c>
      <c r="AZ79" s="51">
        <f t="shared" si="9"/>
        <v>0</v>
      </c>
      <c r="BA79" s="55">
        <v>4506255081</v>
      </c>
      <c r="BB79" s="55">
        <v>356505266</v>
      </c>
      <c r="BC79" s="40" t="s">
        <v>516</v>
      </c>
      <c r="BD79" s="49">
        <v>5</v>
      </c>
      <c r="BE79" s="49">
        <v>5</v>
      </c>
      <c r="BF79" s="51">
        <v>100</v>
      </c>
      <c r="BG79" s="55" t="s">
        <v>446</v>
      </c>
      <c r="BH79" s="55" t="s">
        <v>446</v>
      </c>
      <c r="BI79" s="40" t="s">
        <v>401</v>
      </c>
      <c r="BJ79" s="49">
        <v>0</v>
      </c>
      <c r="BK79" s="49">
        <v>0</v>
      </c>
      <c r="BL79" s="51">
        <v>100</v>
      </c>
      <c r="BM79" s="42">
        <v>0</v>
      </c>
      <c r="BN79" s="42">
        <v>0</v>
      </c>
      <c r="BO79" s="56" t="s">
        <v>414</v>
      </c>
      <c r="BP79" s="49">
        <v>1</v>
      </c>
      <c r="BQ79" s="49">
        <v>0</v>
      </c>
      <c r="BR79" s="51">
        <f t="shared" si="0"/>
        <v>0</v>
      </c>
      <c r="BS79" s="168">
        <v>0</v>
      </c>
      <c r="BT79" s="168">
        <v>0</v>
      </c>
      <c r="BU79" s="154">
        <v>0</v>
      </c>
      <c r="BV79" s="40" t="s">
        <v>1078</v>
      </c>
      <c r="BW79" s="306">
        <v>1</v>
      </c>
      <c r="BX79" s="57">
        <v>1</v>
      </c>
      <c r="BY79" s="235">
        <f t="shared" si="12"/>
        <v>100</v>
      </c>
      <c r="BZ79" s="295"/>
      <c r="CA79" s="295"/>
      <c r="CB79" s="281" t="e">
        <f t="shared" si="36"/>
        <v>#DIV/0!</v>
      </c>
      <c r="CC79" s="275" t="s">
        <v>1156</v>
      </c>
      <c r="CD79" s="249">
        <v>0</v>
      </c>
      <c r="CE79" s="249"/>
      <c r="CF79" s="250" t="e">
        <f t="shared" si="17"/>
        <v>#DIV/0!</v>
      </c>
      <c r="CG79" s="251"/>
      <c r="CH79" s="251"/>
      <c r="CI79" s="247"/>
      <c r="CJ79" s="248">
        <v>11</v>
      </c>
      <c r="CK79" s="248">
        <f t="shared" si="38"/>
        <v>42</v>
      </c>
      <c r="CL79" s="254">
        <v>1</v>
      </c>
      <c r="CM79" s="260" t="s">
        <v>1144</v>
      </c>
    </row>
    <row r="80" spans="1:91" ht="213.75" customHeight="1">
      <c r="A80" s="417"/>
      <c r="B80" s="330" t="s">
        <v>517</v>
      </c>
      <c r="C80" s="42">
        <v>62</v>
      </c>
      <c r="D80" s="40" t="s">
        <v>518</v>
      </c>
      <c r="E80" s="43" t="s">
        <v>26</v>
      </c>
      <c r="F80" s="43" t="s">
        <v>26</v>
      </c>
      <c r="G80" s="43" t="s">
        <v>26</v>
      </c>
      <c r="H80" s="44" t="s">
        <v>519</v>
      </c>
      <c r="I80" s="45">
        <v>6</v>
      </c>
      <c r="J80" s="46">
        <v>6</v>
      </c>
      <c r="K80" s="46">
        <v>23</v>
      </c>
      <c r="L80" s="46">
        <v>23</v>
      </c>
      <c r="M80" s="46">
        <v>23</v>
      </c>
      <c r="N80" s="46">
        <v>54</v>
      </c>
      <c r="O80" s="46">
        <v>1</v>
      </c>
      <c r="P80" s="46">
        <v>2</v>
      </c>
      <c r="Q80" s="46">
        <v>1</v>
      </c>
      <c r="R80" s="46">
        <v>1</v>
      </c>
      <c r="S80" s="47">
        <v>1</v>
      </c>
      <c r="T80" s="48">
        <v>6</v>
      </c>
      <c r="U80" s="49">
        <v>36</v>
      </c>
      <c r="V80" s="53">
        <f t="shared" si="39"/>
        <v>600</v>
      </c>
      <c r="W80" s="55">
        <v>5000000</v>
      </c>
      <c r="X80" s="55">
        <v>5000000</v>
      </c>
      <c r="Y80" s="40" t="s">
        <v>520</v>
      </c>
      <c r="Z80" s="49">
        <v>6</v>
      </c>
      <c r="AA80" s="49">
        <v>36</v>
      </c>
      <c r="AB80" s="51">
        <f t="shared" si="5"/>
        <v>600</v>
      </c>
      <c r="AC80" s="55">
        <v>5000000</v>
      </c>
      <c r="AD80" s="55">
        <v>5000000</v>
      </c>
      <c r="AE80" s="40" t="s">
        <v>521</v>
      </c>
      <c r="AF80" s="49">
        <v>23</v>
      </c>
      <c r="AG80" s="49">
        <v>23</v>
      </c>
      <c r="AH80" s="51">
        <f t="shared" si="6"/>
        <v>100</v>
      </c>
      <c r="AI80" s="55">
        <v>413175165</v>
      </c>
      <c r="AJ80" s="55">
        <v>311751917</v>
      </c>
      <c r="AK80" s="40" t="s">
        <v>522</v>
      </c>
      <c r="AL80" s="49">
        <v>23</v>
      </c>
      <c r="AM80" s="49">
        <v>12</v>
      </c>
      <c r="AN80" s="53">
        <f t="shared" si="7"/>
        <v>52.173913043478258</v>
      </c>
      <c r="AO80" s="55">
        <v>613589783</v>
      </c>
      <c r="AP80" s="55">
        <v>23526000</v>
      </c>
      <c r="AQ80" s="40" t="s">
        <v>523</v>
      </c>
      <c r="AR80" s="49">
        <v>23</v>
      </c>
      <c r="AS80" s="49">
        <v>23</v>
      </c>
      <c r="AT80" s="51">
        <f t="shared" si="8"/>
        <v>100</v>
      </c>
      <c r="AU80" s="55">
        <v>1174174677</v>
      </c>
      <c r="AV80" s="55">
        <v>110092074</v>
      </c>
      <c r="AW80" s="40" t="s">
        <v>524</v>
      </c>
      <c r="AX80" s="49">
        <v>54</v>
      </c>
      <c r="AY80" s="49">
        <v>54</v>
      </c>
      <c r="AZ80" s="51">
        <f t="shared" si="9"/>
        <v>100</v>
      </c>
      <c r="BA80" s="55">
        <v>348682415</v>
      </c>
      <c r="BB80" s="55">
        <v>94368600</v>
      </c>
      <c r="BC80" s="40" t="s">
        <v>525</v>
      </c>
      <c r="BD80" s="49">
        <v>1</v>
      </c>
      <c r="BE80" s="49">
        <v>1</v>
      </c>
      <c r="BF80" s="50">
        <f t="shared" si="10"/>
        <v>100</v>
      </c>
      <c r="BG80" s="55">
        <v>1481569.25094009</v>
      </c>
      <c r="BH80" s="55">
        <v>1481569.25094009</v>
      </c>
      <c r="BI80" s="40" t="s">
        <v>526</v>
      </c>
      <c r="BJ80" s="49">
        <v>2</v>
      </c>
      <c r="BK80" s="49">
        <v>2</v>
      </c>
      <c r="BL80" s="50">
        <v>100</v>
      </c>
      <c r="BM80" s="54">
        <v>38255000</v>
      </c>
      <c r="BN80" s="54">
        <v>38255000</v>
      </c>
      <c r="BO80" s="56" t="s">
        <v>527</v>
      </c>
      <c r="BP80" s="49">
        <v>1</v>
      </c>
      <c r="BQ80" s="49">
        <v>12</v>
      </c>
      <c r="BR80" s="51">
        <v>100</v>
      </c>
      <c r="BS80" s="179">
        <v>90000000</v>
      </c>
      <c r="BT80" s="179">
        <v>90000000</v>
      </c>
      <c r="BU80" s="154">
        <f t="shared" si="32"/>
        <v>100</v>
      </c>
      <c r="BV80" s="195" t="s">
        <v>1016</v>
      </c>
      <c r="BW80" s="57">
        <v>1</v>
      </c>
      <c r="BX80" s="310">
        <v>0.3</v>
      </c>
      <c r="BY80" s="238">
        <f t="shared" si="12"/>
        <v>30</v>
      </c>
      <c r="BZ80" s="295"/>
      <c r="CA80" s="295"/>
      <c r="CB80" s="281">
        <v>0</v>
      </c>
      <c r="CC80" s="275" t="s">
        <v>1217</v>
      </c>
      <c r="CD80" s="249">
        <v>0</v>
      </c>
      <c r="CE80" s="249"/>
      <c r="CF80" s="250" t="e">
        <f t="shared" si="17"/>
        <v>#DIV/0!</v>
      </c>
      <c r="CG80" s="251"/>
      <c r="CH80" s="251"/>
      <c r="CI80" s="247"/>
      <c r="CJ80" s="248">
        <v>92</v>
      </c>
      <c r="CK80" s="248">
        <f t="shared" si="38"/>
        <v>199.3</v>
      </c>
      <c r="CL80" s="254">
        <v>1</v>
      </c>
      <c r="CM80" s="260" t="s">
        <v>1128</v>
      </c>
    </row>
    <row r="81" spans="1:91" ht="216" customHeight="1">
      <c r="A81" s="417"/>
      <c r="B81" s="331"/>
      <c r="C81" s="42">
        <v>63</v>
      </c>
      <c r="D81" s="40" t="s">
        <v>528</v>
      </c>
      <c r="E81" s="43"/>
      <c r="F81" s="43" t="s">
        <v>26</v>
      </c>
      <c r="G81" s="43" t="s">
        <v>26</v>
      </c>
      <c r="H81" s="44" t="s">
        <v>519</v>
      </c>
      <c r="I81" s="45">
        <v>12</v>
      </c>
      <c r="J81" s="46">
        <v>12</v>
      </c>
      <c r="K81" s="46">
        <v>1</v>
      </c>
      <c r="L81" s="46">
        <v>1</v>
      </c>
      <c r="M81" s="46">
        <v>1</v>
      </c>
      <c r="N81" s="46">
        <v>14</v>
      </c>
      <c r="O81" s="46">
        <v>1</v>
      </c>
      <c r="P81" s="46">
        <v>1</v>
      </c>
      <c r="Q81" s="46">
        <v>1</v>
      </c>
      <c r="R81" s="46">
        <v>1</v>
      </c>
      <c r="S81" s="47">
        <v>1</v>
      </c>
      <c r="T81" s="48">
        <v>12</v>
      </c>
      <c r="U81" s="49">
        <v>12</v>
      </c>
      <c r="V81" s="53">
        <f t="shared" si="39"/>
        <v>100</v>
      </c>
      <c r="W81" s="55">
        <v>101000000</v>
      </c>
      <c r="X81" s="55">
        <v>101000000</v>
      </c>
      <c r="Y81" s="40" t="s">
        <v>529</v>
      </c>
      <c r="Z81" s="49">
        <v>12</v>
      </c>
      <c r="AA81" s="49">
        <v>12</v>
      </c>
      <c r="AB81" s="51">
        <f t="shared" si="5"/>
        <v>100</v>
      </c>
      <c r="AC81" s="55">
        <v>101000000</v>
      </c>
      <c r="AD81" s="55">
        <v>101000000</v>
      </c>
      <c r="AE81" s="40" t="s">
        <v>530</v>
      </c>
      <c r="AF81" s="49">
        <v>1</v>
      </c>
      <c r="AG81" s="49">
        <v>1</v>
      </c>
      <c r="AH81" s="51">
        <f t="shared" si="6"/>
        <v>100</v>
      </c>
      <c r="AI81" s="55">
        <v>160182368</v>
      </c>
      <c r="AJ81" s="55">
        <v>150315135</v>
      </c>
      <c r="AK81" s="40" t="s">
        <v>531</v>
      </c>
      <c r="AL81" s="49">
        <v>1</v>
      </c>
      <c r="AM81" s="49">
        <v>1</v>
      </c>
      <c r="AN81" s="51">
        <f t="shared" si="7"/>
        <v>100</v>
      </c>
      <c r="AO81" s="55">
        <v>405652384</v>
      </c>
      <c r="AP81" s="55">
        <v>384167978</v>
      </c>
      <c r="AQ81" s="40" t="s">
        <v>532</v>
      </c>
      <c r="AR81" s="49">
        <v>1</v>
      </c>
      <c r="AS81" s="49">
        <v>1</v>
      </c>
      <c r="AT81" s="51">
        <f t="shared" si="8"/>
        <v>100</v>
      </c>
      <c r="AU81" s="55">
        <v>420107384</v>
      </c>
      <c r="AV81" s="55">
        <v>366421084</v>
      </c>
      <c r="AW81" s="40" t="s">
        <v>533</v>
      </c>
      <c r="AX81" s="49">
        <v>14</v>
      </c>
      <c r="AY81" s="49">
        <v>1</v>
      </c>
      <c r="AZ81" s="53">
        <f t="shared" si="9"/>
        <v>7.1428571428571423</v>
      </c>
      <c r="BA81" s="55">
        <v>387974532</v>
      </c>
      <c r="BB81" s="55">
        <v>73243000</v>
      </c>
      <c r="BC81" s="40" t="s">
        <v>534</v>
      </c>
      <c r="BD81" s="49">
        <v>1</v>
      </c>
      <c r="BE81" s="49">
        <v>0</v>
      </c>
      <c r="BF81" s="51">
        <f t="shared" si="10"/>
        <v>0</v>
      </c>
      <c r="BG81" s="55">
        <v>0</v>
      </c>
      <c r="BH81" s="55">
        <v>0</v>
      </c>
      <c r="BI81" s="40" t="s">
        <v>34</v>
      </c>
      <c r="BJ81" s="49">
        <v>1</v>
      </c>
      <c r="BK81" s="49">
        <v>1</v>
      </c>
      <c r="BL81" s="51">
        <f t="shared" si="11"/>
        <v>100</v>
      </c>
      <c r="BM81" s="54">
        <v>27950000</v>
      </c>
      <c r="BN81" s="54">
        <v>27950000</v>
      </c>
      <c r="BO81" s="56" t="s">
        <v>535</v>
      </c>
      <c r="BP81" s="49">
        <v>1</v>
      </c>
      <c r="BQ81" s="49">
        <v>1</v>
      </c>
      <c r="BR81" s="51">
        <f t="shared" si="0"/>
        <v>100</v>
      </c>
      <c r="BS81" s="179">
        <v>30000000</v>
      </c>
      <c r="BT81" s="180">
        <v>30000000</v>
      </c>
      <c r="BU81" s="154">
        <f t="shared" si="32"/>
        <v>100</v>
      </c>
      <c r="BV81" s="196" t="s">
        <v>1017</v>
      </c>
      <c r="BW81" s="57">
        <v>1</v>
      </c>
      <c r="BX81" s="57">
        <v>1</v>
      </c>
      <c r="BY81" s="235">
        <f t="shared" si="12"/>
        <v>100</v>
      </c>
      <c r="BZ81" s="295"/>
      <c r="CA81" s="295"/>
      <c r="CB81" s="281">
        <v>0</v>
      </c>
      <c r="CC81" s="275" t="s">
        <v>1218</v>
      </c>
      <c r="CD81" s="249">
        <v>0</v>
      </c>
      <c r="CE81" s="249"/>
      <c r="CF81" s="250" t="e">
        <f t="shared" si="17"/>
        <v>#DIV/0!</v>
      </c>
      <c r="CG81" s="251"/>
      <c r="CH81" s="251"/>
      <c r="CI81" s="247"/>
      <c r="CJ81" s="248">
        <v>17</v>
      </c>
      <c r="CK81" s="248">
        <f t="shared" si="38"/>
        <v>31</v>
      </c>
      <c r="CL81" s="254">
        <v>1</v>
      </c>
      <c r="CM81" s="247" t="s">
        <v>1282</v>
      </c>
    </row>
    <row r="82" spans="1:91" ht="150.75" customHeight="1">
      <c r="A82" s="417"/>
      <c r="B82" s="331"/>
      <c r="C82" s="42">
        <v>64</v>
      </c>
      <c r="D82" s="40" t="s">
        <v>536</v>
      </c>
      <c r="E82" s="43"/>
      <c r="F82" s="43" t="s">
        <v>26</v>
      </c>
      <c r="G82" s="43" t="s">
        <v>26</v>
      </c>
      <c r="H82" s="44" t="s">
        <v>519</v>
      </c>
      <c r="I82" s="45">
        <v>16</v>
      </c>
      <c r="J82" s="46">
        <v>16</v>
      </c>
      <c r="K82" s="46">
        <v>13</v>
      </c>
      <c r="L82" s="46">
        <v>13</v>
      </c>
      <c r="M82" s="46">
        <v>13</v>
      </c>
      <c r="N82" s="46">
        <v>36</v>
      </c>
      <c r="O82" s="46">
        <v>1</v>
      </c>
      <c r="P82" s="46">
        <v>2</v>
      </c>
      <c r="Q82" s="46">
        <v>1</v>
      </c>
      <c r="R82" s="46">
        <v>1</v>
      </c>
      <c r="S82" s="47">
        <v>1</v>
      </c>
      <c r="T82" s="48">
        <v>16</v>
      </c>
      <c r="U82" s="49">
        <v>20</v>
      </c>
      <c r="V82" s="53">
        <f t="shared" si="39"/>
        <v>125</v>
      </c>
      <c r="W82" s="55">
        <v>90000000</v>
      </c>
      <c r="X82" s="55">
        <v>90000000</v>
      </c>
      <c r="Y82" s="40" t="s">
        <v>537</v>
      </c>
      <c r="Z82" s="49">
        <v>16</v>
      </c>
      <c r="AA82" s="49">
        <v>20</v>
      </c>
      <c r="AB82" s="51">
        <f t="shared" si="5"/>
        <v>125</v>
      </c>
      <c r="AC82" s="55">
        <v>90000000</v>
      </c>
      <c r="AD82" s="55">
        <v>90000000</v>
      </c>
      <c r="AE82" s="40" t="s">
        <v>538</v>
      </c>
      <c r="AF82" s="49">
        <v>13</v>
      </c>
      <c r="AG82" s="49">
        <v>13</v>
      </c>
      <c r="AH82" s="51">
        <f t="shared" si="6"/>
        <v>100</v>
      </c>
      <c r="AI82" s="333">
        <v>30000000</v>
      </c>
      <c r="AJ82" s="333">
        <v>8000000</v>
      </c>
      <c r="AK82" s="330" t="s">
        <v>539</v>
      </c>
      <c r="AL82" s="49">
        <v>13</v>
      </c>
      <c r="AM82" s="49">
        <v>2</v>
      </c>
      <c r="AN82" s="53">
        <f t="shared" si="7"/>
        <v>15.384615384615385</v>
      </c>
      <c r="AO82" s="333">
        <v>231288680</v>
      </c>
      <c r="AP82" s="333">
        <v>203229024</v>
      </c>
      <c r="AQ82" s="330" t="s">
        <v>540</v>
      </c>
      <c r="AR82" s="49">
        <v>13</v>
      </c>
      <c r="AS82" s="49">
        <v>13</v>
      </c>
      <c r="AT82" s="51">
        <f t="shared" si="8"/>
        <v>100</v>
      </c>
      <c r="AU82" s="333">
        <v>170200000</v>
      </c>
      <c r="AV82" s="333">
        <v>149731343</v>
      </c>
      <c r="AW82" s="350" t="s">
        <v>541</v>
      </c>
      <c r="AX82" s="49">
        <v>36</v>
      </c>
      <c r="AY82" s="49">
        <v>23</v>
      </c>
      <c r="AZ82" s="53">
        <f t="shared" si="9"/>
        <v>63.888888888888886</v>
      </c>
      <c r="BA82" s="333">
        <v>2350337889</v>
      </c>
      <c r="BB82" s="333">
        <v>807018786</v>
      </c>
      <c r="BC82" s="350" t="s">
        <v>542</v>
      </c>
      <c r="BD82" s="49">
        <v>1</v>
      </c>
      <c r="BE82" s="49">
        <v>0</v>
      </c>
      <c r="BF82" s="51">
        <f t="shared" si="10"/>
        <v>0</v>
      </c>
      <c r="BG82" s="55"/>
      <c r="BH82" s="55"/>
      <c r="BI82" s="40" t="s">
        <v>34</v>
      </c>
      <c r="BJ82" s="49">
        <v>2</v>
      </c>
      <c r="BK82" s="49">
        <v>2</v>
      </c>
      <c r="BL82" s="51">
        <v>100</v>
      </c>
      <c r="BM82" s="54">
        <v>1650000</v>
      </c>
      <c r="BN82" s="54">
        <v>1650000</v>
      </c>
      <c r="BO82" s="56" t="s">
        <v>543</v>
      </c>
      <c r="BP82" s="49">
        <v>1</v>
      </c>
      <c r="BQ82" s="49">
        <v>27</v>
      </c>
      <c r="BR82" s="51">
        <v>100</v>
      </c>
      <c r="BS82" s="181">
        <v>233685000</v>
      </c>
      <c r="BT82" s="181">
        <v>233685000</v>
      </c>
      <c r="BU82" s="154">
        <f t="shared" si="32"/>
        <v>100</v>
      </c>
      <c r="BV82" s="196" t="s">
        <v>1018</v>
      </c>
      <c r="BW82" s="57">
        <v>1</v>
      </c>
      <c r="BX82" s="57">
        <v>8</v>
      </c>
      <c r="BY82" s="235">
        <v>100</v>
      </c>
      <c r="BZ82" s="295"/>
      <c r="CA82" s="295"/>
      <c r="CB82" s="281">
        <v>0</v>
      </c>
      <c r="CC82" s="275" t="s">
        <v>1195</v>
      </c>
      <c r="CD82" s="249">
        <v>0</v>
      </c>
      <c r="CE82" s="249"/>
      <c r="CF82" s="250" t="e">
        <f t="shared" si="17"/>
        <v>#DIV/0!</v>
      </c>
      <c r="CG82" s="251"/>
      <c r="CH82" s="251"/>
      <c r="CI82" s="247"/>
      <c r="CJ82" s="248">
        <v>50</v>
      </c>
      <c r="CK82" s="248">
        <f t="shared" si="38"/>
        <v>128</v>
      </c>
      <c r="CL82" s="254">
        <v>1</v>
      </c>
      <c r="CM82" s="247" t="s">
        <v>1117</v>
      </c>
    </row>
    <row r="83" spans="1:91" ht="233.25" customHeight="1">
      <c r="A83" s="417"/>
      <c r="B83" s="331"/>
      <c r="C83" s="98">
        <v>65</v>
      </c>
      <c r="D83" s="40" t="s">
        <v>544</v>
      </c>
      <c r="E83" s="99"/>
      <c r="F83" s="99" t="s">
        <v>26</v>
      </c>
      <c r="G83" s="99" t="s">
        <v>26</v>
      </c>
      <c r="H83" s="100" t="s">
        <v>519</v>
      </c>
      <c r="I83" s="45">
        <v>5</v>
      </c>
      <c r="J83" s="46">
        <v>5</v>
      </c>
      <c r="K83" s="46">
        <v>13</v>
      </c>
      <c r="L83" s="46">
        <v>13</v>
      </c>
      <c r="M83" s="46">
        <v>13</v>
      </c>
      <c r="N83" s="46">
        <v>10</v>
      </c>
      <c r="O83" s="46">
        <v>1</v>
      </c>
      <c r="P83" s="46">
        <v>12</v>
      </c>
      <c r="Q83" s="46">
        <v>1</v>
      </c>
      <c r="R83" s="46">
        <v>1</v>
      </c>
      <c r="S83" s="47">
        <v>1</v>
      </c>
      <c r="T83" s="48">
        <v>5</v>
      </c>
      <c r="U83" s="49">
        <v>6</v>
      </c>
      <c r="V83" s="53">
        <f t="shared" si="39"/>
        <v>120</v>
      </c>
      <c r="W83" s="54">
        <v>5000000</v>
      </c>
      <c r="X83" s="54">
        <v>5000000</v>
      </c>
      <c r="Y83" s="40" t="s">
        <v>545</v>
      </c>
      <c r="Z83" s="49">
        <v>5</v>
      </c>
      <c r="AA83" s="49">
        <v>6</v>
      </c>
      <c r="AB83" s="51">
        <f t="shared" ref="AB83:AB144" si="40">(AA83/Z83)*100</f>
        <v>120</v>
      </c>
      <c r="AC83" s="55">
        <v>5000000</v>
      </c>
      <c r="AD83" s="55">
        <v>5000000</v>
      </c>
      <c r="AE83" s="40" t="s">
        <v>546</v>
      </c>
      <c r="AF83" s="49">
        <v>13</v>
      </c>
      <c r="AG83" s="49">
        <v>13</v>
      </c>
      <c r="AH83" s="51">
        <f t="shared" ref="AH83:AH144" si="41">(AG83/AF83)*100</f>
        <v>100</v>
      </c>
      <c r="AI83" s="335"/>
      <c r="AJ83" s="335"/>
      <c r="AK83" s="332"/>
      <c r="AL83" s="49">
        <v>13</v>
      </c>
      <c r="AM83" s="49">
        <v>2</v>
      </c>
      <c r="AN83" s="53">
        <f t="shared" ref="AN83:AN144" si="42">(AM83/AL83)*100</f>
        <v>15.384615384615385</v>
      </c>
      <c r="AO83" s="335"/>
      <c r="AP83" s="335"/>
      <c r="AQ83" s="332"/>
      <c r="AR83" s="49">
        <v>13</v>
      </c>
      <c r="AS83" s="49">
        <v>13</v>
      </c>
      <c r="AT83" s="51">
        <f t="shared" ref="AT83:AT144" si="43">(AS83/AR83)*100</f>
        <v>100</v>
      </c>
      <c r="AU83" s="335"/>
      <c r="AV83" s="335"/>
      <c r="AW83" s="337"/>
      <c r="AX83" s="49">
        <v>10</v>
      </c>
      <c r="AY83" s="49">
        <v>23</v>
      </c>
      <c r="AZ83" s="51">
        <f t="shared" ref="AZ83:AZ144" si="44">(AY83/AX83)*100</f>
        <v>229.99999999999997</v>
      </c>
      <c r="BA83" s="335"/>
      <c r="BB83" s="335"/>
      <c r="BC83" s="337"/>
      <c r="BD83" s="49">
        <v>1</v>
      </c>
      <c r="BE83" s="49">
        <v>0</v>
      </c>
      <c r="BF83" s="51">
        <f t="shared" ref="BF83:BF144" si="45">(BE83/BD83)*100</f>
        <v>0</v>
      </c>
      <c r="BG83" s="55"/>
      <c r="BH83" s="55"/>
      <c r="BI83" s="40" t="s">
        <v>34</v>
      </c>
      <c r="BJ83" s="49">
        <v>12</v>
      </c>
      <c r="BK83" s="49">
        <v>11</v>
      </c>
      <c r="BL83" s="53">
        <f>BK83*100/BJ83</f>
        <v>91.666666666666671</v>
      </c>
      <c r="BM83" s="54" t="s">
        <v>446</v>
      </c>
      <c r="BN83" s="54"/>
      <c r="BO83" s="56" t="s">
        <v>547</v>
      </c>
      <c r="BP83" s="49">
        <v>1</v>
      </c>
      <c r="BQ83" s="70">
        <v>5</v>
      </c>
      <c r="BR83" s="50">
        <v>100</v>
      </c>
      <c r="BS83" s="179">
        <v>43000000</v>
      </c>
      <c r="BT83" s="179">
        <v>43000000</v>
      </c>
      <c r="BU83" s="154">
        <f t="shared" si="32"/>
        <v>100</v>
      </c>
      <c r="BV83" s="56" t="s">
        <v>964</v>
      </c>
      <c r="BW83" s="57">
        <v>1</v>
      </c>
      <c r="BX83" s="57">
        <v>8</v>
      </c>
      <c r="BY83" s="235">
        <v>100</v>
      </c>
      <c r="BZ83" s="295"/>
      <c r="CA83" s="295"/>
      <c r="CB83" s="281">
        <v>0</v>
      </c>
      <c r="CC83" s="275" t="s">
        <v>1196</v>
      </c>
      <c r="CD83" s="249">
        <v>0</v>
      </c>
      <c r="CE83" s="249"/>
      <c r="CF83" s="250" t="e">
        <f t="shared" ref="CF83:CF86" si="46">(CE83/CD83)*100</f>
        <v>#DIV/0!</v>
      </c>
      <c r="CG83" s="251"/>
      <c r="CH83" s="251"/>
      <c r="CI83" s="247"/>
      <c r="CJ83" s="248">
        <v>12</v>
      </c>
      <c r="CK83" s="248">
        <f>U83+AA83+AG83+AM83+AS83+AY83+BE83+BK83+BQ83+BX83+CE83</f>
        <v>87</v>
      </c>
      <c r="CL83" s="254">
        <v>1</v>
      </c>
      <c r="CM83" s="260" t="s">
        <v>1283</v>
      </c>
    </row>
    <row r="84" spans="1:91" ht="348" customHeight="1">
      <c r="A84" s="417"/>
      <c r="B84" s="331"/>
      <c r="C84" s="98">
        <v>66</v>
      </c>
      <c r="D84" s="40" t="s">
        <v>548</v>
      </c>
      <c r="E84" s="99"/>
      <c r="F84" s="99"/>
      <c r="G84" s="99"/>
      <c r="H84" s="100" t="s">
        <v>519</v>
      </c>
      <c r="I84" s="45">
        <v>4</v>
      </c>
      <c r="J84" s="46">
        <v>4</v>
      </c>
      <c r="K84" s="46">
        <v>1</v>
      </c>
      <c r="L84" s="46">
        <v>1</v>
      </c>
      <c r="M84" s="46">
        <v>1</v>
      </c>
      <c r="N84" s="46">
        <v>5</v>
      </c>
      <c r="O84" s="46">
        <v>4</v>
      </c>
      <c r="P84" s="46">
        <v>2</v>
      </c>
      <c r="Q84" s="46">
        <v>1</v>
      </c>
      <c r="R84" s="46">
        <v>1</v>
      </c>
      <c r="S84" s="47">
        <v>1</v>
      </c>
      <c r="T84" s="48">
        <v>4</v>
      </c>
      <c r="U84" s="49">
        <v>4</v>
      </c>
      <c r="V84" s="53">
        <f t="shared" si="39"/>
        <v>100</v>
      </c>
      <c r="W84" s="55">
        <v>35000000</v>
      </c>
      <c r="X84" s="55">
        <v>35000000</v>
      </c>
      <c r="Y84" s="40" t="s">
        <v>549</v>
      </c>
      <c r="Z84" s="49">
        <v>4</v>
      </c>
      <c r="AA84" s="49">
        <v>4</v>
      </c>
      <c r="AB84" s="51">
        <f t="shared" si="40"/>
        <v>100</v>
      </c>
      <c r="AC84" s="55">
        <v>35000000</v>
      </c>
      <c r="AD84" s="55">
        <v>35000000</v>
      </c>
      <c r="AE84" s="40" t="s">
        <v>550</v>
      </c>
      <c r="AF84" s="49">
        <v>1</v>
      </c>
      <c r="AG84" s="49">
        <v>1</v>
      </c>
      <c r="AH84" s="51">
        <f t="shared" si="41"/>
        <v>100</v>
      </c>
      <c r="AI84" s="55">
        <v>18520000</v>
      </c>
      <c r="AJ84" s="55">
        <v>18520000</v>
      </c>
      <c r="AK84" s="40" t="s">
        <v>551</v>
      </c>
      <c r="AL84" s="49">
        <v>1</v>
      </c>
      <c r="AM84" s="49">
        <v>1</v>
      </c>
      <c r="AN84" s="51">
        <f t="shared" si="42"/>
        <v>100</v>
      </c>
      <c r="AO84" s="55">
        <v>58154184</v>
      </c>
      <c r="AP84" s="55">
        <v>49156016</v>
      </c>
      <c r="AQ84" s="40" t="s">
        <v>552</v>
      </c>
      <c r="AR84" s="49">
        <v>1</v>
      </c>
      <c r="AS84" s="49">
        <v>1</v>
      </c>
      <c r="AT84" s="51">
        <f t="shared" si="43"/>
        <v>100</v>
      </c>
      <c r="AU84" s="55">
        <v>59100000</v>
      </c>
      <c r="AV84" s="55">
        <v>49100000</v>
      </c>
      <c r="AW84" s="40" t="s">
        <v>553</v>
      </c>
      <c r="AX84" s="49">
        <v>5</v>
      </c>
      <c r="AY84" s="49">
        <v>5</v>
      </c>
      <c r="AZ84" s="51">
        <f t="shared" si="44"/>
        <v>100</v>
      </c>
      <c r="BA84" s="55">
        <v>75000000</v>
      </c>
      <c r="BB84" s="55">
        <v>31112000</v>
      </c>
      <c r="BC84" s="40" t="s">
        <v>554</v>
      </c>
      <c r="BD84" s="49">
        <v>4</v>
      </c>
      <c r="BE84" s="49">
        <v>4</v>
      </c>
      <c r="BF84" s="51">
        <v>100</v>
      </c>
      <c r="BG84" s="55">
        <v>136304371.08648801</v>
      </c>
      <c r="BH84" s="55">
        <v>136304371.08648801</v>
      </c>
      <c r="BI84" s="40" t="s">
        <v>555</v>
      </c>
      <c r="BJ84" s="49">
        <v>2</v>
      </c>
      <c r="BK84" s="49">
        <v>2</v>
      </c>
      <c r="BL84" s="51">
        <v>100</v>
      </c>
      <c r="BM84" s="54">
        <v>0</v>
      </c>
      <c r="BN84" s="54">
        <v>0</v>
      </c>
      <c r="BO84" s="56" t="s">
        <v>556</v>
      </c>
      <c r="BP84" s="49">
        <v>1</v>
      </c>
      <c r="BQ84" s="49">
        <v>3</v>
      </c>
      <c r="BR84" s="51">
        <v>100</v>
      </c>
      <c r="BS84" s="179">
        <v>90000000</v>
      </c>
      <c r="BT84" s="179">
        <v>90000000</v>
      </c>
      <c r="BU84" s="154">
        <f t="shared" si="32"/>
        <v>100</v>
      </c>
      <c r="BV84" s="197" t="s">
        <v>1019</v>
      </c>
      <c r="BW84" s="57">
        <v>1</v>
      </c>
      <c r="BX84" s="57">
        <v>1</v>
      </c>
      <c r="BY84" s="235">
        <v>100</v>
      </c>
      <c r="BZ84" s="296">
        <v>130000000</v>
      </c>
      <c r="CA84" s="296">
        <v>130000000</v>
      </c>
      <c r="CB84" s="281">
        <f t="shared" si="36"/>
        <v>100</v>
      </c>
      <c r="CC84" s="275" t="s">
        <v>1219</v>
      </c>
      <c r="CD84" s="249">
        <v>0</v>
      </c>
      <c r="CE84" s="249"/>
      <c r="CF84" s="250" t="e">
        <f t="shared" si="46"/>
        <v>#DIV/0!</v>
      </c>
      <c r="CG84" s="251"/>
      <c r="CH84" s="251"/>
      <c r="CI84" s="247"/>
      <c r="CJ84" s="248">
        <v>7</v>
      </c>
      <c r="CK84" s="248">
        <f t="shared" ref="CK84:CK86" si="47">(U84+AA84+AG84+AM84+AS84+AY84+BE84+BK84+BQ84+BX84+CE84)</f>
        <v>26</v>
      </c>
      <c r="CL84" s="254">
        <v>1</v>
      </c>
      <c r="CM84" s="260" t="s">
        <v>1129</v>
      </c>
    </row>
    <row r="85" spans="1:91" ht="255.75" customHeight="1">
      <c r="A85" s="417"/>
      <c r="B85" s="331"/>
      <c r="C85" s="42">
        <v>67</v>
      </c>
      <c r="D85" s="40" t="s">
        <v>557</v>
      </c>
      <c r="E85" s="43" t="s">
        <v>26</v>
      </c>
      <c r="F85" s="43" t="s">
        <v>26</v>
      </c>
      <c r="G85" s="43" t="s">
        <v>26</v>
      </c>
      <c r="H85" s="44" t="s">
        <v>956</v>
      </c>
      <c r="I85" s="45">
        <v>16</v>
      </c>
      <c r="J85" s="46">
        <v>17</v>
      </c>
      <c r="K85" s="46">
        <v>20</v>
      </c>
      <c r="L85" s="46">
        <v>20</v>
      </c>
      <c r="M85" s="46">
        <v>20</v>
      </c>
      <c r="N85" s="46">
        <v>17</v>
      </c>
      <c r="O85" s="46">
        <v>8</v>
      </c>
      <c r="P85" s="46">
        <v>8</v>
      </c>
      <c r="Q85" s="46">
        <v>2</v>
      </c>
      <c r="R85" s="46">
        <v>2</v>
      </c>
      <c r="S85" s="47">
        <v>2</v>
      </c>
      <c r="T85" s="48">
        <v>16</v>
      </c>
      <c r="U85" s="49">
        <v>17</v>
      </c>
      <c r="V85" s="53">
        <f t="shared" si="39"/>
        <v>106.25</v>
      </c>
      <c r="W85" s="55">
        <v>546999608.20000005</v>
      </c>
      <c r="X85" s="55">
        <v>484750000</v>
      </c>
      <c r="Y85" s="40" t="s">
        <v>558</v>
      </c>
      <c r="Z85" s="49">
        <v>17</v>
      </c>
      <c r="AA85" s="49">
        <v>17</v>
      </c>
      <c r="AB85" s="51">
        <f t="shared" si="40"/>
        <v>100</v>
      </c>
      <c r="AC85" s="55">
        <v>471915218.19999999</v>
      </c>
      <c r="AD85" s="55">
        <v>227056000</v>
      </c>
      <c r="AE85" s="40" t="s">
        <v>559</v>
      </c>
      <c r="AF85" s="49">
        <v>20</v>
      </c>
      <c r="AG85" s="49">
        <v>30</v>
      </c>
      <c r="AH85" s="51">
        <f t="shared" si="41"/>
        <v>150</v>
      </c>
      <c r="AI85" s="333">
        <v>130916000</v>
      </c>
      <c r="AJ85" s="333">
        <v>130916000</v>
      </c>
      <c r="AK85" s="40" t="s">
        <v>560</v>
      </c>
      <c r="AL85" s="49">
        <v>20</v>
      </c>
      <c r="AM85" s="49">
        <v>20</v>
      </c>
      <c r="AN85" s="51">
        <f t="shared" si="42"/>
        <v>100</v>
      </c>
      <c r="AO85" s="55">
        <v>1265100000</v>
      </c>
      <c r="AP85" s="55">
        <v>729208000</v>
      </c>
      <c r="AQ85" s="40" t="s">
        <v>561</v>
      </c>
      <c r="AR85" s="49">
        <v>20</v>
      </c>
      <c r="AS85" s="49">
        <v>50</v>
      </c>
      <c r="AT85" s="51">
        <f t="shared" si="43"/>
        <v>250</v>
      </c>
      <c r="AU85" s="55">
        <v>311346000</v>
      </c>
      <c r="AV85" s="55">
        <v>311346000</v>
      </c>
      <c r="AW85" s="40" t="s">
        <v>562</v>
      </c>
      <c r="AX85" s="49">
        <v>17</v>
      </c>
      <c r="AY85" s="49">
        <v>38</v>
      </c>
      <c r="AZ85" s="53">
        <f t="shared" si="44"/>
        <v>223.52941176470588</v>
      </c>
      <c r="BA85" s="55">
        <v>194867900</v>
      </c>
      <c r="BB85" s="55">
        <v>58460370</v>
      </c>
      <c r="BC85" s="40" t="s">
        <v>563</v>
      </c>
      <c r="BD85" s="49">
        <v>8</v>
      </c>
      <c r="BE85" s="49">
        <v>8</v>
      </c>
      <c r="BF85" s="51">
        <v>100</v>
      </c>
      <c r="BG85" s="55">
        <v>82700000</v>
      </c>
      <c r="BH85" s="55">
        <v>82700000</v>
      </c>
      <c r="BI85" s="40" t="s">
        <v>564</v>
      </c>
      <c r="BJ85" s="49">
        <v>8</v>
      </c>
      <c r="BK85" s="49">
        <v>8</v>
      </c>
      <c r="BL85" s="51">
        <v>100</v>
      </c>
      <c r="BM85" s="54">
        <v>9500000</v>
      </c>
      <c r="BN85" s="54">
        <v>9500000</v>
      </c>
      <c r="BO85" s="56" t="s">
        <v>565</v>
      </c>
      <c r="BP85" s="49">
        <v>2</v>
      </c>
      <c r="BQ85" s="49">
        <v>23</v>
      </c>
      <c r="BR85" s="51">
        <v>100</v>
      </c>
      <c r="BS85" s="168">
        <f>57000000+25000000</f>
        <v>82000000</v>
      </c>
      <c r="BT85" s="168">
        <f>57000000+22800000</f>
        <v>79800000</v>
      </c>
      <c r="BU85" s="154">
        <f t="shared" si="32"/>
        <v>97.317073170731703</v>
      </c>
      <c r="BV85" s="40" t="s">
        <v>1020</v>
      </c>
      <c r="BW85" s="57">
        <v>2</v>
      </c>
      <c r="BX85" s="57">
        <v>4</v>
      </c>
      <c r="BY85" s="235">
        <v>100</v>
      </c>
      <c r="BZ85" s="222">
        <v>69284199</v>
      </c>
      <c r="CA85" s="222">
        <v>69284199</v>
      </c>
      <c r="CB85" s="281">
        <f t="shared" si="36"/>
        <v>100</v>
      </c>
      <c r="CC85" s="14" t="s">
        <v>1220</v>
      </c>
      <c r="CD85" s="249">
        <v>0</v>
      </c>
      <c r="CE85" s="249"/>
      <c r="CF85" s="250" t="e">
        <f t="shared" si="46"/>
        <v>#DIV/0!</v>
      </c>
      <c r="CG85" s="251"/>
      <c r="CH85" s="251"/>
      <c r="CI85" s="247"/>
      <c r="CJ85" s="248">
        <v>20</v>
      </c>
      <c r="CK85" s="248">
        <f t="shared" si="47"/>
        <v>215</v>
      </c>
      <c r="CL85" s="254">
        <v>1</v>
      </c>
      <c r="CM85" s="260" t="s">
        <v>1130</v>
      </c>
    </row>
    <row r="86" spans="1:91" ht="232.5" customHeight="1">
      <c r="A86" s="417"/>
      <c r="B86" s="332"/>
      <c r="C86" s="42">
        <v>68</v>
      </c>
      <c r="D86" s="40" t="s">
        <v>566</v>
      </c>
      <c r="E86" s="43" t="s">
        <v>26</v>
      </c>
      <c r="F86" s="43" t="s">
        <v>26</v>
      </c>
      <c r="G86" s="43" t="s">
        <v>26</v>
      </c>
      <c r="H86" s="44" t="s">
        <v>956</v>
      </c>
      <c r="I86" s="45">
        <v>1</v>
      </c>
      <c r="J86" s="46">
        <v>2</v>
      </c>
      <c r="K86" s="46">
        <v>12</v>
      </c>
      <c r="L86" s="46">
        <v>12</v>
      </c>
      <c r="M86" s="46">
        <v>12</v>
      </c>
      <c r="N86" s="46">
        <v>7</v>
      </c>
      <c r="O86" s="46">
        <v>1</v>
      </c>
      <c r="P86" s="46">
        <v>1</v>
      </c>
      <c r="Q86" s="46">
        <v>1</v>
      </c>
      <c r="R86" s="46">
        <v>1</v>
      </c>
      <c r="S86" s="47">
        <v>1</v>
      </c>
      <c r="T86" s="48">
        <v>1</v>
      </c>
      <c r="U86" s="49">
        <v>1</v>
      </c>
      <c r="V86" s="53">
        <f t="shared" si="39"/>
        <v>100</v>
      </c>
      <c r="W86" s="55">
        <v>341158621.41000003</v>
      </c>
      <c r="X86" s="55">
        <v>28600333</v>
      </c>
      <c r="Y86" s="40" t="s">
        <v>567</v>
      </c>
      <c r="Z86" s="49">
        <v>2</v>
      </c>
      <c r="AA86" s="49">
        <v>1</v>
      </c>
      <c r="AB86" s="51">
        <f t="shared" si="40"/>
        <v>50</v>
      </c>
      <c r="AC86" s="55">
        <v>481652540.88999999</v>
      </c>
      <c r="AD86" s="55">
        <v>12666700</v>
      </c>
      <c r="AE86" s="40" t="s">
        <v>568</v>
      </c>
      <c r="AF86" s="49">
        <v>12</v>
      </c>
      <c r="AG86" s="49">
        <v>27</v>
      </c>
      <c r="AH86" s="51">
        <f t="shared" si="41"/>
        <v>225</v>
      </c>
      <c r="AI86" s="335"/>
      <c r="AJ86" s="335"/>
      <c r="AK86" s="40" t="s">
        <v>569</v>
      </c>
      <c r="AL86" s="49">
        <v>12</v>
      </c>
      <c r="AM86" s="49">
        <v>12</v>
      </c>
      <c r="AN86" s="51">
        <f t="shared" si="42"/>
        <v>100</v>
      </c>
      <c r="AO86" s="55">
        <v>322258589</v>
      </c>
      <c r="AP86" s="55">
        <v>167200000</v>
      </c>
      <c r="AQ86" s="40" t="s">
        <v>570</v>
      </c>
      <c r="AR86" s="49">
        <v>12</v>
      </c>
      <c r="AS86" s="49">
        <v>7</v>
      </c>
      <c r="AT86" s="53">
        <f t="shared" si="43"/>
        <v>58.333333333333336</v>
      </c>
      <c r="AU86" s="55">
        <v>171300000</v>
      </c>
      <c r="AV86" s="55">
        <v>61000000</v>
      </c>
      <c r="AW86" s="40" t="s">
        <v>571</v>
      </c>
      <c r="AX86" s="49">
        <v>7</v>
      </c>
      <c r="AY86" s="49">
        <v>2</v>
      </c>
      <c r="AZ86" s="101">
        <f t="shared" si="44"/>
        <v>28.571428571428569</v>
      </c>
      <c r="BA86" s="55">
        <v>38122734</v>
      </c>
      <c r="BB86" s="55">
        <v>38122734</v>
      </c>
      <c r="BC86" s="40" t="s">
        <v>572</v>
      </c>
      <c r="BD86" s="49">
        <v>1</v>
      </c>
      <c r="BE86" s="49">
        <v>1</v>
      </c>
      <c r="BF86" s="51">
        <f t="shared" si="45"/>
        <v>100</v>
      </c>
      <c r="BG86" s="55">
        <v>12000000</v>
      </c>
      <c r="BH86" s="55">
        <v>12000000</v>
      </c>
      <c r="BI86" s="40" t="s">
        <v>573</v>
      </c>
      <c r="BJ86" s="49">
        <v>1</v>
      </c>
      <c r="BK86" s="49">
        <v>1</v>
      </c>
      <c r="BL86" s="51">
        <f t="shared" ref="BL86:BL141" si="48">(BK86/BJ86)*100</f>
        <v>100</v>
      </c>
      <c r="BM86" s="54">
        <v>9500000</v>
      </c>
      <c r="BN86" s="54">
        <v>9500000</v>
      </c>
      <c r="BO86" s="56" t="s">
        <v>574</v>
      </c>
      <c r="BP86" s="49">
        <v>1</v>
      </c>
      <c r="BQ86" s="49">
        <v>23</v>
      </c>
      <c r="BR86" s="51">
        <v>100</v>
      </c>
      <c r="BS86" s="176">
        <v>918000000</v>
      </c>
      <c r="BT86" s="182">
        <v>40584951</v>
      </c>
      <c r="BU86" s="154">
        <f t="shared" si="32"/>
        <v>4.4210186274509802</v>
      </c>
      <c r="BV86" s="40" t="s">
        <v>1021</v>
      </c>
      <c r="BW86" s="57">
        <v>1</v>
      </c>
      <c r="BX86" s="57">
        <v>0</v>
      </c>
      <c r="BY86" s="235">
        <f t="shared" ref="BY86:BY144" si="49">(BX86/BW86)*100</f>
        <v>0</v>
      </c>
      <c r="BZ86" s="222">
        <v>1254392020.3299999</v>
      </c>
      <c r="CA86" s="222">
        <v>32000000</v>
      </c>
      <c r="CB86" s="281">
        <f t="shared" si="36"/>
        <v>2.5510366361850405</v>
      </c>
      <c r="CC86" s="14" t="s">
        <v>1197</v>
      </c>
      <c r="CD86" s="249">
        <v>0</v>
      </c>
      <c r="CE86" s="249"/>
      <c r="CF86" s="250" t="e">
        <f t="shared" si="46"/>
        <v>#DIV/0!</v>
      </c>
      <c r="CG86" s="251"/>
      <c r="CH86" s="251"/>
      <c r="CI86" s="247"/>
      <c r="CJ86" s="248">
        <v>12</v>
      </c>
      <c r="CK86" s="248">
        <f t="shared" si="47"/>
        <v>75</v>
      </c>
      <c r="CL86" s="254">
        <v>1</v>
      </c>
      <c r="CM86" s="260" t="s">
        <v>1131</v>
      </c>
    </row>
    <row r="87" spans="1:91" ht="308.25" customHeight="1">
      <c r="A87" s="417"/>
      <c r="B87" s="351" t="s">
        <v>575</v>
      </c>
      <c r="C87" s="377">
        <v>69</v>
      </c>
      <c r="D87" s="330" t="s">
        <v>576</v>
      </c>
      <c r="E87" s="351" t="s">
        <v>26</v>
      </c>
      <c r="F87" s="351" t="s">
        <v>26</v>
      </c>
      <c r="G87" s="351" t="s">
        <v>26</v>
      </c>
      <c r="H87" s="44" t="s">
        <v>389</v>
      </c>
      <c r="I87" s="356">
        <v>31</v>
      </c>
      <c r="J87" s="362">
        <v>31</v>
      </c>
      <c r="K87" s="362">
        <v>63</v>
      </c>
      <c r="L87" s="362">
        <v>66</v>
      </c>
      <c r="M87" s="362">
        <v>92</v>
      </c>
      <c r="N87" s="362">
        <v>67</v>
      </c>
      <c r="O87" s="362">
        <v>8</v>
      </c>
      <c r="P87" s="362">
        <v>4</v>
      </c>
      <c r="Q87" s="362">
        <v>1</v>
      </c>
      <c r="R87" s="362">
        <v>1</v>
      </c>
      <c r="S87" s="380">
        <v>1</v>
      </c>
      <c r="T87" s="364">
        <v>31</v>
      </c>
      <c r="U87" s="360">
        <v>28</v>
      </c>
      <c r="V87" s="384">
        <f t="shared" si="39"/>
        <v>90.322580645161281</v>
      </c>
      <c r="W87" s="55">
        <v>934000617</v>
      </c>
      <c r="X87" s="55">
        <v>761999432.63</v>
      </c>
      <c r="Y87" s="40" t="s">
        <v>577</v>
      </c>
      <c r="Z87" s="360">
        <v>31</v>
      </c>
      <c r="AA87" s="360">
        <v>31</v>
      </c>
      <c r="AB87" s="318">
        <f t="shared" si="40"/>
        <v>100</v>
      </c>
      <c r="AC87" s="55">
        <v>5828044011.1700001</v>
      </c>
      <c r="AD87" s="55">
        <v>21011179</v>
      </c>
      <c r="AE87" s="40" t="s">
        <v>504</v>
      </c>
      <c r="AF87" s="360">
        <v>63</v>
      </c>
      <c r="AG87" s="360">
        <v>63</v>
      </c>
      <c r="AH87" s="318">
        <f t="shared" si="41"/>
        <v>100</v>
      </c>
      <c r="AI87" s="55">
        <v>3711572695.4200001</v>
      </c>
      <c r="AJ87" s="55">
        <v>1909104784.4200001</v>
      </c>
      <c r="AK87" s="40" t="s">
        <v>578</v>
      </c>
      <c r="AL87" s="360">
        <v>66</v>
      </c>
      <c r="AM87" s="360">
        <v>11</v>
      </c>
      <c r="AN87" s="384">
        <f t="shared" si="42"/>
        <v>16.666666666666664</v>
      </c>
      <c r="AO87" s="55">
        <v>7887164281</v>
      </c>
      <c r="AP87" s="55">
        <v>802919503</v>
      </c>
      <c r="AQ87" s="40" t="s">
        <v>579</v>
      </c>
      <c r="AR87" s="360">
        <v>92</v>
      </c>
      <c r="AS87" s="360">
        <v>27</v>
      </c>
      <c r="AT87" s="384">
        <f t="shared" si="43"/>
        <v>29.347826086956523</v>
      </c>
      <c r="AU87" s="55">
        <v>5933843149</v>
      </c>
      <c r="AV87" s="55">
        <v>2119653804</v>
      </c>
      <c r="AW87" s="40" t="s">
        <v>580</v>
      </c>
      <c r="AX87" s="360">
        <v>67</v>
      </c>
      <c r="AY87" s="360">
        <v>1</v>
      </c>
      <c r="AZ87" s="424">
        <f t="shared" si="44"/>
        <v>1.4925373134328357</v>
      </c>
      <c r="BA87" s="55">
        <v>573181075</v>
      </c>
      <c r="BB87" s="55">
        <v>82638891</v>
      </c>
      <c r="BC87" s="40" t="s">
        <v>581</v>
      </c>
      <c r="BD87" s="360">
        <v>8</v>
      </c>
      <c r="BE87" s="360">
        <v>8</v>
      </c>
      <c r="BF87" s="373">
        <v>100</v>
      </c>
      <c r="BG87" s="55" t="s">
        <v>446</v>
      </c>
      <c r="BH87" s="55" t="s">
        <v>446</v>
      </c>
      <c r="BI87" s="40" t="s">
        <v>510</v>
      </c>
      <c r="BJ87" s="360">
        <v>4</v>
      </c>
      <c r="BK87" s="360">
        <v>7</v>
      </c>
      <c r="BL87" s="378">
        <v>100</v>
      </c>
      <c r="BM87" s="54" t="s">
        <v>446</v>
      </c>
      <c r="BN87" s="54" t="s">
        <v>446</v>
      </c>
      <c r="BO87" s="56" t="s">
        <v>582</v>
      </c>
      <c r="BP87" s="360">
        <v>1</v>
      </c>
      <c r="BQ87" s="360">
        <v>6</v>
      </c>
      <c r="BR87" s="373">
        <v>100</v>
      </c>
      <c r="BS87" s="174">
        <v>798809971</v>
      </c>
      <c r="BT87" s="178">
        <v>1227296777.0899999</v>
      </c>
      <c r="BU87" s="154">
        <v>100</v>
      </c>
      <c r="BV87" s="160" t="s">
        <v>1079</v>
      </c>
      <c r="BW87" s="360">
        <v>1</v>
      </c>
      <c r="BX87" s="360">
        <v>12</v>
      </c>
      <c r="BY87" s="423">
        <v>100</v>
      </c>
      <c r="BZ87" s="221"/>
      <c r="CA87" s="221"/>
      <c r="CB87" s="281" t="e">
        <f t="shared" si="36"/>
        <v>#DIV/0!</v>
      </c>
      <c r="CC87" s="275" t="s">
        <v>1221</v>
      </c>
      <c r="CD87" s="360">
        <v>0</v>
      </c>
      <c r="CE87" s="360"/>
      <c r="CF87" s="320" t="e">
        <f t="shared" ref="CF87:CF141" si="50">(CE87/CD87)*100</f>
        <v>#DIV/0!</v>
      </c>
      <c r="CG87" s="58"/>
      <c r="CH87" s="58"/>
      <c r="CI87" s="40"/>
      <c r="CJ87" s="360">
        <v>92</v>
      </c>
      <c r="CK87" s="360">
        <f>U87+AA87+AG87+AM87+AS87+AY87+BE87+BK87+BQ87+BX87+CE87</f>
        <v>194</v>
      </c>
      <c r="CL87" s="400">
        <v>1</v>
      </c>
      <c r="CM87" s="413" t="s">
        <v>1172</v>
      </c>
    </row>
    <row r="88" spans="1:91" ht="194.25" customHeight="1">
      <c r="A88" s="417"/>
      <c r="B88" s="411"/>
      <c r="C88" s="352"/>
      <c r="D88" s="332"/>
      <c r="E88" s="353"/>
      <c r="F88" s="353"/>
      <c r="G88" s="353"/>
      <c r="H88" s="44" t="s">
        <v>583</v>
      </c>
      <c r="I88" s="357"/>
      <c r="J88" s="363"/>
      <c r="K88" s="363"/>
      <c r="L88" s="363"/>
      <c r="M88" s="363"/>
      <c r="N88" s="363"/>
      <c r="O88" s="363"/>
      <c r="P88" s="363"/>
      <c r="Q88" s="363"/>
      <c r="R88" s="363"/>
      <c r="S88" s="381"/>
      <c r="T88" s="365"/>
      <c r="U88" s="361"/>
      <c r="V88" s="385"/>
      <c r="W88" s="55"/>
      <c r="X88" s="55"/>
      <c r="Y88" s="40"/>
      <c r="Z88" s="361"/>
      <c r="AA88" s="361"/>
      <c r="AB88" s="319"/>
      <c r="AC88" s="55"/>
      <c r="AD88" s="55"/>
      <c r="AE88" s="40"/>
      <c r="AF88" s="361"/>
      <c r="AG88" s="361"/>
      <c r="AH88" s="319"/>
      <c r="AI88" s="55"/>
      <c r="AJ88" s="55"/>
      <c r="AK88" s="40"/>
      <c r="AL88" s="361"/>
      <c r="AM88" s="361"/>
      <c r="AN88" s="385"/>
      <c r="AO88" s="55"/>
      <c r="AP88" s="55"/>
      <c r="AQ88" s="40"/>
      <c r="AR88" s="361"/>
      <c r="AS88" s="361"/>
      <c r="AT88" s="385"/>
      <c r="AU88" s="55"/>
      <c r="AV88" s="55"/>
      <c r="AW88" s="40"/>
      <c r="AX88" s="361"/>
      <c r="AY88" s="361"/>
      <c r="AZ88" s="425"/>
      <c r="BA88" s="55"/>
      <c r="BB88" s="55"/>
      <c r="BC88" s="40"/>
      <c r="BD88" s="361"/>
      <c r="BE88" s="361"/>
      <c r="BF88" s="374"/>
      <c r="BG88" s="55">
        <v>511270330</v>
      </c>
      <c r="BH88" s="55">
        <v>211897558.91</v>
      </c>
      <c r="BI88" s="40" t="s">
        <v>584</v>
      </c>
      <c r="BJ88" s="361"/>
      <c r="BK88" s="361"/>
      <c r="BL88" s="379"/>
      <c r="BM88" s="54">
        <v>61672654.649999999</v>
      </c>
      <c r="BN88" s="54">
        <v>61672654.649999999</v>
      </c>
      <c r="BO88" s="56" t="s">
        <v>585</v>
      </c>
      <c r="BP88" s="361"/>
      <c r="BQ88" s="361"/>
      <c r="BR88" s="319"/>
      <c r="BS88" s="183">
        <v>390041063</v>
      </c>
      <c r="BT88" s="183">
        <v>390041063</v>
      </c>
      <c r="BU88" s="154">
        <f t="shared" si="32"/>
        <v>100</v>
      </c>
      <c r="BV88" s="40" t="s">
        <v>1022</v>
      </c>
      <c r="BW88" s="361"/>
      <c r="BX88" s="361"/>
      <c r="BY88" s="371"/>
      <c r="BZ88" s="284">
        <v>1370000000</v>
      </c>
      <c r="CA88" s="284">
        <v>690252083</v>
      </c>
      <c r="CB88" s="281">
        <f t="shared" si="36"/>
        <v>50.383363722627742</v>
      </c>
      <c r="CC88" s="275" t="s">
        <v>1222</v>
      </c>
      <c r="CD88" s="361"/>
      <c r="CE88" s="361"/>
      <c r="CF88" s="322"/>
      <c r="CG88" s="58"/>
      <c r="CH88" s="58"/>
      <c r="CI88" s="40"/>
      <c r="CJ88" s="361"/>
      <c r="CK88" s="361"/>
      <c r="CL88" s="401"/>
      <c r="CM88" s="415"/>
    </row>
    <row r="89" spans="1:91" ht="409.6" customHeight="1">
      <c r="A89" s="417"/>
      <c r="B89" s="411"/>
      <c r="C89" s="377">
        <v>70</v>
      </c>
      <c r="D89" s="330" t="s">
        <v>398</v>
      </c>
      <c r="E89" s="351" t="s">
        <v>26</v>
      </c>
      <c r="F89" s="351" t="s">
        <v>26</v>
      </c>
      <c r="G89" s="351" t="s">
        <v>26</v>
      </c>
      <c r="H89" s="44" t="s">
        <v>389</v>
      </c>
      <c r="I89" s="356">
        <v>41</v>
      </c>
      <c r="J89" s="362">
        <v>48</v>
      </c>
      <c r="K89" s="362">
        <v>12</v>
      </c>
      <c r="L89" s="362">
        <v>20</v>
      </c>
      <c r="M89" s="362">
        <v>20</v>
      </c>
      <c r="N89" s="362">
        <v>72</v>
      </c>
      <c r="O89" s="362">
        <v>20</v>
      </c>
      <c r="P89" s="362">
        <v>3</v>
      </c>
      <c r="Q89" s="362">
        <v>1</v>
      </c>
      <c r="R89" s="362">
        <v>1</v>
      </c>
      <c r="S89" s="380">
        <v>1</v>
      </c>
      <c r="T89" s="364">
        <v>41</v>
      </c>
      <c r="U89" s="360">
        <v>26</v>
      </c>
      <c r="V89" s="384">
        <f t="shared" si="39"/>
        <v>63.414634146341463</v>
      </c>
      <c r="W89" s="55">
        <v>8588026625.6199999</v>
      </c>
      <c r="X89" s="55">
        <v>2579447204.6999998</v>
      </c>
      <c r="Y89" s="40" t="s">
        <v>586</v>
      </c>
      <c r="Z89" s="360">
        <v>48</v>
      </c>
      <c r="AA89" s="360">
        <v>7</v>
      </c>
      <c r="AB89" s="384">
        <f t="shared" si="40"/>
        <v>14.583333333333334</v>
      </c>
      <c r="AC89" s="55">
        <v>8509191267.1199999</v>
      </c>
      <c r="AD89" s="55">
        <v>1076538345</v>
      </c>
      <c r="AE89" s="40" t="s">
        <v>587</v>
      </c>
      <c r="AF89" s="360">
        <v>12</v>
      </c>
      <c r="AG89" s="360">
        <v>12</v>
      </c>
      <c r="AH89" s="318">
        <f t="shared" si="41"/>
        <v>100</v>
      </c>
      <c r="AI89" s="55">
        <v>1294040000</v>
      </c>
      <c r="AJ89" s="55">
        <v>926382960.38</v>
      </c>
      <c r="AK89" s="40" t="s">
        <v>588</v>
      </c>
      <c r="AL89" s="360">
        <v>20</v>
      </c>
      <c r="AM89" s="360">
        <v>10</v>
      </c>
      <c r="AN89" s="318">
        <f t="shared" si="42"/>
        <v>50</v>
      </c>
      <c r="AO89" s="55">
        <v>10295333451</v>
      </c>
      <c r="AP89" s="55">
        <v>5143936081</v>
      </c>
      <c r="AQ89" s="40" t="s">
        <v>589</v>
      </c>
      <c r="AR89" s="360">
        <v>20</v>
      </c>
      <c r="AS89" s="360">
        <v>12</v>
      </c>
      <c r="AT89" s="318">
        <f t="shared" si="43"/>
        <v>60</v>
      </c>
      <c r="AU89" s="55">
        <v>300000000</v>
      </c>
      <c r="AV89" s="55">
        <v>195038666.66999999</v>
      </c>
      <c r="AW89" s="40" t="s">
        <v>590</v>
      </c>
      <c r="AX89" s="360">
        <v>72</v>
      </c>
      <c r="AY89" s="360">
        <v>114</v>
      </c>
      <c r="AZ89" s="384">
        <f t="shared" si="44"/>
        <v>158.33333333333331</v>
      </c>
      <c r="BA89" s="55">
        <v>573181075</v>
      </c>
      <c r="BB89" s="55">
        <v>444587516</v>
      </c>
      <c r="BC89" s="40" t="s">
        <v>591</v>
      </c>
      <c r="BD89" s="360">
        <v>20</v>
      </c>
      <c r="BE89" s="360">
        <v>20</v>
      </c>
      <c r="BF89" s="318">
        <v>100</v>
      </c>
      <c r="BG89" s="55" t="s">
        <v>446</v>
      </c>
      <c r="BH89" s="55" t="s">
        <v>446</v>
      </c>
      <c r="BI89" s="40" t="s">
        <v>401</v>
      </c>
      <c r="BJ89" s="360">
        <v>3</v>
      </c>
      <c r="BK89" s="360">
        <v>20</v>
      </c>
      <c r="BL89" s="382">
        <v>100</v>
      </c>
      <c r="BM89" s="54" t="s">
        <v>446</v>
      </c>
      <c r="BN89" s="54" t="s">
        <v>446</v>
      </c>
      <c r="BO89" s="56" t="s">
        <v>592</v>
      </c>
      <c r="BP89" s="360">
        <v>1</v>
      </c>
      <c r="BQ89" s="360">
        <v>9</v>
      </c>
      <c r="BR89" s="318">
        <v>100</v>
      </c>
      <c r="BS89" s="174">
        <v>798200000</v>
      </c>
      <c r="BT89" s="190">
        <v>1123778167</v>
      </c>
      <c r="BU89" s="154">
        <v>100</v>
      </c>
      <c r="BV89" s="161" t="s">
        <v>1024</v>
      </c>
      <c r="BW89" s="360">
        <v>1</v>
      </c>
      <c r="BX89" s="360">
        <v>2</v>
      </c>
      <c r="BY89" s="423">
        <v>100</v>
      </c>
      <c r="BZ89" s="297">
        <v>2370735936</v>
      </c>
      <c r="CA89" s="297">
        <v>677576523.20000005</v>
      </c>
      <c r="CB89" s="281">
        <f t="shared" si="36"/>
        <v>28.580851747800899</v>
      </c>
      <c r="CC89" s="275" t="s">
        <v>1223</v>
      </c>
      <c r="CD89" s="360">
        <v>0</v>
      </c>
      <c r="CE89" s="360"/>
      <c r="CF89" s="320" t="e">
        <f t="shared" si="50"/>
        <v>#DIV/0!</v>
      </c>
      <c r="CG89" s="58"/>
      <c r="CH89" s="58"/>
      <c r="CI89" s="40"/>
      <c r="CJ89" s="360">
        <v>107</v>
      </c>
      <c r="CK89" s="360">
        <f>U89+AA89+AG89+AM89+AS89+AY89+BE89+BK89+BQ89+BX89+CE89</f>
        <v>232</v>
      </c>
      <c r="CL89" s="400">
        <v>1</v>
      </c>
      <c r="CM89" s="413" t="s">
        <v>1173</v>
      </c>
    </row>
    <row r="90" spans="1:91" ht="131.25" customHeight="1">
      <c r="A90" s="417"/>
      <c r="B90" s="353"/>
      <c r="C90" s="352"/>
      <c r="D90" s="332"/>
      <c r="E90" s="353"/>
      <c r="F90" s="353"/>
      <c r="G90" s="353"/>
      <c r="H90" s="44" t="s">
        <v>583</v>
      </c>
      <c r="I90" s="357"/>
      <c r="J90" s="363"/>
      <c r="K90" s="363"/>
      <c r="L90" s="363"/>
      <c r="M90" s="363"/>
      <c r="N90" s="363"/>
      <c r="O90" s="363"/>
      <c r="P90" s="363"/>
      <c r="Q90" s="363"/>
      <c r="R90" s="363"/>
      <c r="S90" s="381"/>
      <c r="T90" s="365"/>
      <c r="U90" s="361"/>
      <c r="V90" s="385"/>
      <c r="W90" s="64"/>
      <c r="X90" s="64"/>
      <c r="Y90" s="40"/>
      <c r="Z90" s="361"/>
      <c r="AA90" s="361"/>
      <c r="AB90" s="385"/>
      <c r="AC90" s="55"/>
      <c r="AD90" s="55"/>
      <c r="AE90" s="40"/>
      <c r="AF90" s="361"/>
      <c r="AG90" s="361"/>
      <c r="AH90" s="319"/>
      <c r="AI90" s="55"/>
      <c r="AJ90" s="55"/>
      <c r="AK90" s="40"/>
      <c r="AL90" s="361"/>
      <c r="AM90" s="361"/>
      <c r="AN90" s="319"/>
      <c r="AO90" s="55"/>
      <c r="AP90" s="55"/>
      <c r="AQ90" s="40"/>
      <c r="AR90" s="361"/>
      <c r="AS90" s="361"/>
      <c r="AT90" s="319"/>
      <c r="AU90" s="55"/>
      <c r="AV90" s="55"/>
      <c r="AW90" s="40"/>
      <c r="AX90" s="361"/>
      <c r="AY90" s="361"/>
      <c r="AZ90" s="385"/>
      <c r="BA90" s="55"/>
      <c r="BB90" s="55"/>
      <c r="BC90" s="40"/>
      <c r="BD90" s="361"/>
      <c r="BE90" s="361"/>
      <c r="BF90" s="319"/>
      <c r="BG90" s="55">
        <v>1208590763.3299999</v>
      </c>
      <c r="BH90" s="55">
        <v>449959883.5</v>
      </c>
      <c r="BI90" s="40" t="s">
        <v>593</v>
      </c>
      <c r="BJ90" s="361"/>
      <c r="BK90" s="361"/>
      <c r="BL90" s="383"/>
      <c r="BM90" s="54">
        <v>15000000</v>
      </c>
      <c r="BN90" s="54">
        <v>15000000</v>
      </c>
      <c r="BO90" s="56" t="s">
        <v>594</v>
      </c>
      <c r="BP90" s="361"/>
      <c r="BQ90" s="361"/>
      <c r="BR90" s="319"/>
      <c r="BS90" s="189">
        <v>508283954</v>
      </c>
      <c r="BT90" s="189">
        <v>508283954</v>
      </c>
      <c r="BU90" s="154">
        <f t="shared" si="32"/>
        <v>100</v>
      </c>
      <c r="BV90" s="40" t="s">
        <v>1023</v>
      </c>
      <c r="BW90" s="361"/>
      <c r="BX90" s="361"/>
      <c r="BY90" s="371"/>
      <c r="BZ90" s="284">
        <v>1138923248</v>
      </c>
      <c r="CA90" s="284">
        <v>561776876.90999997</v>
      </c>
      <c r="CB90" s="281">
        <f t="shared" si="36"/>
        <v>49.325262075078825</v>
      </c>
      <c r="CC90" s="275" t="s">
        <v>1224</v>
      </c>
      <c r="CD90" s="361"/>
      <c r="CE90" s="361"/>
      <c r="CF90" s="322"/>
      <c r="CG90" s="58"/>
      <c r="CH90" s="58"/>
      <c r="CI90" s="40"/>
      <c r="CJ90" s="361"/>
      <c r="CK90" s="361"/>
      <c r="CL90" s="401"/>
      <c r="CM90" s="415"/>
    </row>
    <row r="91" spans="1:91" ht="268.5" customHeight="1">
      <c r="A91" s="417"/>
      <c r="B91" s="29" t="s">
        <v>595</v>
      </c>
      <c r="C91" s="98">
        <v>71</v>
      </c>
      <c r="D91" s="40" t="s">
        <v>596</v>
      </c>
      <c r="E91" s="99"/>
      <c r="F91" s="99" t="s">
        <v>26</v>
      </c>
      <c r="G91" s="99" t="s">
        <v>26</v>
      </c>
      <c r="H91" s="100" t="s">
        <v>100</v>
      </c>
      <c r="I91" s="45">
        <v>3.5</v>
      </c>
      <c r="J91" s="46">
        <v>4</v>
      </c>
      <c r="K91" s="46">
        <v>1</v>
      </c>
      <c r="L91" s="46">
        <v>1</v>
      </c>
      <c r="M91" s="46">
        <v>1</v>
      </c>
      <c r="N91" s="46">
        <v>5</v>
      </c>
      <c r="O91" s="46">
        <v>8</v>
      </c>
      <c r="P91" s="46">
        <v>8</v>
      </c>
      <c r="Q91" s="46">
        <v>8</v>
      </c>
      <c r="R91" s="46">
        <v>8</v>
      </c>
      <c r="S91" s="47">
        <v>8</v>
      </c>
      <c r="T91" s="48">
        <v>3.5</v>
      </c>
      <c r="U91" s="49">
        <v>4</v>
      </c>
      <c r="V91" s="53">
        <f t="shared" si="39"/>
        <v>114.28571428571428</v>
      </c>
      <c r="W91" s="333">
        <v>1050005619.33</v>
      </c>
      <c r="X91" s="333">
        <v>1050005619</v>
      </c>
      <c r="Y91" s="40" t="s">
        <v>597</v>
      </c>
      <c r="Z91" s="49">
        <v>4</v>
      </c>
      <c r="AA91" s="49">
        <v>3</v>
      </c>
      <c r="AB91" s="51">
        <f t="shared" si="40"/>
        <v>75</v>
      </c>
      <c r="AC91" s="55">
        <v>1047079382</v>
      </c>
      <c r="AD91" s="55">
        <v>51620000</v>
      </c>
      <c r="AE91" s="40" t="s">
        <v>354</v>
      </c>
      <c r="AF91" s="49">
        <v>1</v>
      </c>
      <c r="AG91" s="49">
        <v>1</v>
      </c>
      <c r="AH91" s="51">
        <f t="shared" si="41"/>
        <v>100</v>
      </c>
      <c r="AI91" s="55">
        <v>50000000</v>
      </c>
      <c r="AJ91" s="55">
        <v>7986000</v>
      </c>
      <c r="AK91" s="40" t="s">
        <v>355</v>
      </c>
      <c r="AL91" s="49">
        <v>1</v>
      </c>
      <c r="AM91" s="49">
        <v>1</v>
      </c>
      <c r="AN91" s="51">
        <f t="shared" si="42"/>
        <v>100</v>
      </c>
      <c r="AO91" s="55">
        <v>10000000</v>
      </c>
      <c r="AP91" s="55">
        <v>0</v>
      </c>
      <c r="AQ91" s="40" t="s">
        <v>598</v>
      </c>
      <c r="AR91" s="49">
        <v>1</v>
      </c>
      <c r="AS91" s="49">
        <v>1</v>
      </c>
      <c r="AT91" s="51">
        <f t="shared" si="43"/>
        <v>100</v>
      </c>
      <c r="AU91" s="55">
        <v>7200000</v>
      </c>
      <c r="AV91" s="55">
        <v>0</v>
      </c>
      <c r="AW91" s="40" t="s">
        <v>599</v>
      </c>
      <c r="AX91" s="49">
        <v>5</v>
      </c>
      <c r="AY91" s="49">
        <v>0</v>
      </c>
      <c r="AZ91" s="53">
        <f t="shared" si="44"/>
        <v>0</v>
      </c>
      <c r="BA91" s="55">
        <v>54291242</v>
      </c>
      <c r="BB91" s="55">
        <v>0</v>
      </c>
      <c r="BC91" s="40" t="s">
        <v>358</v>
      </c>
      <c r="BD91" s="49">
        <v>8</v>
      </c>
      <c r="BE91" s="49">
        <v>1</v>
      </c>
      <c r="BF91" s="51">
        <f t="shared" si="45"/>
        <v>12.5</v>
      </c>
      <c r="BG91" s="55">
        <v>0</v>
      </c>
      <c r="BH91" s="55">
        <v>0</v>
      </c>
      <c r="BI91" s="40" t="s">
        <v>359</v>
      </c>
      <c r="BJ91" s="49">
        <v>8</v>
      </c>
      <c r="BK91" s="49">
        <v>8</v>
      </c>
      <c r="BL91" s="51">
        <f t="shared" si="48"/>
        <v>100</v>
      </c>
      <c r="BM91" s="84">
        <v>0</v>
      </c>
      <c r="BN91" s="54">
        <v>0</v>
      </c>
      <c r="BO91" s="56" t="s">
        <v>469</v>
      </c>
      <c r="BP91" s="49">
        <v>8</v>
      </c>
      <c r="BQ91" s="49">
        <v>8</v>
      </c>
      <c r="BR91" s="51">
        <f t="shared" ref="BR91:BR144" si="51">(BQ91/BP91)*100</f>
        <v>100</v>
      </c>
      <c r="BS91" s="168">
        <v>0</v>
      </c>
      <c r="BT91" s="168">
        <v>0</v>
      </c>
      <c r="BU91" s="154">
        <v>0</v>
      </c>
      <c r="BV91" s="56" t="s">
        <v>1080</v>
      </c>
      <c r="BW91" s="57">
        <v>8</v>
      </c>
      <c r="BX91" s="57">
        <v>7</v>
      </c>
      <c r="BY91" s="235">
        <f t="shared" si="49"/>
        <v>87.5</v>
      </c>
      <c r="BZ91" s="222"/>
      <c r="CA91" s="222"/>
      <c r="CB91" s="281" t="e">
        <f t="shared" si="36"/>
        <v>#DIV/0!</v>
      </c>
      <c r="CC91" s="275" t="s">
        <v>1225</v>
      </c>
      <c r="CD91" s="249">
        <v>8</v>
      </c>
      <c r="CE91" s="249"/>
      <c r="CF91" s="250">
        <f t="shared" ref="CF91:CF100" si="52">(CE91/CD91)*100</f>
        <v>0</v>
      </c>
      <c r="CG91" s="251"/>
      <c r="CH91" s="251"/>
      <c r="CI91" s="247"/>
      <c r="CJ91" s="248">
        <v>8</v>
      </c>
      <c r="CK91" s="248">
        <f>U91+AA91+AG91+AM91+AS91+AY91+BE91+BK91+BQ91+BX91+CE91</f>
        <v>34</v>
      </c>
      <c r="CL91" s="254">
        <v>1</v>
      </c>
      <c r="CM91" s="260" t="s">
        <v>1132</v>
      </c>
    </row>
    <row r="92" spans="1:91" ht="261.75" customHeight="1">
      <c r="A92" s="417"/>
      <c r="B92" s="40" t="s">
        <v>600</v>
      </c>
      <c r="C92" s="42">
        <v>72</v>
      </c>
      <c r="D92" s="40" t="s">
        <v>601</v>
      </c>
      <c r="E92" s="43" t="s">
        <v>26</v>
      </c>
      <c r="F92" s="43" t="s">
        <v>26</v>
      </c>
      <c r="G92" s="43" t="s">
        <v>26</v>
      </c>
      <c r="H92" s="44" t="s">
        <v>100</v>
      </c>
      <c r="I92" s="45">
        <v>0</v>
      </c>
      <c r="J92" s="46">
        <v>2967</v>
      </c>
      <c r="K92" s="46">
        <v>2697</v>
      </c>
      <c r="L92" s="46">
        <v>2697</v>
      </c>
      <c r="M92" s="46">
        <v>2697</v>
      </c>
      <c r="N92" s="46">
        <v>1</v>
      </c>
      <c r="O92" s="46">
        <v>2697</v>
      </c>
      <c r="P92" s="46">
        <v>0</v>
      </c>
      <c r="Q92" s="46">
        <v>2697</v>
      </c>
      <c r="R92" s="46">
        <v>2697</v>
      </c>
      <c r="S92" s="46">
        <v>2697</v>
      </c>
      <c r="T92" s="48">
        <v>0</v>
      </c>
      <c r="U92" s="49">
        <v>0</v>
      </c>
      <c r="V92" s="53">
        <v>0</v>
      </c>
      <c r="W92" s="334"/>
      <c r="X92" s="334"/>
      <c r="Y92" s="102" t="s">
        <v>602</v>
      </c>
      <c r="Z92" s="49">
        <v>2967</v>
      </c>
      <c r="AA92" s="49">
        <v>3671</v>
      </c>
      <c r="AB92" s="53">
        <f>(AA92/Z92)*100</f>
        <v>123.72767104819684</v>
      </c>
      <c r="AC92" s="55">
        <v>3829493088.2600002</v>
      </c>
      <c r="AD92" s="55">
        <v>2070756300</v>
      </c>
      <c r="AE92" s="40" t="s">
        <v>603</v>
      </c>
      <c r="AF92" s="49">
        <v>2697</v>
      </c>
      <c r="AG92" s="49">
        <v>0</v>
      </c>
      <c r="AH92" s="51">
        <f t="shared" si="41"/>
        <v>0</v>
      </c>
      <c r="AI92" s="55">
        <v>1020000000</v>
      </c>
      <c r="AJ92" s="55">
        <v>994920199</v>
      </c>
      <c r="AK92" s="40" t="s">
        <v>604</v>
      </c>
      <c r="AL92" s="49">
        <v>2697</v>
      </c>
      <c r="AM92" s="49">
        <v>2000</v>
      </c>
      <c r="AN92" s="101">
        <f t="shared" si="42"/>
        <v>74.156470152020759</v>
      </c>
      <c r="AO92" s="55">
        <v>1398920199</v>
      </c>
      <c r="AP92" s="55">
        <v>994920199</v>
      </c>
      <c r="AQ92" s="40" t="s">
        <v>605</v>
      </c>
      <c r="AR92" s="49">
        <v>2697</v>
      </c>
      <c r="AS92" s="49">
        <v>3013</v>
      </c>
      <c r="AT92" s="53">
        <f t="shared" si="43"/>
        <v>111.71672228401928</v>
      </c>
      <c r="AU92" s="55">
        <v>1090800000</v>
      </c>
      <c r="AV92" s="55">
        <v>981509456</v>
      </c>
      <c r="AW92" s="40" t="s">
        <v>270</v>
      </c>
      <c r="AX92" s="49">
        <v>1</v>
      </c>
      <c r="AY92" s="49">
        <v>1</v>
      </c>
      <c r="AZ92" s="51">
        <f t="shared" si="44"/>
        <v>100</v>
      </c>
      <c r="BA92" s="55">
        <v>1300000000</v>
      </c>
      <c r="BB92" s="55">
        <v>1200000000</v>
      </c>
      <c r="BC92" s="40" t="s">
        <v>606</v>
      </c>
      <c r="BD92" s="49">
        <v>2697</v>
      </c>
      <c r="BE92" s="49">
        <v>0</v>
      </c>
      <c r="BF92" s="51">
        <f t="shared" si="45"/>
        <v>0</v>
      </c>
      <c r="BG92" s="55">
        <v>0</v>
      </c>
      <c r="BH92" s="55">
        <v>0</v>
      </c>
      <c r="BI92" s="40" t="s">
        <v>272</v>
      </c>
      <c r="BJ92" s="49">
        <v>0</v>
      </c>
      <c r="BK92" s="49">
        <v>0</v>
      </c>
      <c r="BL92" s="51">
        <v>100</v>
      </c>
      <c r="BM92" s="54">
        <v>0</v>
      </c>
      <c r="BN92" s="54">
        <v>0</v>
      </c>
      <c r="BO92" s="56" t="s">
        <v>273</v>
      </c>
      <c r="BP92" s="49">
        <v>2697</v>
      </c>
      <c r="BQ92" s="49">
        <v>2516</v>
      </c>
      <c r="BR92" s="50">
        <f t="shared" si="51"/>
        <v>93.288839451242126</v>
      </c>
      <c r="BS92" s="171">
        <v>577000000</v>
      </c>
      <c r="BT92" s="171">
        <v>562000000</v>
      </c>
      <c r="BU92" s="154">
        <f t="shared" si="32"/>
        <v>97.400346620450605</v>
      </c>
      <c r="BV92" s="40" t="s">
        <v>1081</v>
      </c>
      <c r="BW92" s="49">
        <v>2697</v>
      </c>
      <c r="BX92" s="57">
        <v>2367</v>
      </c>
      <c r="BY92" s="235">
        <f t="shared" si="49"/>
        <v>87.764182424916569</v>
      </c>
      <c r="BZ92" s="222">
        <v>1204900000</v>
      </c>
      <c r="CA92" s="222">
        <v>1204900000</v>
      </c>
      <c r="CB92" s="281">
        <f t="shared" si="36"/>
        <v>100</v>
      </c>
      <c r="CC92" s="275" t="s">
        <v>1226</v>
      </c>
      <c r="CD92" s="248">
        <v>2697</v>
      </c>
      <c r="CE92" s="249"/>
      <c r="CF92" s="250">
        <f t="shared" si="52"/>
        <v>0</v>
      </c>
      <c r="CG92" s="251"/>
      <c r="CH92" s="251"/>
      <c r="CI92" s="247"/>
      <c r="CJ92" s="248">
        <v>2697</v>
      </c>
      <c r="CK92" s="248">
        <f t="shared" ref="CK92:CK95" si="53">(U92+AA92+AG92+AM92+AS92+AY92+BE92+BK92+BQ92+BX92+CE92)/10</f>
        <v>1356.8</v>
      </c>
      <c r="CL92" s="254">
        <f>CK92/CJ92*100/100</f>
        <v>0.50307749351130882</v>
      </c>
      <c r="CM92" s="247" t="s">
        <v>607</v>
      </c>
    </row>
    <row r="93" spans="1:91" ht="177" customHeight="1">
      <c r="A93" s="417"/>
      <c r="B93" s="330" t="s">
        <v>608</v>
      </c>
      <c r="C93" s="42">
        <v>73</v>
      </c>
      <c r="D93" s="40" t="s">
        <v>609</v>
      </c>
      <c r="E93" s="43"/>
      <c r="F93" s="43" t="s">
        <v>26</v>
      </c>
      <c r="G93" s="43" t="s">
        <v>26</v>
      </c>
      <c r="H93" s="44" t="s">
        <v>100</v>
      </c>
      <c r="I93" s="45">
        <v>1</v>
      </c>
      <c r="J93" s="46">
        <v>1</v>
      </c>
      <c r="K93" s="46">
        <v>1</v>
      </c>
      <c r="L93" s="46">
        <v>1</v>
      </c>
      <c r="M93" s="46">
        <v>1</v>
      </c>
      <c r="N93" s="46">
        <v>1</v>
      </c>
      <c r="O93" s="46">
        <v>1</v>
      </c>
      <c r="P93" s="46">
        <v>1</v>
      </c>
      <c r="Q93" s="46">
        <v>1</v>
      </c>
      <c r="R93" s="46">
        <v>1</v>
      </c>
      <c r="S93" s="47">
        <v>1</v>
      </c>
      <c r="T93" s="48">
        <v>1</v>
      </c>
      <c r="U93" s="49">
        <v>1</v>
      </c>
      <c r="V93" s="53">
        <f t="shared" si="39"/>
        <v>100</v>
      </c>
      <c r="W93" s="334"/>
      <c r="X93" s="334"/>
      <c r="Y93" s="40" t="s">
        <v>610</v>
      </c>
      <c r="Z93" s="49">
        <v>1</v>
      </c>
      <c r="AA93" s="49">
        <v>1</v>
      </c>
      <c r="AB93" s="51">
        <f t="shared" si="40"/>
        <v>100</v>
      </c>
      <c r="AC93" s="55">
        <v>1047079382</v>
      </c>
      <c r="AD93" s="55">
        <v>51620000</v>
      </c>
      <c r="AE93" s="40" t="s">
        <v>611</v>
      </c>
      <c r="AF93" s="49">
        <v>1</v>
      </c>
      <c r="AG93" s="49">
        <v>2</v>
      </c>
      <c r="AH93" s="51">
        <f t="shared" si="41"/>
        <v>200</v>
      </c>
      <c r="AI93" s="55"/>
      <c r="AJ93" s="55"/>
      <c r="AK93" s="40" t="s">
        <v>612</v>
      </c>
      <c r="AL93" s="49">
        <v>1</v>
      </c>
      <c r="AM93" s="49">
        <v>2</v>
      </c>
      <c r="AN93" s="51">
        <f t="shared" si="42"/>
        <v>200</v>
      </c>
      <c r="AO93" s="55">
        <v>20000000</v>
      </c>
      <c r="AP93" s="55">
        <v>0</v>
      </c>
      <c r="AQ93" s="40" t="s">
        <v>613</v>
      </c>
      <c r="AR93" s="49">
        <v>1</v>
      </c>
      <c r="AS93" s="49">
        <v>1</v>
      </c>
      <c r="AT93" s="51">
        <f t="shared" si="43"/>
        <v>100</v>
      </c>
      <c r="AU93" s="55">
        <v>14400000</v>
      </c>
      <c r="AV93" s="55">
        <v>0</v>
      </c>
      <c r="AW93" s="40" t="s">
        <v>297</v>
      </c>
      <c r="AX93" s="49">
        <v>1</v>
      </c>
      <c r="AY93" s="49">
        <v>0</v>
      </c>
      <c r="AZ93" s="51">
        <f t="shared" si="44"/>
        <v>0</v>
      </c>
      <c r="BA93" s="55">
        <v>10000000</v>
      </c>
      <c r="BB93" s="55">
        <v>0</v>
      </c>
      <c r="BC93" s="40" t="s">
        <v>614</v>
      </c>
      <c r="BD93" s="49">
        <v>1</v>
      </c>
      <c r="BE93" s="49">
        <v>1</v>
      </c>
      <c r="BF93" s="51">
        <f t="shared" si="45"/>
        <v>100</v>
      </c>
      <c r="BG93" s="55">
        <v>0</v>
      </c>
      <c r="BH93" s="55">
        <v>0</v>
      </c>
      <c r="BI93" s="40" t="s">
        <v>299</v>
      </c>
      <c r="BJ93" s="49">
        <v>1</v>
      </c>
      <c r="BK93" s="49">
        <v>1</v>
      </c>
      <c r="BL93" s="51">
        <f t="shared" si="48"/>
        <v>100</v>
      </c>
      <c r="BM93" s="54">
        <v>0</v>
      </c>
      <c r="BN93" s="54">
        <v>0</v>
      </c>
      <c r="BO93" s="56" t="s">
        <v>300</v>
      </c>
      <c r="BP93" s="49">
        <v>1</v>
      </c>
      <c r="BQ93" s="49">
        <v>1</v>
      </c>
      <c r="BR93" s="51">
        <f t="shared" si="51"/>
        <v>100</v>
      </c>
      <c r="BS93" s="168">
        <v>0</v>
      </c>
      <c r="BT93" s="168">
        <v>0</v>
      </c>
      <c r="BU93" s="154">
        <v>0</v>
      </c>
      <c r="BV93" s="40" t="s">
        <v>965</v>
      </c>
      <c r="BW93" s="57">
        <v>1</v>
      </c>
      <c r="BX93" s="57">
        <v>0</v>
      </c>
      <c r="BY93" s="235">
        <f t="shared" si="49"/>
        <v>0</v>
      </c>
      <c r="BZ93" s="222"/>
      <c r="CA93" s="222"/>
      <c r="CB93" s="281" t="e">
        <f t="shared" si="36"/>
        <v>#DIV/0!</v>
      </c>
      <c r="CC93" s="275" t="s">
        <v>1180</v>
      </c>
      <c r="CD93" s="249">
        <v>1</v>
      </c>
      <c r="CE93" s="249"/>
      <c r="CF93" s="250">
        <f t="shared" si="52"/>
        <v>0</v>
      </c>
      <c r="CG93" s="251"/>
      <c r="CH93" s="251"/>
      <c r="CI93" s="247"/>
      <c r="CJ93" s="248">
        <v>1</v>
      </c>
      <c r="CK93" s="248">
        <f t="shared" si="53"/>
        <v>1</v>
      </c>
      <c r="CL93" s="254">
        <v>1</v>
      </c>
      <c r="CM93" s="247" t="s">
        <v>615</v>
      </c>
    </row>
    <row r="94" spans="1:91" ht="189.75" customHeight="1">
      <c r="A94" s="417"/>
      <c r="B94" s="332"/>
      <c r="C94" s="42">
        <v>74</v>
      </c>
      <c r="D94" s="40" t="s">
        <v>616</v>
      </c>
      <c r="E94" s="43" t="s">
        <v>26</v>
      </c>
      <c r="F94" s="43" t="s">
        <v>26</v>
      </c>
      <c r="G94" s="43" t="s">
        <v>26</v>
      </c>
      <c r="H94" s="44" t="s">
        <v>100</v>
      </c>
      <c r="I94" s="45">
        <v>3.5</v>
      </c>
      <c r="J94" s="46">
        <v>1</v>
      </c>
      <c r="K94" s="46">
        <v>1</v>
      </c>
      <c r="L94" s="46">
        <v>1</v>
      </c>
      <c r="M94" s="46">
        <v>1</v>
      </c>
      <c r="N94" s="46">
        <v>1</v>
      </c>
      <c r="O94" s="46">
        <v>1</v>
      </c>
      <c r="P94" s="46">
        <v>1</v>
      </c>
      <c r="Q94" s="46">
        <v>1</v>
      </c>
      <c r="R94" s="46">
        <v>1</v>
      </c>
      <c r="S94" s="47">
        <v>1</v>
      </c>
      <c r="T94" s="48">
        <v>3.5</v>
      </c>
      <c r="U94" s="49">
        <v>4</v>
      </c>
      <c r="V94" s="53">
        <f t="shared" si="39"/>
        <v>114.28571428571428</v>
      </c>
      <c r="W94" s="335"/>
      <c r="X94" s="335"/>
      <c r="Y94" s="40" t="s">
        <v>617</v>
      </c>
      <c r="Z94" s="49">
        <v>1</v>
      </c>
      <c r="AA94" s="49">
        <v>1</v>
      </c>
      <c r="AB94" s="51">
        <f t="shared" si="40"/>
        <v>100</v>
      </c>
      <c r="AC94" s="55">
        <v>62631490.039999999</v>
      </c>
      <c r="AD94" s="55">
        <v>51301490</v>
      </c>
      <c r="AE94" s="40" t="s">
        <v>319</v>
      </c>
      <c r="AF94" s="49">
        <v>1</v>
      </c>
      <c r="AG94" s="49">
        <v>1</v>
      </c>
      <c r="AH94" s="51">
        <f t="shared" si="41"/>
        <v>100</v>
      </c>
      <c r="AI94" s="55">
        <v>130000000</v>
      </c>
      <c r="AJ94" s="55">
        <v>104123000</v>
      </c>
      <c r="AK94" s="40" t="s">
        <v>618</v>
      </c>
      <c r="AL94" s="49">
        <v>1</v>
      </c>
      <c r="AM94" s="49">
        <v>0.5</v>
      </c>
      <c r="AN94" s="51">
        <f t="shared" si="42"/>
        <v>50</v>
      </c>
      <c r="AO94" s="55">
        <v>183000000</v>
      </c>
      <c r="AP94" s="55">
        <v>138154816</v>
      </c>
      <c r="AQ94" s="40" t="s">
        <v>619</v>
      </c>
      <c r="AR94" s="49">
        <v>1</v>
      </c>
      <c r="AS94" s="49">
        <v>1</v>
      </c>
      <c r="AT94" s="51">
        <f t="shared" si="43"/>
        <v>100</v>
      </c>
      <c r="AU94" s="55">
        <v>232365345</v>
      </c>
      <c r="AV94" s="55">
        <v>180200000</v>
      </c>
      <c r="AW94" s="40" t="s">
        <v>620</v>
      </c>
      <c r="AX94" s="49">
        <v>1</v>
      </c>
      <c r="AY94" s="49">
        <v>0</v>
      </c>
      <c r="AZ94" s="51">
        <f t="shared" si="44"/>
        <v>0</v>
      </c>
      <c r="BA94" s="55">
        <v>28355000</v>
      </c>
      <c r="BB94" s="55">
        <v>9924250</v>
      </c>
      <c r="BC94" s="40" t="s">
        <v>621</v>
      </c>
      <c r="BD94" s="49">
        <v>1</v>
      </c>
      <c r="BE94" s="49">
        <v>1</v>
      </c>
      <c r="BF94" s="51">
        <f t="shared" si="45"/>
        <v>100</v>
      </c>
      <c r="BG94" s="55">
        <v>0</v>
      </c>
      <c r="BH94" s="55">
        <v>0</v>
      </c>
      <c r="BI94" s="40" t="s">
        <v>324</v>
      </c>
      <c r="BJ94" s="49">
        <v>1</v>
      </c>
      <c r="BK94" s="49">
        <v>1</v>
      </c>
      <c r="BL94" s="51">
        <f t="shared" si="48"/>
        <v>100</v>
      </c>
      <c r="BM94" s="54">
        <v>0</v>
      </c>
      <c r="BN94" s="54">
        <v>0</v>
      </c>
      <c r="BO94" s="56" t="s">
        <v>325</v>
      </c>
      <c r="BP94" s="49">
        <v>1</v>
      </c>
      <c r="BQ94" s="49">
        <v>1</v>
      </c>
      <c r="BR94" s="51">
        <f t="shared" si="51"/>
        <v>100</v>
      </c>
      <c r="BS94" s="171">
        <v>20000000</v>
      </c>
      <c r="BT94" s="171">
        <v>13000000</v>
      </c>
      <c r="BU94" s="154">
        <f t="shared" si="32"/>
        <v>65</v>
      </c>
      <c r="BV94" s="40" t="s">
        <v>1025</v>
      </c>
      <c r="BW94" s="57">
        <v>1</v>
      </c>
      <c r="BX94" s="57">
        <v>0</v>
      </c>
      <c r="BY94" s="235">
        <f t="shared" si="49"/>
        <v>0</v>
      </c>
      <c r="BZ94" s="222"/>
      <c r="CA94" s="222"/>
      <c r="CB94" s="281" t="e">
        <f t="shared" si="36"/>
        <v>#DIV/0!</v>
      </c>
      <c r="CC94" s="275" t="s">
        <v>1227</v>
      </c>
      <c r="CD94" s="249">
        <v>1</v>
      </c>
      <c r="CE94" s="249"/>
      <c r="CF94" s="250">
        <f t="shared" si="52"/>
        <v>0</v>
      </c>
      <c r="CG94" s="251"/>
      <c r="CH94" s="251"/>
      <c r="CI94" s="247"/>
      <c r="CJ94" s="248">
        <v>1</v>
      </c>
      <c r="CK94" s="248">
        <f t="shared" si="53"/>
        <v>1.05</v>
      </c>
      <c r="CL94" s="254">
        <v>1</v>
      </c>
      <c r="CM94" s="247" t="s">
        <v>622</v>
      </c>
    </row>
    <row r="95" spans="1:91" ht="199.5" customHeight="1">
      <c r="A95" s="417"/>
      <c r="B95" s="330" t="s">
        <v>623</v>
      </c>
      <c r="C95" s="42">
        <v>75</v>
      </c>
      <c r="D95" s="40" t="s">
        <v>624</v>
      </c>
      <c r="E95" s="43" t="s">
        <v>26</v>
      </c>
      <c r="F95" s="43" t="s">
        <v>26</v>
      </c>
      <c r="G95" s="43" t="s">
        <v>26</v>
      </c>
      <c r="H95" s="44" t="s">
        <v>160</v>
      </c>
      <c r="I95" s="45">
        <v>6</v>
      </c>
      <c r="J95" s="46">
        <v>1</v>
      </c>
      <c r="K95" s="46">
        <v>1</v>
      </c>
      <c r="L95" s="46">
        <v>1</v>
      </c>
      <c r="M95" s="46">
        <v>1</v>
      </c>
      <c r="N95" s="46">
        <v>1</v>
      </c>
      <c r="O95" s="46">
        <v>1</v>
      </c>
      <c r="P95" s="46">
        <v>1</v>
      </c>
      <c r="Q95" s="46">
        <v>12</v>
      </c>
      <c r="R95" s="46">
        <v>12</v>
      </c>
      <c r="S95" s="47">
        <v>12</v>
      </c>
      <c r="T95" s="48">
        <v>6</v>
      </c>
      <c r="U95" s="49">
        <v>12</v>
      </c>
      <c r="V95" s="53">
        <f t="shared" si="39"/>
        <v>200</v>
      </c>
      <c r="W95" s="333">
        <v>44333333</v>
      </c>
      <c r="X95" s="333">
        <v>39833332</v>
      </c>
      <c r="Y95" s="330" t="s">
        <v>625</v>
      </c>
      <c r="Z95" s="49">
        <v>1</v>
      </c>
      <c r="AA95" s="49">
        <v>1</v>
      </c>
      <c r="AB95" s="51">
        <f t="shared" si="40"/>
        <v>100</v>
      </c>
      <c r="AC95" s="333">
        <v>27500000</v>
      </c>
      <c r="AD95" s="333">
        <v>11320747</v>
      </c>
      <c r="AE95" s="330" t="s">
        <v>626</v>
      </c>
      <c r="AF95" s="49">
        <v>1</v>
      </c>
      <c r="AG95" s="49">
        <v>1</v>
      </c>
      <c r="AH95" s="51">
        <f t="shared" si="41"/>
        <v>100</v>
      </c>
      <c r="AI95" s="333">
        <v>18007407</v>
      </c>
      <c r="AJ95" s="333">
        <v>14673224</v>
      </c>
      <c r="AK95" s="429" t="s">
        <v>627</v>
      </c>
      <c r="AL95" s="49">
        <v>1</v>
      </c>
      <c r="AM95" s="49">
        <v>1</v>
      </c>
      <c r="AN95" s="51">
        <f t="shared" si="42"/>
        <v>100</v>
      </c>
      <c r="AO95" s="333">
        <v>60000000</v>
      </c>
      <c r="AP95" s="333">
        <v>60000000</v>
      </c>
      <c r="AQ95" s="350" t="s">
        <v>628</v>
      </c>
      <c r="AR95" s="49">
        <v>1</v>
      </c>
      <c r="AS95" s="49">
        <v>1</v>
      </c>
      <c r="AT95" s="51">
        <f t="shared" si="43"/>
        <v>100</v>
      </c>
      <c r="AU95" s="333">
        <v>40000000</v>
      </c>
      <c r="AV95" s="333">
        <v>39989600</v>
      </c>
      <c r="AW95" s="350" t="s">
        <v>629</v>
      </c>
      <c r="AX95" s="49">
        <v>1</v>
      </c>
      <c r="AY95" s="91">
        <v>0.55000000000000004</v>
      </c>
      <c r="AZ95" s="51">
        <f t="shared" si="44"/>
        <v>55.000000000000007</v>
      </c>
      <c r="BA95" s="333">
        <v>40000000</v>
      </c>
      <c r="BB95" s="333">
        <v>5450000</v>
      </c>
      <c r="BC95" s="350" t="s">
        <v>630</v>
      </c>
      <c r="BD95" s="49">
        <v>1</v>
      </c>
      <c r="BE95" s="49">
        <v>1</v>
      </c>
      <c r="BF95" s="51">
        <f t="shared" si="45"/>
        <v>100</v>
      </c>
      <c r="BG95" s="55">
        <v>0</v>
      </c>
      <c r="BH95" s="55">
        <v>0</v>
      </c>
      <c r="BI95" s="40" t="s">
        <v>631</v>
      </c>
      <c r="BJ95" s="49">
        <v>1</v>
      </c>
      <c r="BK95" s="49">
        <v>1</v>
      </c>
      <c r="BL95" s="51">
        <f t="shared" si="48"/>
        <v>100</v>
      </c>
      <c r="BM95" s="54">
        <v>5770000</v>
      </c>
      <c r="BN95" s="54">
        <v>5770000</v>
      </c>
      <c r="BO95" s="56" t="s">
        <v>632</v>
      </c>
      <c r="BP95" s="49">
        <v>12</v>
      </c>
      <c r="BQ95" s="49">
        <v>12</v>
      </c>
      <c r="BR95" s="51">
        <f t="shared" si="51"/>
        <v>100</v>
      </c>
      <c r="BS95" s="168">
        <v>0</v>
      </c>
      <c r="BT95" s="168">
        <v>0</v>
      </c>
      <c r="BU95" s="154">
        <v>0</v>
      </c>
      <c r="BV95" s="40" t="s">
        <v>1026</v>
      </c>
      <c r="BW95" s="57">
        <v>12</v>
      </c>
      <c r="BX95" s="306">
        <v>6</v>
      </c>
      <c r="BY95" s="235">
        <f t="shared" si="49"/>
        <v>50</v>
      </c>
      <c r="BZ95" s="222">
        <v>136000000</v>
      </c>
      <c r="CA95" s="222">
        <v>89000000</v>
      </c>
      <c r="CB95" s="281">
        <f t="shared" si="36"/>
        <v>65.441176470588232</v>
      </c>
      <c r="CC95" s="275" t="s">
        <v>1228</v>
      </c>
      <c r="CD95" s="249">
        <v>1</v>
      </c>
      <c r="CE95" s="249"/>
      <c r="CF95" s="250">
        <f t="shared" si="52"/>
        <v>0</v>
      </c>
      <c r="CG95" s="251"/>
      <c r="CH95" s="251"/>
      <c r="CI95" s="247"/>
      <c r="CJ95" s="248">
        <v>1</v>
      </c>
      <c r="CK95" s="248">
        <f t="shared" si="53"/>
        <v>3.6549999999999998</v>
      </c>
      <c r="CL95" s="254">
        <v>1</v>
      </c>
      <c r="CM95" s="247" t="s">
        <v>1284</v>
      </c>
    </row>
    <row r="96" spans="1:91" ht="161.25" customHeight="1">
      <c r="A96" s="417"/>
      <c r="B96" s="332"/>
      <c r="C96" s="42">
        <v>76</v>
      </c>
      <c r="D96" s="40" t="s">
        <v>633</v>
      </c>
      <c r="E96" s="43"/>
      <c r="F96" s="43" t="s">
        <v>26</v>
      </c>
      <c r="G96" s="43" t="s">
        <v>26</v>
      </c>
      <c r="H96" s="44" t="s">
        <v>160</v>
      </c>
      <c r="I96" s="45">
        <v>6</v>
      </c>
      <c r="J96" s="46">
        <v>1</v>
      </c>
      <c r="K96" s="46">
        <v>1</v>
      </c>
      <c r="L96" s="46">
        <v>1</v>
      </c>
      <c r="M96" s="46">
        <v>1</v>
      </c>
      <c r="N96" s="46">
        <v>1</v>
      </c>
      <c r="O96" s="46">
        <v>1</v>
      </c>
      <c r="P96" s="46">
        <v>1</v>
      </c>
      <c r="Q96" s="46">
        <v>1</v>
      </c>
      <c r="R96" s="46">
        <v>1</v>
      </c>
      <c r="S96" s="47">
        <v>1</v>
      </c>
      <c r="T96" s="48">
        <v>6</v>
      </c>
      <c r="U96" s="49">
        <v>12</v>
      </c>
      <c r="V96" s="53">
        <f t="shared" si="39"/>
        <v>200</v>
      </c>
      <c r="W96" s="334"/>
      <c r="X96" s="334"/>
      <c r="Y96" s="331"/>
      <c r="Z96" s="49">
        <v>1</v>
      </c>
      <c r="AA96" s="49">
        <v>1</v>
      </c>
      <c r="AB96" s="51">
        <f t="shared" si="40"/>
        <v>100</v>
      </c>
      <c r="AC96" s="334"/>
      <c r="AD96" s="334"/>
      <c r="AE96" s="331"/>
      <c r="AF96" s="49">
        <v>1</v>
      </c>
      <c r="AG96" s="49">
        <v>1</v>
      </c>
      <c r="AH96" s="51">
        <f t="shared" si="41"/>
        <v>100</v>
      </c>
      <c r="AI96" s="334"/>
      <c r="AJ96" s="334"/>
      <c r="AK96" s="430"/>
      <c r="AL96" s="49">
        <v>1</v>
      </c>
      <c r="AM96" s="49">
        <v>1</v>
      </c>
      <c r="AN96" s="51">
        <f t="shared" si="42"/>
        <v>100</v>
      </c>
      <c r="AO96" s="334"/>
      <c r="AP96" s="334"/>
      <c r="AQ96" s="336"/>
      <c r="AR96" s="49">
        <v>1</v>
      </c>
      <c r="AS96" s="49">
        <v>1</v>
      </c>
      <c r="AT96" s="51">
        <f t="shared" si="43"/>
        <v>100</v>
      </c>
      <c r="AU96" s="334"/>
      <c r="AV96" s="334"/>
      <c r="AW96" s="336"/>
      <c r="AX96" s="49">
        <v>1</v>
      </c>
      <c r="AY96" s="91">
        <v>0.55000000000000004</v>
      </c>
      <c r="AZ96" s="51">
        <f t="shared" si="44"/>
        <v>55.000000000000007</v>
      </c>
      <c r="BA96" s="334"/>
      <c r="BB96" s="334"/>
      <c r="BC96" s="336"/>
      <c r="BD96" s="49">
        <v>1</v>
      </c>
      <c r="BE96" s="49">
        <v>1</v>
      </c>
      <c r="BF96" s="51">
        <f t="shared" si="45"/>
        <v>100</v>
      </c>
      <c r="BG96" s="55">
        <v>35000000</v>
      </c>
      <c r="BH96" s="55">
        <v>20266667</v>
      </c>
      <c r="BI96" s="40" t="s">
        <v>482</v>
      </c>
      <c r="BJ96" s="49">
        <v>1</v>
      </c>
      <c r="BK96" s="49">
        <v>1</v>
      </c>
      <c r="BL96" s="51">
        <f t="shared" si="48"/>
        <v>100</v>
      </c>
      <c r="BM96" s="54">
        <f>54990000/3</f>
        <v>18330000</v>
      </c>
      <c r="BN96" s="54">
        <f>37480000/3</f>
        <v>12493333.333333334</v>
      </c>
      <c r="BO96" s="56" t="s">
        <v>632</v>
      </c>
      <c r="BP96" s="49">
        <v>1</v>
      </c>
      <c r="BQ96" s="49">
        <v>1</v>
      </c>
      <c r="BR96" s="51">
        <f t="shared" si="51"/>
        <v>100</v>
      </c>
      <c r="BS96" s="168">
        <v>0</v>
      </c>
      <c r="BT96" s="168">
        <v>0</v>
      </c>
      <c r="BU96" s="154">
        <v>0</v>
      </c>
      <c r="BV96" s="40" t="s">
        <v>966</v>
      </c>
      <c r="BW96" s="57">
        <v>1</v>
      </c>
      <c r="BX96" s="57">
        <v>1</v>
      </c>
      <c r="BY96" s="235">
        <f t="shared" si="49"/>
        <v>100</v>
      </c>
      <c r="BZ96" s="222">
        <v>136000000</v>
      </c>
      <c r="CA96" s="222">
        <v>89000000</v>
      </c>
      <c r="CB96" s="281">
        <f t="shared" si="36"/>
        <v>65.441176470588232</v>
      </c>
      <c r="CC96" s="275" t="s">
        <v>1229</v>
      </c>
      <c r="CD96" s="249">
        <v>1</v>
      </c>
      <c r="CE96" s="249"/>
      <c r="CF96" s="250">
        <f t="shared" si="52"/>
        <v>0</v>
      </c>
      <c r="CG96" s="251"/>
      <c r="CH96" s="251"/>
      <c r="CI96" s="247"/>
      <c r="CJ96" s="248">
        <v>1</v>
      </c>
      <c r="CK96" s="248">
        <f t="shared" ref="CK96:CK99" si="54">(U96+AA96+AG96+AM96+AS96+AY96+BE96+BK96+BQ96+BX96+CE96+BX96)/10</f>
        <v>2.1550000000000002</v>
      </c>
      <c r="CL96" s="254">
        <v>1</v>
      </c>
      <c r="CM96" s="247" t="s">
        <v>1133</v>
      </c>
    </row>
    <row r="97" spans="1:91" ht="214.5" customHeight="1">
      <c r="A97" s="417"/>
      <c r="B97" s="40" t="s">
        <v>634</v>
      </c>
      <c r="C97" s="98">
        <v>77</v>
      </c>
      <c r="D97" s="40" t="s">
        <v>635</v>
      </c>
      <c r="E97" s="99" t="s">
        <v>26</v>
      </c>
      <c r="F97" s="99" t="s">
        <v>26</v>
      </c>
      <c r="G97" s="99" t="s">
        <v>26</v>
      </c>
      <c r="H97" s="100" t="s">
        <v>160</v>
      </c>
      <c r="I97" s="45">
        <v>1</v>
      </c>
      <c r="J97" s="46">
        <v>1</v>
      </c>
      <c r="K97" s="46">
        <v>1</v>
      </c>
      <c r="L97" s="46">
        <v>1</v>
      </c>
      <c r="M97" s="46">
        <v>1</v>
      </c>
      <c r="N97" s="46">
        <v>1</v>
      </c>
      <c r="O97" s="46">
        <v>1</v>
      </c>
      <c r="P97" s="46">
        <v>1</v>
      </c>
      <c r="Q97" s="46">
        <v>1</v>
      </c>
      <c r="R97" s="46">
        <v>1</v>
      </c>
      <c r="S97" s="47">
        <v>1</v>
      </c>
      <c r="T97" s="48">
        <v>1</v>
      </c>
      <c r="U97" s="49">
        <v>1</v>
      </c>
      <c r="V97" s="53">
        <f t="shared" si="39"/>
        <v>100</v>
      </c>
      <c r="W97" s="334"/>
      <c r="X97" s="334"/>
      <c r="Y97" s="331"/>
      <c r="Z97" s="49">
        <v>1</v>
      </c>
      <c r="AA97" s="49">
        <v>1</v>
      </c>
      <c r="AB97" s="51">
        <f t="shared" si="40"/>
        <v>100</v>
      </c>
      <c r="AC97" s="334"/>
      <c r="AD97" s="334"/>
      <c r="AE97" s="331"/>
      <c r="AF97" s="49">
        <v>1</v>
      </c>
      <c r="AG97" s="49">
        <v>1</v>
      </c>
      <c r="AH97" s="51">
        <f t="shared" si="41"/>
        <v>100</v>
      </c>
      <c r="AI97" s="334"/>
      <c r="AJ97" s="334"/>
      <c r="AK97" s="430"/>
      <c r="AL97" s="49">
        <v>1</v>
      </c>
      <c r="AM97" s="49">
        <v>1</v>
      </c>
      <c r="AN97" s="51">
        <f t="shared" si="42"/>
        <v>100</v>
      </c>
      <c r="AO97" s="334"/>
      <c r="AP97" s="334"/>
      <c r="AQ97" s="336"/>
      <c r="AR97" s="49">
        <v>1</v>
      </c>
      <c r="AS97" s="49">
        <v>1</v>
      </c>
      <c r="AT97" s="51">
        <f t="shared" si="43"/>
        <v>100</v>
      </c>
      <c r="AU97" s="334"/>
      <c r="AV97" s="334"/>
      <c r="AW97" s="336"/>
      <c r="AX97" s="49">
        <v>1</v>
      </c>
      <c r="AY97" s="91">
        <v>0.55000000000000004</v>
      </c>
      <c r="AZ97" s="51">
        <f t="shared" si="44"/>
        <v>55.000000000000007</v>
      </c>
      <c r="BA97" s="334"/>
      <c r="BB97" s="334"/>
      <c r="BC97" s="336"/>
      <c r="BD97" s="49">
        <v>1</v>
      </c>
      <c r="BE97" s="49">
        <v>1</v>
      </c>
      <c r="BF97" s="51">
        <f t="shared" si="45"/>
        <v>100</v>
      </c>
      <c r="BG97" s="55" t="s">
        <v>446</v>
      </c>
      <c r="BH97" s="55" t="s">
        <v>446</v>
      </c>
      <c r="BI97" s="40" t="s">
        <v>482</v>
      </c>
      <c r="BJ97" s="49">
        <v>1</v>
      </c>
      <c r="BK97" s="93">
        <v>0.8</v>
      </c>
      <c r="BL97" s="51">
        <f t="shared" si="48"/>
        <v>80</v>
      </c>
      <c r="BM97" s="54">
        <f>54990000/3</f>
        <v>18330000</v>
      </c>
      <c r="BN97" s="54">
        <f>37480000/3</f>
        <v>12493333.333333334</v>
      </c>
      <c r="BO97" s="56" t="s">
        <v>636</v>
      </c>
      <c r="BP97" s="49">
        <v>1</v>
      </c>
      <c r="BQ97" s="49">
        <v>1</v>
      </c>
      <c r="BR97" s="51">
        <f t="shared" si="51"/>
        <v>100</v>
      </c>
      <c r="BS97" s="168">
        <v>0</v>
      </c>
      <c r="BT97" s="168">
        <v>0</v>
      </c>
      <c r="BU97" s="154">
        <v>0</v>
      </c>
      <c r="BV97" s="40" t="s">
        <v>967</v>
      </c>
      <c r="BW97" s="57">
        <v>1</v>
      </c>
      <c r="BX97" s="57">
        <v>1</v>
      </c>
      <c r="BY97" s="235">
        <f t="shared" si="49"/>
        <v>100</v>
      </c>
      <c r="BZ97" s="222">
        <v>136000000</v>
      </c>
      <c r="CA97" s="222">
        <v>89000000</v>
      </c>
      <c r="CB97" s="281">
        <f t="shared" si="36"/>
        <v>65.441176470588232</v>
      </c>
      <c r="CC97" s="275" t="s">
        <v>1229</v>
      </c>
      <c r="CD97" s="249">
        <v>1</v>
      </c>
      <c r="CE97" s="249"/>
      <c r="CF97" s="250">
        <f t="shared" si="52"/>
        <v>0</v>
      </c>
      <c r="CG97" s="251"/>
      <c r="CH97" s="251"/>
      <c r="CI97" s="247"/>
      <c r="CJ97" s="248">
        <v>1</v>
      </c>
      <c r="CK97" s="248">
        <f t="shared" si="54"/>
        <v>1.0349999999999999</v>
      </c>
      <c r="CL97" s="254">
        <v>1</v>
      </c>
      <c r="CM97" s="247" t="s">
        <v>1285</v>
      </c>
    </row>
    <row r="98" spans="1:91" ht="159.75" customHeight="1">
      <c r="A98" s="417"/>
      <c r="B98" s="330" t="s">
        <v>637</v>
      </c>
      <c r="C98" s="42">
        <v>78</v>
      </c>
      <c r="D98" s="40" t="s">
        <v>638</v>
      </c>
      <c r="E98" s="43" t="s">
        <v>26</v>
      </c>
      <c r="F98" s="43" t="s">
        <v>26</v>
      </c>
      <c r="G98" s="43" t="s">
        <v>26</v>
      </c>
      <c r="H98" s="44" t="s">
        <v>160</v>
      </c>
      <c r="I98" s="45">
        <v>6</v>
      </c>
      <c r="J98" s="46">
        <v>1</v>
      </c>
      <c r="K98" s="46">
        <v>1</v>
      </c>
      <c r="L98" s="46">
        <v>1</v>
      </c>
      <c r="M98" s="46">
        <v>1</v>
      </c>
      <c r="N98" s="46">
        <v>1</v>
      </c>
      <c r="O98" s="46">
        <v>1</v>
      </c>
      <c r="P98" s="46">
        <v>1</v>
      </c>
      <c r="Q98" s="46">
        <v>1</v>
      </c>
      <c r="R98" s="46">
        <v>1</v>
      </c>
      <c r="S98" s="47">
        <v>1</v>
      </c>
      <c r="T98" s="48">
        <v>6</v>
      </c>
      <c r="U98" s="49">
        <v>12</v>
      </c>
      <c r="V98" s="53">
        <f t="shared" si="39"/>
        <v>200</v>
      </c>
      <c r="W98" s="334"/>
      <c r="X98" s="334"/>
      <c r="Y98" s="331"/>
      <c r="Z98" s="49">
        <v>1</v>
      </c>
      <c r="AA98" s="49">
        <v>1</v>
      </c>
      <c r="AB98" s="51">
        <f t="shared" si="40"/>
        <v>100</v>
      </c>
      <c r="AC98" s="334"/>
      <c r="AD98" s="334"/>
      <c r="AE98" s="331"/>
      <c r="AF98" s="49">
        <v>1</v>
      </c>
      <c r="AG98" s="49">
        <v>1</v>
      </c>
      <c r="AH98" s="51">
        <f t="shared" si="41"/>
        <v>100</v>
      </c>
      <c r="AI98" s="334"/>
      <c r="AJ98" s="334"/>
      <c r="AK98" s="430"/>
      <c r="AL98" s="49">
        <v>1</v>
      </c>
      <c r="AM98" s="49">
        <v>1</v>
      </c>
      <c r="AN98" s="51">
        <f t="shared" si="42"/>
        <v>100</v>
      </c>
      <c r="AO98" s="334"/>
      <c r="AP98" s="334"/>
      <c r="AQ98" s="336"/>
      <c r="AR98" s="49">
        <v>1</v>
      </c>
      <c r="AS98" s="49">
        <v>1</v>
      </c>
      <c r="AT98" s="51">
        <f t="shared" si="43"/>
        <v>100</v>
      </c>
      <c r="AU98" s="334"/>
      <c r="AV98" s="334"/>
      <c r="AW98" s="336"/>
      <c r="AX98" s="49">
        <v>1</v>
      </c>
      <c r="AY98" s="91">
        <v>0.55000000000000004</v>
      </c>
      <c r="AZ98" s="51">
        <f t="shared" si="44"/>
        <v>55.000000000000007</v>
      </c>
      <c r="BA98" s="334"/>
      <c r="BB98" s="334"/>
      <c r="BC98" s="336"/>
      <c r="BD98" s="49">
        <v>1</v>
      </c>
      <c r="BE98" s="49">
        <v>0</v>
      </c>
      <c r="BF98" s="51">
        <f t="shared" si="45"/>
        <v>0</v>
      </c>
      <c r="BG98" s="55">
        <v>0</v>
      </c>
      <c r="BH98" s="55">
        <v>0</v>
      </c>
      <c r="BI98" s="40" t="s">
        <v>34</v>
      </c>
      <c r="BJ98" s="49">
        <v>1</v>
      </c>
      <c r="BK98" s="49">
        <v>1</v>
      </c>
      <c r="BL98" s="51">
        <f t="shared" si="48"/>
        <v>100</v>
      </c>
      <c r="BM98" s="54">
        <v>0</v>
      </c>
      <c r="BN98" s="54">
        <v>0</v>
      </c>
      <c r="BO98" s="56" t="s">
        <v>632</v>
      </c>
      <c r="BP98" s="49">
        <v>1</v>
      </c>
      <c r="BQ98" s="49">
        <v>1</v>
      </c>
      <c r="BR98" s="51">
        <f t="shared" si="51"/>
        <v>100</v>
      </c>
      <c r="BS98" s="168">
        <v>2885000</v>
      </c>
      <c r="BT98" s="168">
        <v>2885000</v>
      </c>
      <c r="BU98" s="154">
        <f t="shared" si="32"/>
        <v>100</v>
      </c>
      <c r="BV98" s="40" t="s">
        <v>968</v>
      </c>
      <c r="BW98" s="57">
        <v>1</v>
      </c>
      <c r="BX98" s="57">
        <v>1</v>
      </c>
      <c r="BY98" s="235">
        <f t="shared" si="49"/>
        <v>100</v>
      </c>
      <c r="BZ98" s="222">
        <v>136000000</v>
      </c>
      <c r="CA98" s="222">
        <v>89000000</v>
      </c>
      <c r="CB98" s="281">
        <f t="shared" si="36"/>
        <v>65.441176470588232</v>
      </c>
      <c r="CC98" s="275" t="s">
        <v>1229</v>
      </c>
      <c r="CD98" s="249">
        <v>1</v>
      </c>
      <c r="CE98" s="249"/>
      <c r="CF98" s="250">
        <f t="shared" si="52"/>
        <v>0</v>
      </c>
      <c r="CG98" s="251"/>
      <c r="CH98" s="251"/>
      <c r="CI98" s="247"/>
      <c r="CJ98" s="248">
        <v>1</v>
      </c>
      <c r="CK98" s="248">
        <f t="shared" si="54"/>
        <v>2.0550000000000002</v>
      </c>
      <c r="CL98" s="254">
        <v>1</v>
      </c>
      <c r="CM98" s="247" t="s">
        <v>1285</v>
      </c>
    </row>
    <row r="99" spans="1:91" ht="153.75" customHeight="1">
      <c r="A99" s="418"/>
      <c r="B99" s="332"/>
      <c r="C99" s="98">
        <v>79</v>
      </c>
      <c r="D99" s="40" t="s">
        <v>639</v>
      </c>
      <c r="E99" s="99" t="s">
        <v>26</v>
      </c>
      <c r="F99" s="99" t="s">
        <v>26</v>
      </c>
      <c r="G99" s="99" t="s">
        <v>26</v>
      </c>
      <c r="H99" s="100" t="s">
        <v>160</v>
      </c>
      <c r="I99" s="45">
        <v>1</v>
      </c>
      <c r="J99" s="46">
        <v>1</v>
      </c>
      <c r="K99" s="46">
        <v>1</v>
      </c>
      <c r="L99" s="46">
        <v>1</v>
      </c>
      <c r="M99" s="46">
        <v>1</v>
      </c>
      <c r="N99" s="46">
        <v>1</v>
      </c>
      <c r="O99" s="46">
        <v>1</v>
      </c>
      <c r="P99" s="46">
        <v>1</v>
      </c>
      <c r="Q99" s="46">
        <v>1</v>
      </c>
      <c r="R99" s="46">
        <v>1</v>
      </c>
      <c r="S99" s="47">
        <v>1</v>
      </c>
      <c r="T99" s="48">
        <v>1</v>
      </c>
      <c r="U99" s="49">
        <v>1</v>
      </c>
      <c r="V99" s="53">
        <f t="shared" si="39"/>
        <v>100</v>
      </c>
      <c r="W99" s="335"/>
      <c r="X99" s="335"/>
      <c r="Y99" s="332"/>
      <c r="Z99" s="49">
        <v>1</v>
      </c>
      <c r="AA99" s="49">
        <v>1</v>
      </c>
      <c r="AB99" s="51">
        <f t="shared" si="40"/>
        <v>100</v>
      </c>
      <c r="AC99" s="335"/>
      <c r="AD99" s="335"/>
      <c r="AE99" s="332"/>
      <c r="AF99" s="49">
        <v>1</v>
      </c>
      <c r="AG99" s="49">
        <v>1</v>
      </c>
      <c r="AH99" s="51">
        <f t="shared" si="41"/>
        <v>100</v>
      </c>
      <c r="AI99" s="335"/>
      <c r="AJ99" s="335"/>
      <c r="AK99" s="431"/>
      <c r="AL99" s="49">
        <v>1</v>
      </c>
      <c r="AM99" s="49">
        <v>1</v>
      </c>
      <c r="AN99" s="51">
        <f t="shared" si="42"/>
        <v>100</v>
      </c>
      <c r="AO99" s="335"/>
      <c r="AP99" s="335"/>
      <c r="AQ99" s="337"/>
      <c r="AR99" s="49">
        <v>1</v>
      </c>
      <c r="AS99" s="49">
        <v>1</v>
      </c>
      <c r="AT99" s="51">
        <f t="shared" si="43"/>
        <v>100</v>
      </c>
      <c r="AU99" s="335"/>
      <c r="AV99" s="335"/>
      <c r="AW99" s="337"/>
      <c r="AX99" s="49">
        <v>1</v>
      </c>
      <c r="AY99" s="91">
        <v>0.55000000000000004</v>
      </c>
      <c r="AZ99" s="51">
        <f t="shared" si="44"/>
        <v>55.000000000000007</v>
      </c>
      <c r="BA99" s="335"/>
      <c r="BB99" s="335"/>
      <c r="BC99" s="337"/>
      <c r="BD99" s="49">
        <v>1</v>
      </c>
      <c r="BE99" s="49">
        <v>1</v>
      </c>
      <c r="BF99" s="51">
        <f t="shared" si="45"/>
        <v>100</v>
      </c>
      <c r="BG99" s="55" t="s">
        <v>446</v>
      </c>
      <c r="BH99" s="55" t="s">
        <v>446</v>
      </c>
      <c r="BI99" s="40" t="s">
        <v>482</v>
      </c>
      <c r="BJ99" s="49">
        <v>1</v>
      </c>
      <c r="BK99" s="93">
        <v>0.8</v>
      </c>
      <c r="BL99" s="51">
        <f t="shared" si="48"/>
        <v>80</v>
      </c>
      <c r="BM99" s="54">
        <f>54990000/3</f>
        <v>18330000</v>
      </c>
      <c r="BN99" s="54">
        <f>37480000/3</f>
        <v>12493333.333333334</v>
      </c>
      <c r="BO99" s="56" t="s">
        <v>636</v>
      </c>
      <c r="BP99" s="49">
        <v>1</v>
      </c>
      <c r="BQ99" s="49">
        <v>0</v>
      </c>
      <c r="BR99" s="51">
        <f t="shared" si="51"/>
        <v>0</v>
      </c>
      <c r="BS99" s="168">
        <v>0</v>
      </c>
      <c r="BT99" s="168">
        <v>0</v>
      </c>
      <c r="BU99" s="154">
        <v>0</v>
      </c>
      <c r="BV99" s="40" t="s">
        <v>640</v>
      </c>
      <c r="BW99" s="57">
        <v>1</v>
      </c>
      <c r="BX99" s="57">
        <v>1</v>
      </c>
      <c r="BY99" s="235">
        <f t="shared" si="49"/>
        <v>100</v>
      </c>
      <c r="BZ99" s="222">
        <v>136000000</v>
      </c>
      <c r="CA99" s="222">
        <v>89000000</v>
      </c>
      <c r="CB99" s="281">
        <f t="shared" si="36"/>
        <v>65.441176470588232</v>
      </c>
      <c r="CC99" s="275" t="s">
        <v>1229</v>
      </c>
      <c r="CD99" s="249">
        <v>1</v>
      </c>
      <c r="CE99" s="249"/>
      <c r="CF99" s="250">
        <f t="shared" si="52"/>
        <v>0</v>
      </c>
      <c r="CG99" s="251"/>
      <c r="CH99" s="251"/>
      <c r="CI99" s="247"/>
      <c r="CJ99" s="248">
        <v>1</v>
      </c>
      <c r="CK99" s="248">
        <f t="shared" si="54"/>
        <v>0.93499999999999994</v>
      </c>
      <c r="CL99" s="254">
        <v>1</v>
      </c>
      <c r="CM99" s="247" t="s">
        <v>1285</v>
      </c>
    </row>
    <row r="100" spans="1:91" ht="389.25" customHeight="1">
      <c r="A100" s="426" t="s">
        <v>641</v>
      </c>
      <c r="B100" s="40" t="s">
        <v>642</v>
      </c>
      <c r="C100" s="98">
        <v>80</v>
      </c>
      <c r="D100" s="40" t="s">
        <v>643</v>
      </c>
      <c r="E100" s="99" t="s">
        <v>26</v>
      </c>
      <c r="F100" s="99" t="s">
        <v>26</v>
      </c>
      <c r="G100" s="99" t="s">
        <v>26</v>
      </c>
      <c r="H100" s="100" t="s">
        <v>170</v>
      </c>
      <c r="I100" s="45">
        <v>1</v>
      </c>
      <c r="J100" s="46">
        <v>2</v>
      </c>
      <c r="K100" s="46">
        <v>1</v>
      </c>
      <c r="L100" s="46">
        <v>1</v>
      </c>
      <c r="M100" s="46">
        <v>1</v>
      </c>
      <c r="N100" s="46">
        <v>1</v>
      </c>
      <c r="O100" s="46">
        <v>1</v>
      </c>
      <c r="P100" s="46">
        <v>1</v>
      </c>
      <c r="Q100" s="46">
        <v>8</v>
      </c>
      <c r="R100" s="46">
        <v>8</v>
      </c>
      <c r="S100" s="47">
        <v>8</v>
      </c>
      <c r="T100" s="48">
        <v>1</v>
      </c>
      <c r="U100" s="49">
        <v>1</v>
      </c>
      <c r="V100" s="53">
        <f t="shared" si="39"/>
        <v>100</v>
      </c>
      <c r="W100" s="55"/>
      <c r="X100" s="55"/>
      <c r="Y100" s="40" t="s">
        <v>644</v>
      </c>
      <c r="Z100" s="49">
        <v>2</v>
      </c>
      <c r="AA100" s="49">
        <v>1</v>
      </c>
      <c r="AB100" s="51">
        <f t="shared" si="40"/>
        <v>50</v>
      </c>
      <c r="AC100" s="55">
        <v>513362050</v>
      </c>
      <c r="AD100" s="55">
        <v>513362050</v>
      </c>
      <c r="AE100" s="40" t="s">
        <v>645</v>
      </c>
      <c r="AF100" s="49">
        <v>1</v>
      </c>
      <c r="AG100" s="49">
        <v>1</v>
      </c>
      <c r="AH100" s="51">
        <f t="shared" si="41"/>
        <v>100</v>
      </c>
      <c r="AI100" s="55">
        <v>0</v>
      </c>
      <c r="AJ100" s="55">
        <v>0</v>
      </c>
      <c r="AK100" s="40" t="s">
        <v>646</v>
      </c>
      <c r="AL100" s="49">
        <v>1</v>
      </c>
      <c r="AM100" s="49">
        <v>0.3</v>
      </c>
      <c r="AN100" s="51">
        <f t="shared" si="42"/>
        <v>30</v>
      </c>
      <c r="AO100" s="55"/>
      <c r="AP100" s="55"/>
      <c r="AQ100" s="40" t="s">
        <v>173</v>
      </c>
      <c r="AR100" s="49">
        <v>1</v>
      </c>
      <c r="AS100" s="49">
        <v>1</v>
      </c>
      <c r="AT100" s="51">
        <f t="shared" si="43"/>
        <v>100</v>
      </c>
      <c r="AU100" s="55">
        <v>0</v>
      </c>
      <c r="AV100" s="55">
        <v>0</v>
      </c>
      <c r="AW100" s="40" t="s">
        <v>647</v>
      </c>
      <c r="AX100" s="49">
        <v>1</v>
      </c>
      <c r="AY100" s="49">
        <v>1</v>
      </c>
      <c r="AZ100" s="51">
        <f t="shared" si="44"/>
        <v>100</v>
      </c>
      <c r="BA100" s="55">
        <v>0</v>
      </c>
      <c r="BB100" s="55">
        <v>0</v>
      </c>
      <c r="BC100" s="40" t="s">
        <v>648</v>
      </c>
      <c r="BD100" s="49">
        <v>1</v>
      </c>
      <c r="BE100" s="49">
        <v>1</v>
      </c>
      <c r="BF100" s="51">
        <f t="shared" si="45"/>
        <v>100</v>
      </c>
      <c r="BG100" s="55">
        <v>0</v>
      </c>
      <c r="BH100" s="55">
        <v>0</v>
      </c>
      <c r="BI100" s="40" t="s">
        <v>649</v>
      </c>
      <c r="BJ100" s="49">
        <v>1</v>
      </c>
      <c r="BK100" s="49">
        <v>1</v>
      </c>
      <c r="BL100" s="51">
        <f t="shared" si="48"/>
        <v>100</v>
      </c>
      <c r="BM100" s="54">
        <v>0</v>
      </c>
      <c r="BN100" s="54">
        <v>0</v>
      </c>
      <c r="BO100" s="56" t="s">
        <v>177</v>
      </c>
      <c r="BP100" s="49">
        <v>8</v>
      </c>
      <c r="BQ100" s="49">
        <v>0</v>
      </c>
      <c r="BR100" s="51">
        <f t="shared" si="51"/>
        <v>0</v>
      </c>
      <c r="BS100" s="168">
        <v>0</v>
      </c>
      <c r="BT100" s="168">
        <v>0</v>
      </c>
      <c r="BU100" s="154">
        <v>0</v>
      </c>
      <c r="BV100" s="40" t="s">
        <v>1027</v>
      </c>
      <c r="BW100" s="57">
        <v>8</v>
      </c>
      <c r="BX100" s="57">
        <v>0</v>
      </c>
      <c r="BY100" s="235">
        <f t="shared" si="49"/>
        <v>0</v>
      </c>
      <c r="BZ100" s="222"/>
      <c r="CA100" s="222"/>
      <c r="CB100" s="281" t="e">
        <f t="shared" si="36"/>
        <v>#DIV/0!</v>
      </c>
      <c r="CC100" s="275" t="s">
        <v>1198</v>
      </c>
      <c r="CD100" s="249">
        <v>8</v>
      </c>
      <c r="CE100" s="249"/>
      <c r="CF100" s="250">
        <f t="shared" si="52"/>
        <v>0</v>
      </c>
      <c r="CG100" s="251"/>
      <c r="CH100" s="251"/>
      <c r="CI100" s="247"/>
      <c r="CJ100" s="248">
        <v>8</v>
      </c>
      <c r="CK100" s="248">
        <f>(U100+AA100+AG100+AM100+AS100+AY100+BE100+BK100+BQ100+BX100+CE100)</f>
        <v>7.3</v>
      </c>
      <c r="CL100" s="254">
        <f>CK100/CJ100*100/100</f>
        <v>0.91249999999999998</v>
      </c>
      <c r="CM100" s="247" t="s">
        <v>650</v>
      </c>
    </row>
    <row r="101" spans="1:91" ht="156.75" customHeight="1">
      <c r="A101" s="427"/>
      <c r="B101" s="330" t="s">
        <v>651</v>
      </c>
      <c r="C101" s="377">
        <v>81</v>
      </c>
      <c r="D101" s="330" t="s">
        <v>200</v>
      </c>
      <c r="E101" s="351" t="s">
        <v>26</v>
      </c>
      <c r="F101" s="351"/>
      <c r="G101" s="351"/>
      <c r="H101" s="44" t="s">
        <v>100</v>
      </c>
      <c r="I101" s="356">
        <v>868</v>
      </c>
      <c r="J101" s="362">
        <v>900</v>
      </c>
      <c r="K101" s="362">
        <v>710</v>
      </c>
      <c r="L101" s="362">
        <v>710</v>
      </c>
      <c r="M101" s="362">
        <v>710</v>
      </c>
      <c r="N101" s="362">
        <v>740</v>
      </c>
      <c r="O101" s="362">
        <v>710</v>
      </c>
      <c r="P101" s="362">
        <v>710</v>
      </c>
      <c r="Q101" s="362">
        <v>710</v>
      </c>
      <c r="R101" s="362">
        <v>710</v>
      </c>
      <c r="S101" s="380">
        <v>710</v>
      </c>
      <c r="T101" s="364">
        <v>868</v>
      </c>
      <c r="U101" s="360">
        <v>1114</v>
      </c>
      <c r="V101" s="384">
        <f t="shared" si="39"/>
        <v>128.34101382488478</v>
      </c>
      <c r="W101" s="333">
        <v>3000000</v>
      </c>
      <c r="X101" s="333">
        <v>3000000</v>
      </c>
      <c r="Y101" s="330" t="s">
        <v>201</v>
      </c>
      <c r="Z101" s="360">
        <v>900</v>
      </c>
      <c r="AA101" s="360">
        <v>1266</v>
      </c>
      <c r="AB101" s="384">
        <f t="shared" si="40"/>
        <v>140.66666666666669</v>
      </c>
      <c r="AC101" s="55">
        <v>66500000</v>
      </c>
      <c r="AD101" s="55">
        <v>66500000</v>
      </c>
      <c r="AE101" s="40" t="s">
        <v>652</v>
      </c>
      <c r="AF101" s="360">
        <v>710</v>
      </c>
      <c r="AG101" s="360">
        <v>0</v>
      </c>
      <c r="AH101" s="318">
        <f>(AG101/AF101)*100</f>
        <v>0</v>
      </c>
      <c r="AI101" s="55">
        <v>40000000</v>
      </c>
      <c r="AJ101" s="103">
        <v>0</v>
      </c>
      <c r="AK101" s="40" t="s">
        <v>653</v>
      </c>
      <c r="AL101" s="360">
        <v>710</v>
      </c>
      <c r="AM101" s="360">
        <v>3101</v>
      </c>
      <c r="AN101" s="384">
        <f t="shared" si="42"/>
        <v>436.76056338028167</v>
      </c>
      <c r="AO101" s="55">
        <v>40000000</v>
      </c>
      <c r="AP101" s="55"/>
      <c r="AQ101" s="40" t="s">
        <v>654</v>
      </c>
      <c r="AR101" s="360">
        <v>710</v>
      </c>
      <c r="AS101" s="360">
        <v>1231</v>
      </c>
      <c r="AT101" s="384">
        <f t="shared" si="43"/>
        <v>173.38028169014083</v>
      </c>
      <c r="AU101" s="55">
        <v>29000000</v>
      </c>
      <c r="AV101" s="55">
        <v>0</v>
      </c>
      <c r="AW101" s="40" t="s">
        <v>655</v>
      </c>
      <c r="AX101" s="360">
        <v>740</v>
      </c>
      <c r="AY101" s="360">
        <v>1231</v>
      </c>
      <c r="AZ101" s="384">
        <f t="shared" si="44"/>
        <v>166.35135135135135</v>
      </c>
      <c r="BA101" s="55">
        <v>30000000</v>
      </c>
      <c r="BB101" s="55">
        <v>21000000</v>
      </c>
      <c r="BC101" s="40" t="s">
        <v>367</v>
      </c>
      <c r="BD101" s="360">
        <v>710</v>
      </c>
      <c r="BE101" s="360">
        <v>2600</v>
      </c>
      <c r="BF101" s="373">
        <v>100</v>
      </c>
      <c r="BG101" s="55">
        <v>0</v>
      </c>
      <c r="BH101" s="55">
        <v>0</v>
      </c>
      <c r="BI101" s="40" t="s">
        <v>207</v>
      </c>
      <c r="BJ101" s="360">
        <v>710</v>
      </c>
      <c r="BK101" s="360">
        <v>710</v>
      </c>
      <c r="BL101" s="318">
        <v>100</v>
      </c>
      <c r="BM101" s="54">
        <v>0</v>
      </c>
      <c r="BN101" s="54">
        <v>0</v>
      </c>
      <c r="BO101" s="56" t="s">
        <v>656</v>
      </c>
      <c r="BP101" s="360">
        <v>710</v>
      </c>
      <c r="BQ101" s="360">
        <v>12547</v>
      </c>
      <c r="BR101" s="318">
        <v>100</v>
      </c>
      <c r="BS101" s="168">
        <v>0</v>
      </c>
      <c r="BT101" s="168">
        <v>0</v>
      </c>
      <c r="BU101" s="154" t="e">
        <f t="shared" si="32"/>
        <v>#DIV/0!</v>
      </c>
      <c r="BV101" s="7" t="s">
        <v>1028</v>
      </c>
      <c r="BW101" s="360">
        <v>710</v>
      </c>
      <c r="BX101" s="360">
        <v>10263</v>
      </c>
      <c r="BY101" s="370">
        <v>100</v>
      </c>
      <c r="BZ101" s="222"/>
      <c r="CA101" s="222"/>
      <c r="CB101" s="314" t="e">
        <f t="shared" si="36"/>
        <v>#DIV/0!</v>
      </c>
      <c r="CC101" s="275" t="s">
        <v>1230</v>
      </c>
      <c r="CD101" s="360">
        <v>710</v>
      </c>
      <c r="CE101" s="360"/>
      <c r="CF101" s="320">
        <f t="shared" si="50"/>
        <v>0</v>
      </c>
      <c r="CG101" s="58"/>
      <c r="CH101" s="58"/>
      <c r="CI101" s="40"/>
      <c r="CJ101" s="360">
        <v>710</v>
      </c>
      <c r="CK101" s="362">
        <f>(U101+AA101+AG101+AM101+AS101+AY101+BE101+BK101+BQ101+BX101+CE101+BX101)/10</f>
        <v>4432.6000000000004</v>
      </c>
      <c r="CL101" s="400">
        <v>1</v>
      </c>
      <c r="CM101" s="413" t="s">
        <v>1138</v>
      </c>
    </row>
    <row r="102" spans="1:91" ht="180" customHeight="1">
      <c r="A102" s="427"/>
      <c r="B102" s="331"/>
      <c r="C102" s="352"/>
      <c r="D102" s="332"/>
      <c r="E102" s="353"/>
      <c r="F102" s="353"/>
      <c r="G102" s="353"/>
      <c r="H102" s="44" t="s">
        <v>170</v>
      </c>
      <c r="I102" s="357"/>
      <c r="J102" s="363"/>
      <c r="K102" s="363"/>
      <c r="L102" s="363"/>
      <c r="M102" s="363"/>
      <c r="N102" s="363"/>
      <c r="O102" s="363"/>
      <c r="P102" s="363"/>
      <c r="Q102" s="363"/>
      <c r="R102" s="363"/>
      <c r="S102" s="381"/>
      <c r="T102" s="365"/>
      <c r="U102" s="361"/>
      <c r="V102" s="385"/>
      <c r="W102" s="334"/>
      <c r="X102" s="334"/>
      <c r="Y102" s="331"/>
      <c r="Z102" s="361"/>
      <c r="AA102" s="361"/>
      <c r="AB102" s="385"/>
      <c r="AC102" s="55">
        <v>28432594971</v>
      </c>
      <c r="AD102" s="55">
        <v>28432594971</v>
      </c>
      <c r="AE102" s="40" t="s">
        <v>657</v>
      </c>
      <c r="AF102" s="361"/>
      <c r="AG102" s="361"/>
      <c r="AH102" s="319"/>
      <c r="AI102" s="55"/>
      <c r="AJ102" s="55"/>
      <c r="AK102" s="40" t="s">
        <v>658</v>
      </c>
      <c r="AL102" s="361"/>
      <c r="AM102" s="361"/>
      <c r="AN102" s="385"/>
      <c r="AO102" s="55"/>
      <c r="AP102" s="55"/>
      <c r="AQ102" s="40" t="s">
        <v>173</v>
      </c>
      <c r="AR102" s="361"/>
      <c r="AS102" s="361"/>
      <c r="AT102" s="385"/>
      <c r="AU102" s="55">
        <v>31283765286</v>
      </c>
      <c r="AV102" s="55">
        <v>31074343655</v>
      </c>
      <c r="AW102" s="40" t="s">
        <v>211</v>
      </c>
      <c r="AX102" s="361"/>
      <c r="AY102" s="361"/>
      <c r="AZ102" s="385"/>
      <c r="BA102" s="55">
        <v>27876946427</v>
      </c>
      <c r="BB102" s="55">
        <v>16246054019</v>
      </c>
      <c r="BC102" s="40" t="s">
        <v>659</v>
      </c>
      <c r="BD102" s="361"/>
      <c r="BE102" s="361"/>
      <c r="BF102" s="374"/>
      <c r="BG102" s="55">
        <v>33964251913</v>
      </c>
      <c r="BH102" s="55">
        <v>31438578457</v>
      </c>
      <c r="BI102" s="40" t="s">
        <v>213</v>
      </c>
      <c r="BJ102" s="361"/>
      <c r="BK102" s="361"/>
      <c r="BL102" s="319"/>
      <c r="BM102" s="54">
        <v>0</v>
      </c>
      <c r="BN102" s="54">
        <v>0</v>
      </c>
      <c r="BO102" s="56" t="s">
        <v>177</v>
      </c>
      <c r="BP102" s="361"/>
      <c r="BQ102" s="361"/>
      <c r="BR102" s="319"/>
      <c r="BS102" s="168">
        <v>70231484604</v>
      </c>
      <c r="BT102" s="168">
        <v>27245598388</v>
      </c>
      <c r="BU102" s="154">
        <f t="shared" si="32"/>
        <v>38.793994661545625</v>
      </c>
      <c r="BV102" s="40" t="s">
        <v>969</v>
      </c>
      <c r="BW102" s="361"/>
      <c r="BX102" s="361"/>
      <c r="BY102" s="371"/>
      <c r="BZ102" s="290">
        <v>34992747649</v>
      </c>
      <c r="CA102" s="290">
        <v>14221280416</v>
      </c>
      <c r="CB102" s="315"/>
      <c r="CC102" s="275" t="s">
        <v>1231</v>
      </c>
      <c r="CD102" s="361"/>
      <c r="CE102" s="361"/>
      <c r="CF102" s="322"/>
      <c r="CG102" s="58"/>
      <c r="CH102" s="58"/>
      <c r="CI102" s="40"/>
      <c r="CJ102" s="361"/>
      <c r="CK102" s="363"/>
      <c r="CL102" s="401"/>
      <c r="CM102" s="415"/>
    </row>
    <row r="103" spans="1:91" ht="231.75" customHeight="1">
      <c r="A103" s="427"/>
      <c r="B103" s="331"/>
      <c r="C103" s="42">
        <v>82</v>
      </c>
      <c r="D103" s="40" t="s">
        <v>660</v>
      </c>
      <c r="E103" s="43" t="s">
        <v>26</v>
      </c>
      <c r="F103" s="43"/>
      <c r="G103" s="43"/>
      <c r="H103" s="44" t="s">
        <v>100</v>
      </c>
      <c r="I103" s="45">
        <v>8</v>
      </c>
      <c r="J103" s="46">
        <v>12</v>
      </c>
      <c r="K103" s="46">
        <v>1</v>
      </c>
      <c r="L103" s="46">
        <v>1</v>
      </c>
      <c r="M103" s="46">
        <v>1</v>
      </c>
      <c r="N103" s="46">
        <v>9</v>
      </c>
      <c r="O103" s="46">
        <v>12</v>
      </c>
      <c r="P103" s="46">
        <v>12</v>
      </c>
      <c r="Q103" s="46">
        <v>12</v>
      </c>
      <c r="R103" s="46">
        <v>12</v>
      </c>
      <c r="S103" s="47">
        <v>12</v>
      </c>
      <c r="T103" s="48">
        <v>8</v>
      </c>
      <c r="U103" s="49">
        <v>8</v>
      </c>
      <c r="V103" s="53">
        <f t="shared" si="39"/>
        <v>100</v>
      </c>
      <c r="W103" s="334"/>
      <c r="X103" s="334"/>
      <c r="Y103" s="331"/>
      <c r="Z103" s="49">
        <v>12</v>
      </c>
      <c r="AA103" s="49">
        <v>8</v>
      </c>
      <c r="AB103" s="53">
        <f t="shared" si="40"/>
        <v>66.666666666666657</v>
      </c>
      <c r="AC103" s="55">
        <v>66500000</v>
      </c>
      <c r="AD103" s="55">
        <v>66500000</v>
      </c>
      <c r="AE103" s="40" t="s">
        <v>661</v>
      </c>
      <c r="AF103" s="49">
        <v>1</v>
      </c>
      <c r="AG103" s="49">
        <v>0</v>
      </c>
      <c r="AH103" s="51">
        <f t="shared" si="41"/>
        <v>0</v>
      </c>
      <c r="AI103" s="55">
        <v>40000000</v>
      </c>
      <c r="AJ103" s="55">
        <v>0</v>
      </c>
      <c r="AK103" s="40" t="s">
        <v>653</v>
      </c>
      <c r="AL103" s="49">
        <v>1</v>
      </c>
      <c r="AM103" s="49">
        <v>0</v>
      </c>
      <c r="AN103" s="51">
        <f t="shared" si="42"/>
        <v>0</v>
      </c>
      <c r="AO103" s="55">
        <v>40000000</v>
      </c>
      <c r="AP103" s="55"/>
      <c r="AQ103" s="40" t="s">
        <v>654</v>
      </c>
      <c r="AR103" s="49">
        <v>1</v>
      </c>
      <c r="AS103" s="49">
        <v>1</v>
      </c>
      <c r="AT103" s="51">
        <f t="shared" si="43"/>
        <v>100</v>
      </c>
      <c r="AU103" s="55">
        <v>29000000</v>
      </c>
      <c r="AV103" s="55">
        <v>0</v>
      </c>
      <c r="AW103" s="40" t="s">
        <v>662</v>
      </c>
      <c r="AX103" s="49">
        <v>9</v>
      </c>
      <c r="AY103" s="49">
        <v>11</v>
      </c>
      <c r="AZ103" s="53">
        <f t="shared" si="44"/>
        <v>122.22222222222223</v>
      </c>
      <c r="BA103" s="55">
        <v>11342000</v>
      </c>
      <c r="BB103" s="55">
        <v>11342000</v>
      </c>
      <c r="BC103" s="40" t="s">
        <v>659</v>
      </c>
      <c r="BD103" s="49">
        <v>12</v>
      </c>
      <c r="BE103" s="49">
        <v>12</v>
      </c>
      <c r="BF103" s="51">
        <f t="shared" si="45"/>
        <v>100</v>
      </c>
      <c r="BG103" s="55">
        <v>0</v>
      </c>
      <c r="BH103" s="55">
        <v>0</v>
      </c>
      <c r="BI103" s="40" t="s">
        <v>368</v>
      </c>
      <c r="BJ103" s="49">
        <v>12</v>
      </c>
      <c r="BK103" s="49">
        <v>12</v>
      </c>
      <c r="BL103" s="51">
        <f t="shared" si="48"/>
        <v>100</v>
      </c>
      <c r="BM103" s="54">
        <v>0</v>
      </c>
      <c r="BN103" s="54">
        <v>0</v>
      </c>
      <c r="BO103" s="56" t="s">
        <v>663</v>
      </c>
      <c r="BP103" s="49">
        <v>12</v>
      </c>
      <c r="BQ103" s="49">
        <v>12</v>
      </c>
      <c r="BR103" s="51">
        <f t="shared" si="51"/>
        <v>100</v>
      </c>
      <c r="BS103" s="168">
        <v>0</v>
      </c>
      <c r="BT103" s="168">
        <v>0</v>
      </c>
      <c r="BU103" s="154">
        <v>0</v>
      </c>
      <c r="BV103" s="40" t="s">
        <v>1029</v>
      </c>
      <c r="BW103" s="57">
        <v>12</v>
      </c>
      <c r="BX103" s="57">
        <v>0</v>
      </c>
      <c r="BY103" s="235">
        <f t="shared" si="49"/>
        <v>0</v>
      </c>
      <c r="BZ103" s="222"/>
      <c r="CA103" s="222"/>
      <c r="CB103" s="281" t="e">
        <f t="shared" si="36"/>
        <v>#DIV/0!</v>
      </c>
      <c r="CC103" s="275" t="s">
        <v>1232</v>
      </c>
      <c r="CD103" s="249">
        <v>12</v>
      </c>
      <c r="CE103" s="249"/>
      <c r="CF103" s="250">
        <f t="shared" ref="CF103:CF106" si="55">(CE103/CD103)*100</f>
        <v>0</v>
      </c>
      <c r="CG103" s="251"/>
      <c r="CH103" s="251"/>
      <c r="CI103" s="247"/>
      <c r="CJ103" s="248">
        <v>12</v>
      </c>
      <c r="CK103" s="248">
        <f>(U103+AA103+AG103+AM103+AS103+AY103+BE103+BK103+BQ103+BX103+CE103)</f>
        <v>64</v>
      </c>
      <c r="CL103" s="254">
        <v>1</v>
      </c>
      <c r="CM103" s="247" t="s">
        <v>1286</v>
      </c>
    </row>
    <row r="104" spans="1:91" ht="218.25" customHeight="1">
      <c r="A104" s="427"/>
      <c r="B104" s="331"/>
      <c r="C104" s="42">
        <v>83</v>
      </c>
      <c r="D104" s="40" t="s">
        <v>664</v>
      </c>
      <c r="E104" s="43" t="s">
        <v>26</v>
      </c>
      <c r="F104" s="43" t="s">
        <v>26</v>
      </c>
      <c r="G104" s="43"/>
      <c r="H104" s="44" t="s">
        <v>100</v>
      </c>
      <c r="I104" s="45">
        <v>36</v>
      </c>
      <c r="J104" s="46">
        <v>50</v>
      </c>
      <c r="K104" s="46">
        <v>55</v>
      </c>
      <c r="L104" s="46">
        <v>85</v>
      </c>
      <c r="M104" s="46">
        <v>55</v>
      </c>
      <c r="N104" s="46">
        <v>70</v>
      </c>
      <c r="O104" s="46">
        <v>85</v>
      </c>
      <c r="P104" s="46">
        <v>85</v>
      </c>
      <c r="Q104" s="46">
        <v>85</v>
      </c>
      <c r="R104" s="46">
        <v>85</v>
      </c>
      <c r="S104" s="47">
        <v>85</v>
      </c>
      <c r="T104" s="48">
        <v>36</v>
      </c>
      <c r="U104" s="49">
        <v>86</v>
      </c>
      <c r="V104" s="53">
        <f t="shared" si="39"/>
        <v>238.88888888888889</v>
      </c>
      <c r="W104" s="335"/>
      <c r="X104" s="335"/>
      <c r="Y104" s="332"/>
      <c r="Z104" s="49">
        <v>50</v>
      </c>
      <c r="AA104" s="49">
        <v>5</v>
      </c>
      <c r="AB104" s="51">
        <f t="shared" si="40"/>
        <v>10</v>
      </c>
      <c r="AC104" s="55">
        <v>66500000</v>
      </c>
      <c r="AD104" s="55">
        <v>66500000</v>
      </c>
      <c r="AE104" s="40" t="s">
        <v>665</v>
      </c>
      <c r="AF104" s="49">
        <v>55</v>
      </c>
      <c r="AG104" s="49">
        <v>97</v>
      </c>
      <c r="AH104" s="53">
        <f t="shared" si="41"/>
        <v>176.36363636363637</v>
      </c>
      <c r="AI104" s="55">
        <v>17500000</v>
      </c>
      <c r="AJ104" s="55">
        <v>17500000</v>
      </c>
      <c r="AK104" s="40" t="s">
        <v>373</v>
      </c>
      <c r="AL104" s="49">
        <v>85</v>
      </c>
      <c r="AM104" s="49">
        <v>0</v>
      </c>
      <c r="AN104" s="51">
        <f t="shared" si="42"/>
        <v>0</v>
      </c>
      <c r="AO104" s="55">
        <v>20600000</v>
      </c>
      <c r="AP104" s="55"/>
      <c r="AQ104" s="40" t="s">
        <v>666</v>
      </c>
      <c r="AR104" s="49">
        <v>55</v>
      </c>
      <c r="AS104" s="49">
        <v>96</v>
      </c>
      <c r="AT104" s="53">
        <f t="shared" si="43"/>
        <v>174.54545454545453</v>
      </c>
      <c r="AU104" s="55">
        <v>45000000</v>
      </c>
      <c r="AV104" s="55">
        <v>45000000</v>
      </c>
      <c r="AW104" s="40" t="s">
        <v>667</v>
      </c>
      <c r="AX104" s="49">
        <v>70</v>
      </c>
      <c r="AY104" s="49">
        <v>94</v>
      </c>
      <c r="AZ104" s="51">
        <f t="shared" si="44"/>
        <v>134.28571428571428</v>
      </c>
      <c r="BA104" s="55">
        <v>0</v>
      </c>
      <c r="BB104" s="55">
        <v>0</v>
      </c>
      <c r="BC104" s="40" t="s">
        <v>668</v>
      </c>
      <c r="BD104" s="49">
        <v>85</v>
      </c>
      <c r="BE104" s="49">
        <v>97</v>
      </c>
      <c r="BF104" s="50">
        <v>100</v>
      </c>
      <c r="BG104" s="55">
        <v>39999332.869999997</v>
      </c>
      <c r="BH104" s="55">
        <v>39999332.869999997</v>
      </c>
      <c r="BI104" s="40" t="s">
        <v>220</v>
      </c>
      <c r="BJ104" s="49">
        <v>85</v>
      </c>
      <c r="BK104" s="49">
        <v>94</v>
      </c>
      <c r="BL104" s="61">
        <v>100</v>
      </c>
      <c r="BM104" s="54">
        <v>0</v>
      </c>
      <c r="BN104" s="54">
        <v>0</v>
      </c>
      <c r="BO104" s="56" t="s">
        <v>669</v>
      </c>
      <c r="BP104" s="49">
        <v>85</v>
      </c>
      <c r="BQ104" s="49">
        <v>120</v>
      </c>
      <c r="BR104" s="50">
        <v>100</v>
      </c>
      <c r="BS104" s="171">
        <v>5000000</v>
      </c>
      <c r="BT104" s="171">
        <v>5000000</v>
      </c>
      <c r="BU104" s="154">
        <f t="shared" si="32"/>
        <v>100</v>
      </c>
      <c r="BV104" s="40" t="s">
        <v>1030</v>
      </c>
      <c r="BW104" s="57">
        <v>85</v>
      </c>
      <c r="BX104" s="57">
        <v>85</v>
      </c>
      <c r="BY104" s="235">
        <f t="shared" si="49"/>
        <v>100</v>
      </c>
      <c r="BZ104" s="291">
        <v>5000000</v>
      </c>
      <c r="CA104" s="292">
        <v>5000000</v>
      </c>
      <c r="CB104" s="281">
        <f t="shared" si="36"/>
        <v>100</v>
      </c>
      <c r="CC104" s="275" t="s">
        <v>1165</v>
      </c>
      <c r="CD104" s="249">
        <v>85</v>
      </c>
      <c r="CE104" s="249"/>
      <c r="CF104" s="250">
        <f t="shared" si="55"/>
        <v>0</v>
      </c>
      <c r="CG104" s="251"/>
      <c r="CH104" s="251"/>
      <c r="CI104" s="247"/>
      <c r="CJ104" s="248">
        <v>85</v>
      </c>
      <c r="CK104" s="248">
        <f t="shared" ref="CK104:CK106" si="56">(U104+AA104+AG104+AM104+AS104+AY104+BE104+BK104+BQ104+BX104+CE104)/10</f>
        <v>77.400000000000006</v>
      </c>
      <c r="CL104" s="254">
        <f>CK104/CJ104</f>
        <v>0.9105882352941177</v>
      </c>
      <c r="CM104" s="247" t="s">
        <v>1287</v>
      </c>
    </row>
    <row r="105" spans="1:91" ht="146.25" customHeight="1">
      <c r="A105" s="427"/>
      <c r="B105" s="332"/>
      <c r="C105" s="42">
        <v>84</v>
      </c>
      <c r="D105" s="40" t="s">
        <v>670</v>
      </c>
      <c r="E105" s="43" t="s">
        <v>26</v>
      </c>
      <c r="F105" s="43"/>
      <c r="G105" s="43"/>
      <c r="H105" s="44" t="s">
        <v>160</v>
      </c>
      <c r="I105" s="45">
        <v>1</v>
      </c>
      <c r="J105" s="46">
        <v>1</v>
      </c>
      <c r="K105" s="46">
        <v>1</v>
      </c>
      <c r="L105" s="46">
        <v>1</v>
      </c>
      <c r="M105" s="46">
        <v>1</v>
      </c>
      <c r="N105" s="46">
        <v>1</v>
      </c>
      <c r="O105" s="46">
        <v>1</v>
      </c>
      <c r="P105" s="46">
        <v>1</v>
      </c>
      <c r="Q105" s="46">
        <v>1</v>
      </c>
      <c r="R105" s="46">
        <v>1</v>
      </c>
      <c r="S105" s="47">
        <v>1</v>
      </c>
      <c r="T105" s="48">
        <v>1</v>
      </c>
      <c r="U105" s="49">
        <v>1</v>
      </c>
      <c r="V105" s="53">
        <f t="shared" si="39"/>
        <v>100</v>
      </c>
      <c r="W105" s="55">
        <v>1975548044</v>
      </c>
      <c r="X105" s="55">
        <v>1930467106</v>
      </c>
      <c r="Y105" s="40" t="s">
        <v>671</v>
      </c>
      <c r="Z105" s="49">
        <v>1</v>
      </c>
      <c r="AA105" s="49">
        <v>1</v>
      </c>
      <c r="AB105" s="51">
        <f t="shared" si="40"/>
        <v>100</v>
      </c>
      <c r="AC105" s="55">
        <v>1299100000</v>
      </c>
      <c r="AD105" s="55">
        <v>544879064</v>
      </c>
      <c r="AE105" s="40" t="s">
        <v>671</v>
      </c>
      <c r="AF105" s="49">
        <v>1</v>
      </c>
      <c r="AG105" s="49">
        <v>1</v>
      </c>
      <c r="AH105" s="51">
        <f t="shared" si="41"/>
        <v>100</v>
      </c>
      <c r="AI105" s="55">
        <v>60000000</v>
      </c>
      <c r="AJ105" s="55">
        <v>51070635</v>
      </c>
      <c r="AK105" s="40" t="s">
        <v>672</v>
      </c>
      <c r="AL105" s="49">
        <v>1</v>
      </c>
      <c r="AM105" s="49">
        <v>1</v>
      </c>
      <c r="AN105" s="51">
        <f t="shared" si="42"/>
        <v>100</v>
      </c>
      <c r="AO105" s="55">
        <v>200000000</v>
      </c>
      <c r="AP105" s="55">
        <v>199970000</v>
      </c>
      <c r="AQ105" s="40" t="s">
        <v>673</v>
      </c>
      <c r="AR105" s="49">
        <v>1</v>
      </c>
      <c r="AS105" s="49">
        <v>1</v>
      </c>
      <c r="AT105" s="51">
        <f t="shared" si="43"/>
        <v>100</v>
      </c>
      <c r="AU105" s="55">
        <v>45000000</v>
      </c>
      <c r="AV105" s="55">
        <v>45000000</v>
      </c>
      <c r="AW105" s="40" t="s">
        <v>667</v>
      </c>
      <c r="AX105" s="49">
        <v>1</v>
      </c>
      <c r="AY105" s="91">
        <v>0.72</v>
      </c>
      <c r="AZ105" s="53">
        <f t="shared" si="44"/>
        <v>72</v>
      </c>
      <c r="BA105" s="55">
        <v>64050000</v>
      </c>
      <c r="BB105" s="55">
        <v>17764000</v>
      </c>
      <c r="BC105" s="40" t="s">
        <v>674</v>
      </c>
      <c r="BD105" s="49">
        <v>1</v>
      </c>
      <c r="BE105" s="49">
        <v>1</v>
      </c>
      <c r="BF105" s="51">
        <f t="shared" si="45"/>
        <v>100</v>
      </c>
      <c r="BG105" s="55" t="s">
        <v>446</v>
      </c>
      <c r="BH105" s="55" t="s">
        <v>446</v>
      </c>
      <c r="BI105" s="40" t="s">
        <v>440</v>
      </c>
      <c r="BJ105" s="49">
        <v>1</v>
      </c>
      <c r="BK105" s="49">
        <v>1</v>
      </c>
      <c r="BL105" s="51">
        <f t="shared" si="48"/>
        <v>100</v>
      </c>
      <c r="BM105" s="54">
        <v>0</v>
      </c>
      <c r="BN105" s="54">
        <v>0</v>
      </c>
      <c r="BO105" s="56" t="s">
        <v>675</v>
      </c>
      <c r="BP105" s="49">
        <v>1</v>
      </c>
      <c r="BQ105" s="49">
        <v>0</v>
      </c>
      <c r="BR105" s="51">
        <f t="shared" si="51"/>
        <v>0</v>
      </c>
      <c r="BS105" s="168">
        <v>0</v>
      </c>
      <c r="BT105" s="168">
        <v>0</v>
      </c>
      <c r="BU105" s="154">
        <v>0</v>
      </c>
      <c r="BV105" s="88" t="s">
        <v>948</v>
      </c>
      <c r="BW105" s="57">
        <v>1</v>
      </c>
      <c r="BX105" s="57">
        <v>0</v>
      </c>
      <c r="BY105" s="235">
        <f t="shared" si="49"/>
        <v>0</v>
      </c>
      <c r="BZ105" s="222"/>
      <c r="CA105" s="222"/>
      <c r="CB105" s="281">
        <v>0</v>
      </c>
      <c r="CC105" s="275" t="s">
        <v>1160</v>
      </c>
      <c r="CD105" s="249">
        <v>1</v>
      </c>
      <c r="CE105" s="249"/>
      <c r="CF105" s="250">
        <f t="shared" si="55"/>
        <v>0</v>
      </c>
      <c r="CG105" s="251"/>
      <c r="CH105" s="251"/>
      <c r="CI105" s="247"/>
      <c r="CJ105" s="248">
        <v>1</v>
      </c>
      <c r="CK105" s="248">
        <f t="shared" si="56"/>
        <v>0.77200000000000002</v>
      </c>
      <c r="CL105" s="254">
        <v>1</v>
      </c>
      <c r="CM105" s="247" t="s">
        <v>676</v>
      </c>
    </row>
    <row r="106" spans="1:91" ht="111" customHeight="1">
      <c r="A106" s="427"/>
      <c r="B106" s="330" t="s">
        <v>677</v>
      </c>
      <c r="C106" s="42">
        <v>85</v>
      </c>
      <c r="D106" s="40" t="s">
        <v>678</v>
      </c>
      <c r="E106" s="43"/>
      <c r="F106" s="43" t="s">
        <v>26</v>
      </c>
      <c r="G106" s="43" t="s">
        <v>26</v>
      </c>
      <c r="H106" s="44" t="s">
        <v>160</v>
      </c>
      <c r="I106" s="45">
        <v>5</v>
      </c>
      <c r="J106" s="46">
        <v>1</v>
      </c>
      <c r="K106" s="46">
        <v>1</v>
      </c>
      <c r="L106" s="46">
        <v>1</v>
      </c>
      <c r="M106" s="46">
        <v>1</v>
      </c>
      <c r="N106" s="46">
        <v>6</v>
      </c>
      <c r="O106" s="46">
        <v>2</v>
      </c>
      <c r="P106" s="46">
        <v>1</v>
      </c>
      <c r="Q106" s="46">
        <v>1</v>
      </c>
      <c r="R106" s="46">
        <v>1</v>
      </c>
      <c r="S106" s="47">
        <v>1</v>
      </c>
      <c r="T106" s="48">
        <v>5</v>
      </c>
      <c r="U106" s="49">
        <v>5</v>
      </c>
      <c r="V106" s="53">
        <f t="shared" si="39"/>
        <v>100</v>
      </c>
      <c r="W106" s="55">
        <v>44333333</v>
      </c>
      <c r="X106" s="55">
        <v>39833332</v>
      </c>
      <c r="Y106" s="40" t="s">
        <v>679</v>
      </c>
      <c r="Z106" s="49">
        <v>1</v>
      </c>
      <c r="AA106" s="49">
        <v>1</v>
      </c>
      <c r="AB106" s="51">
        <f t="shared" si="40"/>
        <v>100</v>
      </c>
      <c r="AC106" s="55">
        <v>27500000</v>
      </c>
      <c r="AD106" s="55">
        <v>11320747</v>
      </c>
      <c r="AE106" s="40" t="s">
        <v>679</v>
      </c>
      <c r="AF106" s="49">
        <v>1</v>
      </c>
      <c r="AG106" s="49">
        <v>1</v>
      </c>
      <c r="AH106" s="51">
        <f t="shared" si="41"/>
        <v>100</v>
      </c>
      <c r="AI106" s="55">
        <v>245942593</v>
      </c>
      <c r="AJ106" s="55">
        <v>245942593</v>
      </c>
      <c r="AK106" s="40" t="s">
        <v>680</v>
      </c>
      <c r="AL106" s="49">
        <v>1</v>
      </c>
      <c r="AM106" s="49">
        <v>1</v>
      </c>
      <c r="AN106" s="51">
        <f t="shared" si="42"/>
        <v>100</v>
      </c>
      <c r="AO106" s="55">
        <v>123000000</v>
      </c>
      <c r="AP106" s="55">
        <v>119734663</v>
      </c>
      <c r="AQ106" s="40" t="s">
        <v>681</v>
      </c>
      <c r="AR106" s="49">
        <v>1</v>
      </c>
      <c r="AS106" s="49">
        <v>1</v>
      </c>
      <c r="AT106" s="51">
        <f t="shared" si="43"/>
        <v>100</v>
      </c>
      <c r="AU106" s="55">
        <v>440000000</v>
      </c>
      <c r="AV106" s="55">
        <v>438921995</v>
      </c>
      <c r="AW106" s="40" t="s">
        <v>682</v>
      </c>
      <c r="AX106" s="49">
        <v>6</v>
      </c>
      <c r="AY106" s="49">
        <v>12</v>
      </c>
      <c r="AZ106" s="51">
        <f t="shared" si="44"/>
        <v>200</v>
      </c>
      <c r="BA106" s="55">
        <v>89400000</v>
      </c>
      <c r="BB106" s="55">
        <v>38285000</v>
      </c>
      <c r="BC106" s="40" t="s">
        <v>683</v>
      </c>
      <c r="BD106" s="49">
        <v>2</v>
      </c>
      <c r="BE106" s="49">
        <v>2</v>
      </c>
      <c r="BF106" s="51">
        <v>100</v>
      </c>
      <c r="BG106" s="55">
        <v>0</v>
      </c>
      <c r="BH106" s="55">
        <v>0</v>
      </c>
      <c r="BI106" s="40" t="s">
        <v>684</v>
      </c>
      <c r="BJ106" s="49">
        <v>1</v>
      </c>
      <c r="BK106" s="49">
        <v>1</v>
      </c>
      <c r="BL106" s="51">
        <f t="shared" si="48"/>
        <v>100</v>
      </c>
      <c r="BM106" s="54">
        <v>0</v>
      </c>
      <c r="BN106" s="54">
        <v>0</v>
      </c>
      <c r="BO106" s="56" t="s">
        <v>685</v>
      </c>
      <c r="BP106" s="49">
        <v>1</v>
      </c>
      <c r="BQ106" s="49">
        <v>0</v>
      </c>
      <c r="BR106" s="51">
        <f t="shared" si="51"/>
        <v>0</v>
      </c>
      <c r="BS106" s="168">
        <v>0</v>
      </c>
      <c r="BT106" s="168">
        <v>0</v>
      </c>
      <c r="BU106" s="154">
        <v>0</v>
      </c>
      <c r="BV106" s="40" t="s">
        <v>1031</v>
      </c>
      <c r="BW106" s="57">
        <v>1</v>
      </c>
      <c r="BX106" s="57">
        <v>0</v>
      </c>
      <c r="BY106" s="235">
        <f t="shared" si="49"/>
        <v>0</v>
      </c>
      <c r="BZ106" s="233"/>
      <c r="CA106" s="233"/>
      <c r="CB106" s="281">
        <v>0</v>
      </c>
      <c r="CC106" s="311" t="s">
        <v>1163</v>
      </c>
      <c r="CD106" s="249">
        <v>1</v>
      </c>
      <c r="CE106" s="249"/>
      <c r="CF106" s="250">
        <f t="shared" si="55"/>
        <v>0</v>
      </c>
      <c r="CG106" s="251"/>
      <c r="CH106" s="251"/>
      <c r="CI106" s="247"/>
      <c r="CJ106" s="248">
        <v>1</v>
      </c>
      <c r="CK106" s="248">
        <f t="shared" si="56"/>
        <v>2.4</v>
      </c>
      <c r="CL106" s="254">
        <v>1</v>
      </c>
      <c r="CM106" s="247" t="s">
        <v>686</v>
      </c>
    </row>
    <row r="107" spans="1:91" ht="249" customHeight="1">
      <c r="A107" s="427"/>
      <c r="B107" s="331"/>
      <c r="C107" s="377">
        <v>86</v>
      </c>
      <c r="D107" s="330" t="s">
        <v>687</v>
      </c>
      <c r="E107" s="351"/>
      <c r="F107" s="351" t="s">
        <v>26</v>
      </c>
      <c r="G107" s="351" t="s">
        <v>26</v>
      </c>
      <c r="H107" s="44" t="s">
        <v>417</v>
      </c>
      <c r="I107" s="356">
        <v>1</v>
      </c>
      <c r="J107" s="362">
        <v>4</v>
      </c>
      <c r="K107" s="362">
        <v>1</v>
      </c>
      <c r="L107" s="362">
        <v>1</v>
      </c>
      <c r="M107" s="362">
        <v>1</v>
      </c>
      <c r="N107" s="362">
        <v>1</v>
      </c>
      <c r="O107" s="362">
        <v>1</v>
      </c>
      <c r="P107" s="362">
        <v>1</v>
      </c>
      <c r="Q107" s="362">
        <v>1</v>
      </c>
      <c r="R107" s="362">
        <v>1</v>
      </c>
      <c r="S107" s="380">
        <v>1</v>
      </c>
      <c r="T107" s="364">
        <v>1</v>
      </c>
      <c r="U107" s="360">
        <v>1</v>
      </c>
      <c r="V107" s="384">
        <f t="shared" si="39"/>
        <v>100</v>
      </c>
      <c r="W107" s="55">
        <v>405343852.87</v>
      </c>
      <c r="X107" s="55">
        <v>170226355</v>
      </c>
      <c r="Y107" s="40" t="s">
        <v>418</v>
      </c>
      <c r="Z107" s="360">
        <v>4</v>
      </c>
      <c r="AA107" s="360">
        <v>1.2</v>
      </c>
      <c r="AB107" s="318">
        <f t="shared" si="40"/>
        <v>30</v>
      </c>
      <c r="AC107" s="55">
        <v>223751315.88999999</v>
      </c>
      <c r="AD107" s="55">
        <v>88636060</v>
      </c>
      <c r="AE107" s="40" t="s">
        <v>688</v>
      </c>
      <c r="AF107" s="360">
        <v>1</v>
      </c>
      <c r="AG107" s="360">
        <v>1</v>
      </c>
      <c r="AH107" s="318">
        <f t="shared" si="41"/>
        <v>100</v>
      </c>
      <c r="AI107" s="55">
        <v>130916000</v>
      </c>
      <c r="AJ107" s="55">
        <v>130916000</v>
      </c>
      <c r="AK107" s="40" t="s">
        <v>689</v>
      </c>
      <c r="AL107" s="360">
        <v>1</v>
      </c>
      <c r="AM107" s="360">
        <v>1</v>
      </c>
      <c r="AN107" s="318">
        <f t="shared" si="42"/>
        <v>100</v>
      </c>
      <c r="AO107" s="333">
        <v>265263043</v>
      </c>
      <c r="AP107" s="333">
        <v>88660000</v>
      </c>
      <c r="AQ107" s="40" t="s">
        <v>690</v>
      </c>
      <c r="AR107" s="360">
        <v>1</v>
      </c>
      <c r="AS107" s="360">
        <v>1</v>
      </c>
      <c r="AT107" s="318">
        <f t="shared" si="43"/>
        <v>100</v>
      </c>
      <c r="AU107" s="55">
        <v>0</v>
      </c>
      <c r="AV107" s="55">
        <v>0</v>
      </c>
      <c r="AW107" s="40" t="s">
        <v>691</v>
      </c>
      <c r="AX107" s="360">
        <v>1</v>
      </c>
      <c r="AY107" s="360">
        <v>1</v>
      </c>
      <c r="AZ107" s="318">
        <f t="shared" si="44"/>
        <v>100</v>
      </c>
      <c r="BA107" s="55">
        <v>103516000</v>
      </c>
      <c r="BB107" s="55">
        <v>44780000</v>
      </c>
      <c r="BC107" s="40" t="s">
        <v>692</v>
      </c>
      <c r="BD107" s="360">
        <v>1</v>
      </c>
      <c r="BE107" s="360">
        <v>1</v>
      </c>
      <c r="BF107" s="318">
        <f t="shared" si="45"/>
        <v>100</v>
      </c>
      <c r="BG107" s="55" t="s">
        <v>446</v>
      </c>
      <c r="BH107" s="55" t="s">
        <v>446</v>
      </c>
      <c r="BI107" s="40" t="s">
        <v>424</v>
      </c>
      <c r="BJ107" s="360">
        <v>1</v>
      </c>
      <c r="BK107" s="360">
        <v>1</v>
      </c>
      <c r="BL107" s="318">
        <f t="shared" si="48"/>
        <v>100</v>
      </c>
      <c r="BM107" s="54">
        <v>11540000</v>
      </c>
      <c r="BN107" s="54">
        <v>11540000</v>
      </c>
      <c r="BO107" s="56" t="s">
        <v>693</v>
      </c>
      <c r="BP107" s="360">
        <v>1</v>
      </c>
      <c r="BQ107" s="360">
        <v>1</v>
      </c>
      <c r="BR107" s="318">
        <f t="shared" si="51"/>
        <v>100</v>
      </c>
      <c r="BS107" s="176">
        <v>14425000</v>
      </c>
      <c r="BT107" s="176">
        <v>14425000</v>
      </c>
      <c r="BU107" s="154">
        <f t="shared" si="32"/>
        <v>100</v>
      </c>
      <c r="BV107" s="148" t="s">
        <v>1032</v>
      </c>
      <c r="BW107" s="360">
        <v>1</v>
      </c>
      <c r="BX107" s="360">
        <v>1</v>
      </c>
      <c r="BY107" s="370">
        <f t="shared" si="49"/>
        <v>100</v>
      </c>
      <c r="BZ107" s="222">
        <v>12800000</v>
      </c>
      <c r="CA107" s="222">
        <v>12800000</v>
      </c>
      <c r="CB107" s="281">
        <f t="shared" si="36"/>
        <v>100</v>
      </c>
      <c r="CC107" s="14" t="s">
        <v>1159</v>
      </c>
      <c r="CD107" s="360">
        <v>1</v>
      </c>
      <c r="CE107" s="360"/>
      <c r="CF107" s="320">
        <f t="shared" si="50"/>
        <v>0</v>
      </c>
      <c r="CG107" s="58"/>
      <c r="CH107" s="58"/>
      <c r="CI107" s="40"/>
      <c r="CJ107" s="360">
        <v>1</v>
      </c>
      <c r="CK107" s="360">
        <f>(U107+AA107+AG107+AM107+AS107+AY107+BE107+BK107+BQ107+BX107+CE107+BX107)/10</f>
        <v>1.1199999999999999</v>
      </c>
      <c r="CL107" s="400">
        <v>1</v>
      </c>
      <c r="CM107" s="330" t="s">
        <v>1115</v>
      </c>
    </row>
    <row r="108" spans="1:91" ht="168" customHeight="1">
      <c r="A108" s="427"/>
      <c r="B108" s="331"/>
      <c r="C108" s="352"/>
      <c r="D108" s="332"/>
      <c r="E108" s="353"/>
      <c r="F108" s="353"/>
      <c r="G108" s="353"/>
      <c r="H108" s="44" t="s">
        <v>100</v>
      </c>
      <c r="I108" s="357"/>
      <c r="J108" s="363"/>
      <c r="K108" s="363"/>
      <c r="L108" s="363"/>
      <c r="M108" s="363"/>
      <c r="N108" s="363"/>
      <c r="O108" s="363"/>
      <c r="P108" s="363"/>
      <c r="Q108" s="363"/>
      <c r="R108" s="363"/>
      <c r="S108" s="381"/>
      <c r="T108" s="365"/>
      <c r="U108" s="361"/>
      <c r="V108" s="385"/>
      <c r="W108" s="55">
        <v>250344620.12</v>
      </c>
      <c r="X108" s="55">
        <v>124080000</v>
      </c>
      <c r="Y108" s="40" t="s">
        <v>318</v>
      </c>
      <c r="Z108" s="361"/>
      <c r="AA108" s="361"/>
      <c r="AB108" s="319"/>
      <c r="AC108" s="55"/>
      <c r="AD108" s="55"/>
      <c r="AE108" s="40"/>
      <c r="AF108" s="361"/>
      <c r="AG108" s="361"/>
      <c r="AH108" s="319"/>
      <c r="AI108" s="55"/>
      <c r="AJ108" s="55"/>
      <c r="AK108" s="40" t="s">
        <v>694</v>
      </c>
      <c r="AL108" s="361"/>
      <c r="AM108" s="361"/>
      <c r="AN108" s="319"/>
      <c r="AO108" s="335"/>
      <c r="AP108" s="335"/>
      <c r="AQ108" s="40" t="s">
        <v>695</v>
      </c>
      <c r="AR108" s="361"/>
      <c r="AS108" s="361"/>
      <c r="AT108" s="319"/>
      <c r="AU108" s="55">
        <v>21100000</v>
      </c>
      <c r="AV108" s="55">
        <v>20000000</v>
      </c>
      <c r="AW108" s="40" t="s">
        <v>696</v>
      </c>
      <c r="AX108" s="361"/>
      <c r="AY108" s="361"/>
      <c r="AZ108" s="319"/>
      <c r="BA108" s="55">
        <v>25519500</v>
      </c>
      <c r="BB108" s="55">
        <v>8506000</v>
      </c>
      <c r="BC108" s="40" t="s">
        <v>697</v>
      </c>
      <c r="BD108" s="361"/>
      <c r="BE108" s="361"/>
      <c r="BF108" s="319"/>
      <c r="BG108" s="55">
        <v>0</v>
      </c>
      <c r="BH108" s="55">
        <v>0</v>
      </c>
      <c r="BI108" s="40" t="s">
        <v>698</v>
      </c>
      <c r="BJ108" s="361"/>
      <c r="BK108" s="361"/>
      <c r="BL108" s="319"/>
      <c r="BM108" s="54">
        <v>11540000</v>
      </c>
      <c r="BN108" s="54">
        <v>11540000</v>
      </c>
      <c r="BO108" s="56" t="s">
        <v>699</v>
      </c>
      <c r="BP108" s="361"/>
      <c r="BQ108" s="361"/>
      <c r="BR108" s="319"/>
      <c r="BS108" s="184">
        <v>11540000</v>
      </c>
      <c r="BT108" s="174">
        <v>5870000</v>
      </c>
      <c r="BU108" s="154">
        <f t="shared" si="32"/>
        <v>50.86655112651647</v>
      </c>
      <c r="BV108" s="40" t="s">
        <v>955</v>
      </c>
      <c r="BW108" s="361"/>
      <c r="BX108" s="361"/>
      <c r="BY108" s="371"/>
      <c r="BZ108" s="221"/>
      <c r="CA108" s="221"/>
      <c r="CB108" s="281" t="e">
        <f t="shared" si="36"/>
        <v>#DIV/0!</v>
      </c>
      <c r="CC108" s="275" t="s">
        <v>1254</v>
      </c>
      <c r="CD108" s="361"/>
      <c r="CE108" s="361"/>
      <c r="CF108" s="322"/>
      <c r="CG108" s="58"/>
      <c r="CH108" s="58"/>
      <c r="CI108" s="40"/>
      <c r="CJ108" s="361"/>
      <c r="CK108" s="361"/>
      <c r="CL108" s="401"/>
      <c r="CM108" s="332"/>
    </row>
    <row r="109" spans="1:91" ht="174" customHeight="1">
      <c r="A109" s="427"/>
      <c r="B109" s="332"/>
      <c r="C109" s="42">
        <v>87</v>
      </c>
      <c r="D109" s="40" t="s">
        <v>700</v>
      </c>
      <c r="E109" s="43" t="s">
        <v>26</v>
      </c>
      <c r="F109" s="43" t="s">
        <v>26</v>
      </c>
      <c r="G109" s="43" t="s">
        <v>26</v>
      </c>
      <c r="H109" s="44" t="s">
        <v>100</v>
      </c>
      <c r="I109" s="45">
        <v>1850</v>
      </c>
      <c r="J109" s="46">
        <v>2000</v>
      </c>
      <c r="K109" s="46">
        <v>1820</v>
      </c>
      <c r="L109" s="46">
        <v>1820</v>
      </c>
      <c r="M109" s="46">
        <v>1820</v>
      </c>
      <c r="N109" s="46">
        <v>1760</v>
      </c>
      <c r="O109" s="104">
        <v>1820</v>
      </c>
      <c r="P109" s="104">
        <v>500</v>
      </c>
      <c r="Q109" s="46">
        <v>1820</v>
      </c>
      <c r="R109" s="46">
        <v>1820</v>
      </c>
      <c r="S109" s="47">
        <v>1820</v>
      </c>
      <c r="T109" s="48">
        <v>1850</v>
      </c>
      <c r="U109" s="49">
        <v>1839</v>
      </c>
      <c r="V109" s="53">
        <f t="shared" si="39"/>
        <v>99.405405405405403</v>
      </c>
      <c r="W109" s="55">
        <v>224000000</v>
      </c>
      <c r="X109" s="55"/>
      <c r="Y109" s="40" t="s">
        <v>701</v>
      </c>
      <c r="Z109" s="49">
        <v>2000</v>
      </c>
      <c r="AA109" s="49">
        <v>200</v>
      </c>
      <c r="AB109" s="51">
        <f t="shared" si="40"/>
        <v>10</v>
      </c>
      <c r="AC109" s="55">
        <v>290000000</v>
      </c>
      <c r="AD109" s="55">
        <v>3200000</v>
      </c>
      <c r="AE109" s="40" t="s">
        <v>702</v>
      </c>
      <c r="AF109" s="49">
        <v>1820</v>
      </c>
      <c r="AG109" s="49">
        <v>2232</v>
      </c>
      <c r="AH109" s="53">
        <f t="shared" si="41"/>
        <v>122.63736263736264</v>
      </c>
      <c r="AI109" s="55">
        <v>97552309857</v>
      </c>
      <c r="AJ109" s="55">
        <v>96619452585</v>
      </c>
      <c r="AK109" s="40" t="s">
        <v>703</v>
      </c>
      <c r="AL109" s="49">
        <v>1820</v>
      </c>
      <c r="AM109" s="49">
        <v>2232</v>
      </c>
      <c r="AN109" s="53">
        <f t="shared" si="42"/>
        <v>122.63736263736264</v>
      </c>
      <c r="AO109" s="55">
        <v>106571580996</v>
      </c>
      <c r="AP109" s="55">
        <v>21782925087</v>
      </c>
      <c r="AQ109" s="40" t="s">
        <v>704</v>
      </c>
      <c r="AR109" s="49">
        <v>1820</v>
      </c>
      <c r="AS109" s="49">
        <v>2232</v>
      </c>
      <c r="AT109" s="53">
        <f t="shared" si="43"/>
        <v>122.63736263736264</v>
      </c>
      <c r="AU109" s="55">
        <v>117064364955</v>
      </c>
      <c r="AV109" s="55">
        <v>117002378125</v>
      </c>
      <c r="AW109" s="40" t="s">
        <v>705</v>
      </c>
      <c r="AX109" s="49">
        <v>1760</v>
      </c>
      <c r="AY109" s="49">
        <v>2232</v>
      </c>
      <c r="AZ109" s="53">
        <f t="shared" si="44"/>
        <v>126.81818181818181</v>
      </c>
      <c r="BA109" s="55">
        <v>148852142900</v>
      </c>
      <c r="BB109" s="55">
        <v>61749597746</v>
      </c>
      <c r="BC109" s="40" t="s">
        <v>706</v>
      </c>
      <c r="BD109" s="83">
        <v>1820</v>
      </c>
      <c r="BE109" s="83">
        <v>0</v>
      </c>
      <c r="BF109" s="51">
        <f t="shared" si="45"/>
        <v>0</v>
      </c>
      <c r="BG109" s="55">
        <v>0</v>
      </c>
      <c r="BH109" s="55">
        <v>0</v>
      </c>
      <c r="BI109" s="40" t="s">
        <v>707</v>
      </c>
      <c r="BJ109" s="83">
        <v>500</v>
      </c>
      <c r="BK109" s="83">
        <v>454</v>
      </c>
      <c r="BL109" s="51">
        <v>100</v>
      </c>
      <c r="BM109" s="54">
        <v>0</v>
      </c>
      <c r="BN109" s="54">
        <v>0</v>
      </c>
      <c r="BO109" s="56" t="s">
        <v>708</v>
      </c>
      <c r="BP109" s="49">
        <v>1820</v>
      </c>
      <c r="BQ109" s="49">
        <v>0</v>
      </c>
      <c r="BR109" s="51">
        <f t="shared" si="51"/>
        <v>0</v>
      </c>
      <c r="BS109" s="168">
        <v>0</v>
      </c>
      <c r="BT109" s="168">
        <v>0</v>
      </c>
      <c r="BU109" s="154">
        <v>0</v>
      </c>
      <c r="BV109" s="40" t="s">
        <v>1033</v>
      </c>
      <c r="BW109" s="49">
        <v>1820</v>
      </c>
      <c r="BX109" s="57">
        <v>0</v>
      </c>
      <c r="BY109" s="235">
        <f t="shared" si="49"/>
        <v>0</v>
      </c>
      <c r="BZ109" s="291">
        <v>20000000</v>
      </c>
      <c r="CA109" s="292">
        <v>20000000</v>
      </c>
      <c r="CB109" s="281">
        <f t="shared" si="36"/>
        <v>100</v>
      </c>
      <c r="CC109" s="275" t="s">
        <v>1255</v>
      </c>
      <c r="CD109" s="248">
        <v>1820</v>
      </c>
      <c r="CE109" s="249"/>
      <c r="CF109" s="250">
        <f t="shared" ref="CF109:CF114" si="57">(CE109/CD109)*100</f>
        <v>0</v>
      </c>
      <c r="CG109" s="251"/>
      <c r="CH109" s="251"/>
      <c r="CI109" s="247"/>
      <c r="CJ109" s="248">
        <v>1820</v>
      </c>
      <c r="CK109" s="248">
        <f>(U109++AA109+AG109+AM109+AS109+AY109+BE109+BK109+BQ109+BX109+CE109)/10</f>
        <v>1142.0999999999999</v>
      </c>
      <c r="CL109" s="254">
        <f>CK109/CJ109</f>
        <v>0.62752747252747243</v>
      </c>
      <c r="CM109" s="247" t="s">
        <v>709</v>
      </c>
    </row>
    <row r="110" spans="1:91" ht="192.75" customHeight="1">
      <c r="A110" s="427"/>
      <c r="B110" s="330" t="s">
        <v>710</v>
      </c>
      <c r="C110" s="42">
        <v>88</v>
      </c>
      <c r="D110" s="40" t="s">
        <v>711</v>
      </c>
      <c r="E110" s="43"/>
      <c r="F110" s="43" t="s">
        <v>26</v>
      </c>
      <c r="G110" s="43" t="s">
        <v>26</v>
      </c>
      <c r="H110" s="44" t="s">
        <v>160</v>
      </c>
      <c r="I110" s="45">
        <v>54</v>
      </c>
      <c r="J110" s="46">
        <v>54</v>
      </c>
      <c r="K110" s="46">
        <v>1</v>
      </c>
      <c r="L110" s="46">
        <v>1</v>
      </c>
      <c r="M110" s="46">
        <v>1</v>
      </c>
      <c r="N110" s="46">
        <v>54</v>
      </c>
      <c r="O110" s="104">
        <v>1</v>
      </c>
      <c r="P110" s="46">
        <v>1</v>
      </c>
      <c r="Q110" s="46">
        <v>1</v>
      </c>
      <c r="R110" s="46">
        <v>1</v>
      </c>
      <c r="S110" s="47">
        <v>1</v>
      </c>
      <c r="T110" s="48">
        <v>54</v>
      </c>
      <c r="U110" s="49">
        <v>54</v>
      </c>
      <c r="V110" s="53">
        <f t="shared" si="39"/>
        <v>100</v>
      </c>
      <c r="W110" s="55">
        <v>14500000</v>
      </c>
      <c r="X110" s="55">
        <v>14500000</v>
      </c>
      <c r="Y110" s="40" t="s">
        <v>712</v>
      </c>
      <c r="Z110" s="49">
        <v>54</v>
      </c>
      <c r="AA110" s="49">
        <v>54</v>
      </c>
      <c r="AB110" s="51">
        <f t="shared" si="40"/>
        <v>100</v>
      </c>
      <c r="AC110" s="55">
        <v>13750000</v>
      </c>
      <c r="AD110" s="55">
        <v>5200000</v>
      </c>
      <c r="AE110" s="40" t="s">
        <v>713</v>
      </c>
      <c r="AF110" s="49">
        <v>1</v>
      </c>
      <c r="AG110" s="49">
        <v>1</v>
      </c>
      <c r="AH110" s="51">
        <f t="shared" si="41"/>
        <v>100</v>
      </c>
      <c r="AI110" s="55">
        <v>245942593</v>
      </c>
      <c r="AJ110" s="55">
        <v>245942593</v>
      </c>
      <c r="AK110" s="40" t="s">
        <v>714</v>
      </c>
      <c r="AL110" s="49">
        <v>1</v>
      </c>
      <c r="AM110" s="49">
        <v>1</v>
      </c>
      <c r="AN110" s="51">
        <f t="shared" si="42"/>
        <v>100</v>
      </c>
      <c r="AO110" s="55">
        <v>123000000</v>
      </c>
      <c r="AP110" s="55">
        <v>119734663</v>
      </c>
      <c r="AQ110" s="330" t="s">
        <v>305</v>
      </c>
      <c r="AR110" s="49">
        <v>1</v>
      </c>
      <c r="AS110" s="49">
        <v>1</v>
      </c>
      <c r="AT110" s="51">
        <f t="shared" si="43"/>
        <v>100</v>
      </c>
      <c r="AU110" s="55">
        <v>440000000</v>
      </c>
      <c r="AV110" s="55">
        <v>439921995</v>
      </c>
      <c r="AW110" s="40" t="s">
        <v>682</v>
      </c>
      <c r="AX110" s="49">
        <v>54</v>
      </c>
      <c r="AY110" s="49">
        <v>54</v>
      </c>
      <c r="AZ110" s="51">
        <f t="shared" si="44"/>
        <v>100</v>
      </c>
      <c r="BA110" s="55">
        <v>123575000</v>
      </c>
      <c r="BB110" s="55">
        <v>90736000</v>
      </c>
      <c r="BC110" s="40" t="s">
        <v>715</v>
      </c>
      <c r="BD110" s="83">
        <v>1</v>
      </c>
      <c r="BE110" s="83">
        <v>1</v>
      </c>
      <c r="BF110" s="51">
        <f t="shared" si="45"/>
        <v>100</v>
      </c>
      <c r="BG110" s="55">
        <v>0</v>
      </c>
      <c r="BH110" s="55">
        <v>0</v>
      </c>
      <c r="BI110" s="40" t="s">
        <v>716</v>
      </c>
      <c r="BJ110" s="49">
        <v>1</v>
      </c>
      <c r="BK110" s="49">
        <v>1</v>
      </c>
      <c r="BL110" s="51">
        <f t="shared" si="48"/>
        <v>100</v>
      </c>
      <c r="BM110" s="54">
        <v>0</v>
      </c>
      <c r="BN110" s="54">
        <v>0</v>
      </c>
      <c r="BO110" s="56" t="s">
        <v>717</v>
      </c>
      <c r="BP110" s="49">
        <v>1</v>
      </c>
      <c r="BQ110" s="49">
        <v>1</v>
      </c>
      <c r="BR110" s="51">
        <f t="shared" si="51"/>
        <v>100</v>
      </c>
      <c r="BS110" s="168">
        <v>0</v>
      </c>
      <c r="BT110" s="168">
        <v>0</v>
      </c>
      <c r="BU110" s="154">
        <v>0</v>
      </c>
      <c r="BV110" s="40" t="s">
        <v>1034</v>
      </c>
      <c r="BW110" s="57">
        <v>1</v>
      </c>
      <c r="BX110" s="57">
        <v>0</v>
      </c>
      <c r="BY110" s="235">
        <f t="shared" si="49"/>
        <v>0</v>
      </c>
      <c r="BZ110" s="222"/>
      <c r="CA110" s="222"/>
      <c r="CB110" s="281">
        <v>0</v>
      </c>
      <c r="CC110" s="311" t="s">
        <v>1163</v>
      </c>
      <c r="CD110" s="249">
        <v>1</v>
      </c>
      <c r="CE110" s="249"/>
      <c r="CF110" s="250">
        <f t="shared" si="57"/>
        <v>0</v>
      </c>
      <c r="CG110" s="251"/>
      <c r="CH110" s="251"/>
      <c r="CI110" s="247"/>
      <c r="CJ110" s="248">
        <v>1</v>
      </c>
      <c r="CK110" s="248">
        <f>(U110+AA110+AG110+AM110+AS110+AY110+BE110+BK110+BQ110+BX110+CE110)/10</f>
        <v>16.8</v>
      </c>
      <c r="CL110" s="254">
        <v>1</v>
      </c>
      <c r="CM110" s="260" t="s">
        <v>1134</v>
      </c>
    </row>
    <row r="111" spans="1:91" ht="182.25" customHeight="1">
      <c r="A111" s="427"/>
      <c r="B111" s="331"/>
      <c r="C111" s="42">
        <v>89</v>
      </c>
      <c r="D111" s="40" t="s">
        <v>718</v>
      </c>
      <c r="E111" s="43"/>
      <c r="F111" s="43" t="s">
        <v>26</v>
      </c>
      <c r="G111" s="43" t="s">
        <v>26</v>
      </c>
      <c r="H111" s="44" t="s">
        <v>100</v>
      </c>
      <c r="I111" s="45">
        <v>53</v>
      </c>
      <c r="J111" s="46">
        <v>54</v>
      </c>
      <c r="K111" s="46">
        <v>54</v>
      </c>
      <c r="L111" s="46">
        <v>54</v>
      </c>
      <c r="M111" s="46">
        <v>54</v>
      </c>
      <c r="N111" s="46">
        <v>54</v>
      </c>
      <c r="O111" s="104">
        <v>54</v>
      </c>
      <c r="P111" s="46">
        <v>54</v>
      </c>
      <c r="Q111" s="46">
        <v>54</v>
      </c>
      <c r="R111" s="46">
        <v>54</v>
      </c>
      <c r="S111" s="47">
        <v>54</v>
      </c>
      <c r="T111" s="48">
        <v>53</v>
      </c>
      <c r="U111" s="49">
        <v>54</v>
      </c>
      <c r="V111" s="53">
        <f t="shared" si="39"/>
        <v>101.88679245283019</v>
      </c>
      <c r="W111" s="55">
        <v>224000000</v>
      </c>
      <c r="X111" s="55">
        <v>224000000</v>
      </c>
      <c r="Y111" s="40" t="s">
        <v>312</v>
      </c>
      <c r="Z111" s="49">
        <v>54</v>
      </c>
      <c r="AA111" s="49">
        <v>54</v>
      </c>
      <c r="AB111" s="51">
        <f t="shared" si="40"/>
        <v>100</v>
      </c>
      <c r="AC111" s="55">
        <v>290000000</v>
      </c>
      <c r="AD111" s="55">
        <v>3200000</v>
      </c>
      <c r="AE111" s="40" t="s">
        <v>719</v>
      </c>
      <c r="AF111" s="49">
        <v>54</v>
      </c>
      <c r="AG111" s="49">
        <v>54</v>
      </c>
      <c r="AH111" s="51">
        <f t="shared" si="41"/>
        <v>100</v>
      </c>
      <c r="AI111" s="333">
        <v>15000000</v>
      </c>
      <c r="AJ111" s="333"/>
      <c r="AK111" s="330" t="s">
        <v>720</v>
      </c>
      <c r="AL111" s="49">
        <v>54</v>
      </c>
      <c r="AM111" s="49">
        <v>52</v>
      </c>
      <c r="AN111" s="53">
        <f t="shared" si="42"/>
        <v>96.296296296296291</v>
      </c>
      <c r="AO111" s="55">
        <v>0</v>
      </c>
      <c r="AP111" s="55">
        <v>0</v>
      </c>
      <c r="AQ111" s="331"/>
      <c r="AR111" s="49">
        <v>54</v>
      </c>
      <c r="AS111" s="49">
        <v>54</v>
      </c>
      <c r="AT111" s="51">
        <f t="shared" si="43"/>
        <v>100</v>
      </c>
      <c r="AU111" s="333">
        <v>112100000</v>
      </c>
      <c r="AV111" s="333">
        <v>107638100</v>
      </c>
      <c r="AW111" s="350" t="s">
        <v>721</v>
      </c>
      <c r="AX111" s="49">
        <v>54</v>
      </c>
      <c r="AY111" s="49">
        <v>54</v>
      </c>
      <c r="AZ111" s="51">
        <f t="shared" si="44"/>
        <v>100</v>
      </c>
      <c r="BA111" s="333">
        <v>123575000</v>
      </c>
      <c r="BB111" s="333">
        <v>90736000</v>
      </c>
      <c r="BC111" s="350" t="s">
        <v>722</v>
      </c>
      <c r="BD111" s="83">
        <v>54</v>
      </c>
      <c r="BE111" s="83">
        <v>54</v>
      </c>
      <c r="BF111" s="51">
        <f t="shared" si="45"/>
        <v>100</v>
      </c>
      <c r="BG111" s="55">
        <v>0</v>
      </c>
      <c r="BH111" s="55">
        <v>0</v>
      </c>
      <c r="BI111" s="40" t="s">
        <v>314</v>
      </c>
      <c r="BJ111" s="49">
        <v>54</v>
      </c>
      <c r="BK111" s="49">
        <v>54</v>
      </c>
      <c r="BL111" s="51">
        <f t="shared" si="48"/>
        <v>100</v>
      </c>
      <c r="BM111" s="54">
        <v>0</v>
      </c>
      <c r="BN111" s="54">
        <v>0</v>
      </c>
      <c r="BO111" s="56" t="s">
        <v>723</v>
      </c>
      <c r="BP111" s="49">
        <v>54</v>
      </c>
      <c r="BQ111" s="49">
        <v>54</v>
      </c>
      <c r="BR111" s="51">
        <f t="shared" si="51"/>
        <v>100</v>
      </c>
      <c r="BS111" s="168">
        <v>0</v>
      </c>
      <c r="BT111" s="168">
        <v>0</v>
      </c>
      <c r="BU111" s="154">
        <v>0</v>
      </c>
      <c r="BV111" s="40" t="s">
        <v>1035</v>
      </c>
      <c r="BW111" s="57">
        <v>54</v>
      </c>
      <c r="BX111" s="57">
        <v>54</v>
      </c>
      <c r="BY111" s="235">
        <f t="shared" si="49"/>
        <v>100</v>
      </c>
      <c r="BZ111" s="222"/>
      <c r="CA111" s="222"/>
      <c r="CB111" s="281" t="e">
        <f t="shared" si="36"/>
        <v>#DIV/0!</v>
      </c>
      <c r="CC111" s="275" t="s">
        <v>1256</v>
      </c>
      <c r="CD111" s="249">
        <v>54</v>
      </c>
      <c r="CE111" s="249"/>
      <c r="CF111" s="250">
        <f t="shared" si="57"/>
        <v>0</v>
      </c>
      <c r="CG111" s="251"/>
      <c r="CH111" s="251"/>
      <c r="CI111" s="247"/>
      <c r="CJ111" s="248">
        <v>54</v>
      </c>
      <c r="CK111" s="248">
        <f>(U111+AA111+AG111+AM111+AS111+AY111+BE111+BK111+BQ111+BX111+CE111+BX111)/10</f>
        <v>59.2</v>
      </c>
      <c r="CL111" s="254">
        <v>0.8</v>
      </c>
      <c r="CM111" s="247" t="s">
        <v>1288</v>
      </c>
    </row>
    <row r="112" spans="1:91" ht="154.5" customHeight="1">
      <c r="A112" s="427"/>
      <c r="B112" s="332"/>
      <c r="C112" s="42">
        <v>90</v>
      </c>
      <c r="D112" s="40" t="s">
        <v>724</v>
      </c>
      <c r="E112" s="43" t="s">
        <v>26</v>
      </c>
      <c r="F112" s="43" t="s">
        <v>26</v>
      </c>
      <c r="G112" s="43" t="s">
        <v>26</v>
      </c>
      <c r="H112" s="44" t="s">
        <v>160</v>
      </c>
      <c r="I112" s="45">
        <v>54</v>
      </c>
      <c r="J112" s="46">
        <v>54</v>
      </c>
      <c r="K112" s="46">
        <v>54</v>
      </c>
      <c r="L112" s="46">
        <v>54</v>
      </c>
      <c r="M112" s="46">
        <v>54</v>
      </c>
      <c r="N112" s="46">
        <v>54</v>
      </c>
      <c r="O112" s="104">
        <v>54</v>
      </c>
      <c r="P112" s="46">
        <v>54</v>
      </c>
      <c r="Q112" s="46">
        <v>54</v>
      </c>
      <c r="R112" s="46">
        <v>54</v>
      </c>
      <c r="S112" s="47">
        <v>54</v>
      </c>
      <c r="T112" s="48">
        <v>54</v>
      </c>
      <c r="U112" s="49">
        <v>54</v>
      </c>
      <c r="V112" s="53">
        <f t="shared" si="39"/>
        <v>100</v>
      </c>
      <c r="W112" s="55">
        <v>14500000</v>
      </c>
      <c r="X112" s="55">
        <v>14500000</v>
      </c>
      <c r="Y112" s="40" t="s">
        <v>725</v>
      </c>
      <c r="Z112" s="49">
        <v>54</v>
      </c>
      <c r="AA112" s="49">
        <v>54</v>
      </c>
      <c r="AB112" s="51">
        <f t="shared" si="40"/>
        <v>100</v>
      </c>
      <c r="AC112" s="55">
        <v>13750000</v>
      </c>
      <c r="AD112" s="55">
        <v>5200000</v>
      </c>
      <c r="AE112" s="40" t="s">
        <v>726</v>
      </c>
      <c r="AF112" s="49">
        <v>54</v>
      </c>
      <c r="AG112" s="49">
        <v>54</v>
      </c>
      <c r="AH112" s="51">
        <f t="shared" si="41"/>
        <v>100</v>
      </c>
      <c r="AI112" s="335"/>
      <c r="AJ112" s="335"/>
      <c r="AK112" s="332"/>
      <c r="AL112" s="49">
        <v>54</v>
      </c>
      <c r="AM112" s="49">
        <v>52</v>
      </c>
      <c r="AN112" s="53">
        <f t="shared" si="42"/>
        <v>96.296296296296291</v>
      </c>
      <c r="AO112" s="55">
        <v>0</v>
      </c>
      <c r="AP112" s="55">
        <v>0</v>
      </c>
      <c r="AQ112" s="332"/>
      <c r="AR112" s="49">
        <v>54</v>
      </c>
      <c r="AS112" s="49">
        <v>54</v>
      </c>
      <c r="AT112" s="51">
        <f t="shared" si="43"/>
        <v>100</v>
      </c>
      <c r="AU112" s="335"/>
      <c r="AV112" s="335"/>
      <c r="AW112" s="337"/>
      <c r="AX112" s="49">
        <v>54</v>
      </c>
      <c r="AY112" s="49">
        <v>54</v>
      </c>
      <c r="AZ112" s="51">
        <f t="shared" si="44"/>
        <v>100</v>
      </c>
      <c r="BA112" s="335"/>
      <c r="BB112" s="335"/>
      <c r="BC112" s="337"/>
      <c r="BD112" s="83">
        <v>54</v>
      </c>
      <c r="BE112" s="83">
        <v>54</v>
      </c>
      <c r="BF112" s="51">
        <f t="shared" si="45"/>
        <v>100</v>
      </c>
      <c r="BG112" s="55">
        <v>0</v>
      </c>
      <c r="BH112" s="55">
        <v>0</v>
      </c>
      <c r="BI112" s="40" t="s">
        <v>478</v>
      </c>
      <c r="BJ112" s="49">
        <v>54</v>
      </c>
      <c r="BK112" s="49">
        <v>54</v>
      </c>
      <c r="BL112" s="51">
        <f t="shared" si="48"/>
        <v>100</v>
      </c>
      <c r="BM112" s="54">
        <v>0</v>
      </c>
      <c r="BN112" s="54">
        <v>0</v>
      </c>
      <c r="BO112" s="56" t="s">
        <v>478</v>
      </c>
      <c r="BP112" s="49">
        <v>54</v>
      </c>
      <c r="BQ112" s="49">
        <v>54</v>
      </c>
      <c r="BR112" s="51">
        <f t="shared" si="51"/>
        <v>100</v>
      </c>
      <c r="BS112" s="168">
        <v>0</v>
      </c>
      <c r="BT112" s="168">
        <v>0</v>
      </c>
      <c r="BU112" s="154">
        <v>0</v>
      </c>
      <c r="BV112" s="40" t="s">
        <v>1036</v>
      </c>
      <c r="BW112" s="57">
        <v>54</v>
      </c>
      <c r="BX112" s="57">
        <v>0</v>
      </c>
      <c r="BY112" s="235">
        <f t="shared" si="49"/>
        <v>0</v>
      </c>
      <c r="BZ112" s="222"/>
      <c r="CA112" s="222"/>
      <c r="CB112" s="281" t="e">
        <f t="shared" si="36"/>
        <v>#DIV/0!</v>
      </c>
      <c r="CC112" s="311" t="s">
        <v>1163</v>
      </c>
      <c r="CD112" s="249">
        <v>54</v>
      </c>
      <c r="CE112" s="249"/>
      <c r="CF112" s="250">
        <f t="shared" si="57"/>
        <v>0</v>
      </c>
      <c r="CG112" s="251"/>
      <c r="CH112" s="251"/>
      <c r="CI112" s="247"/>
      <c r="CJ112" s="248">
        <v>54</v>
      </c>
      <c r="CK112" s="248">
        <f>(U112+AA112+AG112+AM112+AS112+AY112+BE112+BK112+BQ112+BX112+CE112)/10</f>
        <v>48.4</v>
      </c>
      <c r="CL112" s="254">
        <v>0.8</v>
      </c>
      <c r="CM112" s="247" t="s">
        <v>1289</v>
      </c>
    </row>
    <row r="113" spans="1:91" ht="205.5" customHeight="1">
      <c r="A113" s="427"/>
      <c r="B113" s="330" t="s">
        <v>727</v>
      </c>
      <c r="C113" s="98">
        <v>91</v>
      </c>
      <c r="D113" s="40" t="s">
        <v>728</v>
      </c>
      <c r="E113" s="99"/>
      <c r="F113" s="99" t="s">
        <v>26</v>
      </c>
      <c r="G113" s="99" t="s">
        <v>26</v>
      </c>
      <c r="H113" s="100" t="s">
        <v>486</v>
      </c>
      <c r="I113" s="45">
        <v>275</v>
      </c>
      <c r="J113" s="46">
        <v>275</v>
      </c>
      <c r="K113" s="46">
        <v>3</v>
      </c>
      <c r="L113" s="46">
        <v>3</v>
      </c>
      <c r="M113" s="46">
        <v>3</v>
      </c>
      <c r="N113" s="46">
        <v>4175</v>
      </c>
      <c r="O113" s="104">
        <v>12</v>
      </c>
      <c r="P113" s="46">
        <v>12</v>
      </c>
      <c r="Q113" s="104">
        <v>810</v>
      </c>
      <c r="R113" s="104">
        <v>810</v>
      </c>
      <c r="S113" s="105">
        <v>810</v>
      </c>
      <c r="T113" s="48">
        <v>275</v>
      </c>
      <c r="U113" s="49">
        <v>298</v>
      </c>
      <c r="V113" s="53">
        <f t="shared" si="39"/>
        <v>108.36363636363637</v>
      </c>
      <c r="W113" s="333">
        <v>272826718</v>
      </c>
      <c r="X113" s="333">
        <v>272826718</v>
      </c>
      <c r="Y113" s="40" t="s">
        <v>729</v>
      </c>
      <c r="Z113" s="49">
        <v>275</v>
      </c>
      <c r="AA113" s="49">
        <v>150</v>
      </c>
      <c r="AB113" s="53">
        <f t="shared" si="40"/>
        <v>54.54545454545454</v>
      </c>
      <c r="AC113" s="333">
        <v>328250000</v>
      </c>
      <c r="AD113" s="333">
        <v>151100000</v>
      </c>
      <c r="AE113" s="40" t="s">
        <v>730</v>
      </c>
      <c r="AF113" s="49">
        <v>3</v>
      </c>
      <c r="AG113" s="49">
        <v>3</v>
      </c>
      <c r="AH113" s="51">
        <f t="shared" si="41"/>
        <v>100</v>
      </c>
      <c r="AI113" s="333">
        <v>51750000</v>
      </c>
      <c r="AJ113" s="333">
        <v>47228333</v>
      </c>
      <c r="AK113" s="330" t="s">
        <v>731</v>
      </c>
      <c r="AL113" s="49">
        <v>3</v>
      </c>
      <c r="AM113" s="49">
        <v>9</v>
      </c>
      <c r="AN113" s="51">
        <f t="shared" si="42"/>
        <v>300</v>
      </c>
      <c r="AO113" s="333">
        <v>274250000</v>
      </c>
      <c r="AP113" s="333">
        <v>36000000</v>
      </c>
      <c r="AQ113" s="330" t="s">
        <v>732</v>
      </c>
      <c r="AR113" s="49">
        <v>3</v>
      </c>
      <c r="AS113" s="49">
        <v>3</v>
      </c>
      <c r="AT113" s="51">
        <f t="shared" si="43"/>
        <v>100</v>
      </c>
      <c r="AU113" s="333">
        <v>36450000</v>
      </c>
      <c r="AV113" s="333">
        <v>186049737</v>
      </c>
      <c r="AW113" s="350" t="s">
        <v>733</v>
      </c>
      <c r="AX113" s="49">
        <v>4175</v>
      </c>
      <c r="AY113" s="49">
        <v>410</v>
      </c>
      <c r="AZ113" s="53">
        <f t="shared" si="44"/>
        <v>9.8203592814371259</v>
      </c>
      <c r="BA113" s="333">
        <v>355930500</v>
      </c>
      <c r="BB113" s="333">
        <v>277287335</v>
      </c>
      <c r="BC113" s="350" t="s">
        <v>734</v>
      </c>
      <c r="BD113" s="83">
        <v>12</v>
      </c>
      <c r="BE113" s="83">
        <v>8</v>
      </c>
      <c r="BF113" s="53">
        <f t="shared" si="45"/>
        <v>66.666666666666657</v>
      </c>
      <c r="BG113" s="366">
        <v>14000000</v>
      </c>
      <c r="BH113" s="366">
        <v>14000000</v>
      </c>
      <c r="BI113" s="395" t="s">
        <v>735</v>
      </c>
      <c r="BJ113" s="49">
        <v>12</v>
      </c>
      <c r="BK113" s="49">
        <v>12</v>
      </c>
      <c r="BL113" s="53">
        <f t="shared" si="48"/>
        <v>100</v>
      </c>
      <c r="BM113" s="54">
        <v>57630000</v>
      </c>
      <c r="BN113" s="54">
        <v>57630000</v>
      </c>
      <c r="BO113" s="56" t="s">
        <v>736</v>
      </c>
      <c r="BP113" s="49">
        <v>810</v>
      </c>
      <c r="BQ113" s="49">
        <v>2526</v>
      </c>
      <c r="BR113" s="191">
        <v>100</v>
      </c>
      <c r="BS113" s="177">
        <v>5600000</v>
      </c>
      <c r="BT113" s="177">
        <v>5600000</v>
      </c>
      <c r="BU113" s="154">
        <f t="shared" si="32"/>
        <v>100</v>
      </c>
      <c r="BV113" s="40" t="s">
        <v>1037</v>
      </c>
      <c r="BW113" s="57">
        <v>810</v>
      </c>
      <c r="BX113" s="306">
        <v>1200</v>
      </c>
      <c r="BY113" s="235">
        <v>100</v>
      </c>
      <c r="BZ113" s="298">
        <v>20000000</v>
      </c>
      <c r="CA113" s="298">
        <v>15000000</v>
      </c>
      <c r="CB113" s="281">
        <f t="shared" si="36"/>
        <v>75</v>
      </c>
      <c r="CC113" s="275" t="s">
        <v>1146</v>
      </c>
      <c r="CD113" s="249"/>
      <c r="CE113" s="249"/>
      <c r="CF113" s="250" t="e">
        <f t="shared" si="57"/>
        <v>#DIV/0!</v>
      </c>
      <c r="CG113" s="251"/>
      <c r="CH113" s="251"/>
      <c r="CI113" s="247"/>
      <c r="CJ113" s="248">
        <v>8101</v>
      </c>
      <c r="CK113" s="248">
        <f t="shared" ref="CK113:CK114" si="58">(U113+AA113+AG113+AM113+AS113+AY113+BE113+BK113+BQ113+BX113+CE113)</f>
        <v>4619</v>
      </c>
      <c r="CL113" s="254">
        <v>1</v>
      </c>
      <c r="CM113" s="247" t="s">
        <v>1290</v>
      </c>
    </row>
    <row r="114" spans="1:91" ht="153.75" customHeight="1">
      <c r="A114" s="428"/>
      <c r="B114" s="332"/>
      <c r="C114" s="42">
        <v>92</v>
      </c>
      <c r="D114" s="40" t="s">
        <v>737</v>
      </c>
      <c r="E114" s="43" t="s">
        <v>26</v>
      </c>
      <c r="F114" s="43" t="s">
        <v>26</v>
      </c>
      <c r="G114" s="43" t="s">
        <v>26</v>
      </c>
      <c r="H114" s="44" t="s">
        <v>486</v>
      </c>
      <c r="I114" s="45">
        <v>5</v>
      </c>
      <c r="J114" s="46">
        <v>3</v>
      </c>
      <c r="K114" s="46">
        <v>3</v>
      </c>
      <c r="L114" s="46">
        <v>3</v>
      </c>
      <c r="M114" s="46">
        <v>3</v>
      </c>
      <c r="N114" s="46">
        <v>10</v>
      </c>
      <c r="O114" s="104">
        <v>12</v>
      </c>
      <c r="P114" s="46">
        <v>12</v>
      </c>
      <c r="Q114" s="46">
        <v>12</v>
      </c>
      <c r="R114" s="46">
        <v>12</v>
      </c>
      <c r="S114" s="47">
        <v>12</v>
      </c>
      <c r="T114" s="48">
        <v>5</v>
      </c>
      <c r="U114" s="49">
        <v>5</v>
      </c>
      <c r="V114" s="53">
        <f t="shared" si="39"/>
        <v>100</v>
      </c>
      <c r="W114" s="335"/>
      <c r="X114" s="335"/>
      <c r="Y114" s="40" t="s">
        <v>496</v>
      </c>
      <c r="Z114" s="49">
        <v>3</v>
      </c>
      <c r="AA114" s="49">
        <v>2</v>
      </c>
      <c r="AB114" s="53">
        <f t="shared" si="40"/>
        <v>66.666666666666657</v>
      </c>
      <c r="AC114" s="335"/>
      <c r="AD114" s="335"/>
      <c r="AE114" s="40" t="s">
        <v>738</v>
      </c>
      <c r="AF114" s="49">
        <v>3</v>
      </c>
      <c r="AG114" s="49">
        <v>3</v>
      </c>
      <c r="AH114" s="51">
        <f t="shared" si="41"/>
        <v>100</v>
      </c>
      <c r="AI114" s="335"/>
      <c r="AJ114" s="335"/>
      <c r="AK114" s="332"/>
      <c r="AL114" s="49">
        <v>3</v>
      </c>
      <c r="AM114" s="49">
        <v>9</v>
      </c>
      <c r="AN114" s="51">
        <f t="shared" si="42"/>
        <v>300</v>
      </c>
      <c r="AO114" s="335"/>
      <c r="AP114" s="335"/>
      <c r="AQ114" s="332"/>
      <c r="AR114" s="49">
        <v>3</v>
      </c>
      <c r="AS114" s="49">
        <v>3</v>
      </c>
      <c r="AT114" s="51">
        <f t="shared" si="43"/>
        <v>100</v>
      </c>
      <c r="AU114" s="335"/>
      <c r="AV114" s="335"/>
      <c r="AW114" s="337"/>
      <c r="AX114" s="49">
        <v>10</v>
      </c>
      <c r="AY114" s="49">
        <v>6</v>
      </c>
      <c r="AZ114" s="51">
        <f t="shared" si="44"/>
        <v>60</v>
      </c>
      <c r="BA114" s="335"/>
      <c r="BB114" s="335"/>
      <c r="BC114" s="337"/>
      <c r="BD114" s="83">
        <v>12</v>
      </c>
      <c r="BE114" s="83">
        <v>8</v>
      </c>
      <c r="BF114" s="53">
        <f t="shared" si="45"/>
        <v>66.666666666666657</v>
      </c>
      <c r="BG114" s="367"/>
      <c r="BH114" s="367"/>
      <c r="BI114" s="396"/>
      <c r="BJ114" s="49">
        <v>12</v>
      </c>
      <c r="BK114" s="49">
        <v>12</v>
      </c>
      <c r="BL114" s="51">
        <f t="shared" si="48"/>
        <v>100</v>
      </c>
      <c r="BM114" s="54">
        <v>4000000</v>
      </c>
      <c r="BN114" s="54">
        <v>4000000</v>
      </c>
      <c r="BO114" s="56" t="s">
        <v>739</v>
      </c>
      <c r="BP114" s="49">
        <v>12</v>
      </c>
      <c r="BQ114" s="106">
        <v>12</v>
      </c>
      <c r="BR114" s="50">
        <f t="shared" si="51"/>
        <v>100</v>
      </c>
      <c r="BS114" s="177">
        <v>11400000</v>
      </c>
      <c r="BT114" s="177">
        <v>11400000</v>
      </c>
      <c r="BU114" s="154">
        <f t="shared" si="32"/>
        <v>100</v>
      </c>
      <c r="BV114" s="40" t="s">
        <v>1038</v>
      </c>
      <c r="BW114" s="57">
        <v>12</v>
      </c>
      <c r="BX114" s="57">
        <v>12</v>
      </c>
      <c r="BY114" s="235">
        <f t="shared" si="49"/>
        <v>100</v>
      </c>
      <c r="BZ114" s="59">
        <v>9600000</v>
      </c>
      <c r="CA114" s="59">
        <v>8000000</v>
      </c>
      <c r="CB114" s="281">
        <f t="shared" si="36"/>
        <v>83.333333333333343</v>
      </c>
      <c r="CC114" s="275" t="s">
        <v>1233</v>
      </c>
      <c r="CD114" s="249">
        <v>12</v>
      </c>
      <c r="CE114" s="249"/>
      <c r="CF114" s="250">
        <f t="shared" si="57"/>
        <v>0</v>
      </c>
      <c r="CG114" s="251"/>
      <c r="CH114" s="251"/>
      <c r="CI114" s="247"/>
      <c r="CJ114" s="248">
        <v>12</v>
      </c>
      <c r="CK114" s="248">
        <f t="shared" si="58"/>
        <v>72</v>
      </c>
      <c r="CL114" s="254">
        <v>1</v>
      </c>
      <c r="CM114" s="247" t="s">
        <v>1291</v>
      </c>
    </row>
    <row r="115" spans="1:91" ht="99" customHeight="1">
      <c r="A115" s="432" t="s">
        <v>740</v>
      </c>
      <c r="B115" s="330" t="s">
        <v>741</v>
      </c>
      <c r="C115" s="377">
        <v>93</v>
      </c>
      <c r="D115" s="330" t="s">
        <v>742</v>
      </c>
      <c r="E115" s="351"/>
      <c r="F115" s="351"/>
      <c r="G115" s="351" t="s">
        <v>26</v>
      </c>
      <c r="H115" s="44" t="s">
        <v>160</v>
      </c>
      <c r="I115" s="356">
        <v>1</v>
      </c>
      <c r="J115" s="362">
        <v>1</v>
      </c>
      <c r="K115" s="362">
        <v>1</v>
      </c>
      <c r="L115" s="362">
        <v>1</v>
      </c>
      <c r="M115" s="362">
        <v>1</v>
      </c>
      <c r="N115" s="362">
        <v>1</v>
      </c>
      <c r="O115" s="439">
        <v>1</v>
      </c>
      <c r="P115" s="362">
        <v>1</v>
      </c>
      <c r="Q115" s="362">
        <v>1</v>
      </c>
      <c r="R115" s="362">
        <v>1</v>
      </c>
      <c r="S115" s="380">
        <v>1</v>
      </c>
      <c r="T115" s="364">
        <v>1</v>
      </c>
      <c r="U115" s="360">
        <v>1</v>
      </c>
      <c r="V115" s="384">
        <f t="shared" si="39"/>
        <v>100</v>
      </c>
      <c r="W115" s="55">
        <v>44333333</v>
      </c>
      <c r="X115" s="55">
        <v>39833332</v>
      </c>
      <c r="Y115" s="40" t="s">
        <v>743</v>
      </c>
      <c r="Z115" s="360">
        <v>1</v>
      </c>
      <c r="AA115" s="360">
        <v>1</v>
      </c>
      <c r="AB115" s="318">
        <f t="shared" si="40"/>
        <v>100</v>
      </c>
      <c r="AC115" s="55">
        <v>27500000</v>
      </c>
      <c r="AD115" s="55">
        <v>11320747</v>
      </c>
      <c r="AE115" s="40" t="s">
        <v>744</v>
      </c>
      <c r="AF115" s="360">
        <v>1</v>
      </c>
      <c r="AG115" s="360">
        <v>1</v>
      </c>
      <c r="AH115" s="318">
        <f t="shared" si="41"/>
        <v>100</v>
      </c>
      <c r="AI115" s="55">
        <v>42150050</v>
      </c>
      <c r="AJ115" s="55">
        <v>41352325</v>
      </c>
      <c r="AK115" s="40" t="s">
        <v>745</v>
      </c>
      <c r="AL115" s="360">
        <v>1</v>
      </c>
      <c r="AM115" s="360">
        <v>1</v>
      </c>
      <c r="AN115" s="318">
        <f t="shared" si="42"/>
        <v>100</v>
      </c>
      <c r="AO115" s="55">
        <v>31650000</v>
      </c>
      <c r="AP115" s="55">
        <v>0</v>
      </c>
      <c r="AQ115" s="40" t="s">
        <v>746</v>
      </c>
      <c r="AR115" s="360">
        <v>1</v>
      </c>
      <c r="AS115" s="360">
        <v>2</v>
      </c>
      <c r="AT115" s="318">
        <f t="shared" si="43"/>
        <v>200</v>
      </c>
      <c r="AU115" s="55">
        <v>38000000</v>
      </c>
      <c r="AV115" s="55">
        <v>35101442</v>
      </c>
      <c r="AW115" s="40" t="s">
        <v>747</v>
      </c>
      <c r="AX115" s="360">
        <v>1</v>
      </c>
      <c r="AY115" s="360">
        <v>1</v>
      </c>
      <c r="AZ115" s="318">
        <f t="shared" si="44"/>
        <v>100</v>
      </c>
      <c r="BA115" s="55">
        <v>40000000</v>
      </c>
      <c r="BB115" s="55">
        <v>24124000</v>
      </c>
      <c r="BC115" s="40" t="s">
        <v>748</v>
      </c>
      <c r="BD115" s="444">
        <v>1</v>
      </c>
      <c r="BE115" s="444">
        <v>1</v>
      </c>
      <c r="BF115" s="318">
        <f t="shared" si="45"/>
        <v>100</v>
      </c>
      <c r="BG115" s="54">
        <v>8600000</v>
      </c>
      <c r="BH115" s="54">
        <v>8600000</v>
      </c>
      <c r="BI115" s="56" t="s">
        <v>749</v>
      </c>
      <c r="BJ115" s="360">
        <v>1</v>
      </c>
      <c r="BK115" s="360">
        <v>1</v>
      </c>
      <c r="BL115" s="318">
        <f t="shared" si="48"/>
        <v>100</v>
      </c>
      <c r="BM115" s="54">
        <v>2885000</v>
      </c>
      <c r="BN115" s="54">
        <v>2885000</v>
      </c>
      <c r="BO115" s="56" t="s">
        <v>750</v>
      </c>
      <c r="BP115" s="360">
        <v>1</v>
      </c>
      <c r="BQ115" s="360">
        <v>1</v>
      </c>
      <c r="BR115" s="318">
        <f t="shared" si="51"/>
        <v>100</v>
      </c>
      <c r="BS115" s="168">
        <v>0</v>
      </c>
      <c r="BT115" s="168">
        <v>0</v>
      </c>
      <c r="BU115" s="154">
        <v>0</v>
      </c>
      <c r="BV115" s="40" t="s">
        <v>948</v>
      </c>
      <c r="BW115" s="360">
        <v>1</v>
      </c>
      <c r="BX115" s="360">
        <v>1</v>
      </c>
      <c r="BY115" s="370">
        <f t="shared" si="49"/>
        <v>100</v>
      </c>
      <c r="BZ115" s="222"/>
      <c r="CA115" s="222"/>
      <c r="CB115" s="281" t="e">
        <f t="shared" si="36"/>
        <v>#DIV/0!</v>
      </c>
      <c r="CC115" s="275" t="s">
        <v>1164</v>
      </c>
      <c r="CD115" s="360">
        <v>1</v>
      </c>
      <c r="CE115" s="360"/>
      <c r="CF115" s="320">
        <f t="shared" si="50"/>
        <v>0</v>
      </c>
      <c r="CG115" s="58"/>
      <c r="CH115" s="58"/>
      <c r="CI115" s="40"/>
      <c r="CJ115" s="360">
        <v>1</v>
      </c>
      <c r="CK115" s="362">
        <f>(U115+AA115+AG115+AM115+AS115+AY115+BE115+BK115+BQ115+BX115+CE115)/10</f>
        <v>1.1000000000000001</v>
      </c>
      <c r="CL115" s="400">
        <v>1</v>
      </c>
      <c r="CM115" s="330" t="s">
        <v>751</v>
      </c>
    </row>
    <row r="116" spans="1:91" ht="146.25" customHeight="1">
      <c r="A116" s="433"/>
      <c r="B116" s="332"/>
      <c r="C116" s="352"/>
      <c r="D116" s="435"/>
      <c r="E116" s="436"/>
      <c r="F116" s="436"/>
      <c r="G116" s="436"/>
      <c r="H116" s="44" t="s">
        <v>170</v>
      </c>
      <c r="I116" s="437"/>
      <c r="J116" s="438"/>
      <c r="K116" s="438"/>
      <c r="L116" s="438"/>
      <c r="M116" s="438"/>
      <c r="N116" s="438"/>
      <c r="O116" s="440"/>
      <c r="P116" s="438"/>
      <c r="Q116" s="438"/>
      <c r="R116" s="438"/>
      <c r="S116" s="450"/>
      <c r="T116" s="365"/>
      <c r="U116" s="361"/>
      <c r="V116" s="385"/>
      <c r="W116" s="55"/>
      <c r="X116" s="55"/>
      <c r="Y116" s="40"/>
      <c r="Z116" s="361"/>
      <c r="AA116" s="361"/>
      <c r="AB116" s="319"/>
      <c r="AC116" s="55">
        <v>1956063594</v>
      </c>
      <c r="AD116" s="55">
        <v>1956063594</v>
      </c>
      <c r="AE116" s="40" t="s">
        <v>752</v>
      </c>
      <c r="AF116" s="361"/>
      <c r="AG116" s="361"/>
      <c r="AH116" s="319"/>
      <c r="AI116" s="55"/>
      <c r="AJ116" s="55"/>
      <c r="AK116" s="40" t="s">
        <v>753</v>
      </c>
      <c r="AL116" s="361"/>
      <c r="AM116" s="361"/>
      <c r="AN116" s="319"/>
      <c r="AO116" s="55">
        <v>0</v>
      </c>
      <c r="AP116" s="55">
        <v>0</v>
      </c>
      <c r="AQ116" s="40" t="s">
        <v>173</v>
      </c>
      <c r="AR116" s="361"/>
      <c r="AS116" s="361"/>
      <c r="AT116" s="319"/>
      <c r="AU116" s="55">
        <v>0</v>
      </c>
      <c r="AV116" s="55">
        <v>0</v>
      </c>
      <c r="AW116" s="40" t="s">
        <v>754</v>
      </c>
      <c r="AX116" s="361"/>
      <c r="AY116" s="361"/>
      <c r="AZ116" s="319"/>
      <c r="BA116" s="55">
        <v>3010569983</v>
      </c>
      <c r="BB116" s="55">
        <v>1364110617</v>
      </c>
      <c r="BC116" s="40" t="s">
        <v>755</v>
      </c>
      <c r="BD116" s="445"/>
      <c r="BE116" s="445"/>
      <c r="BF116" s="319"/>
      <c r="BG116" s="54">
        <v>3336801741</v>
      </c>
      <c r="BH116" s="54">
        <v>2492795140</v>
      </c>
      <c r="BI116" s="56" t="s">
        <v>756</v>
      </c>
      <c r="BJ116" s="361"/>
      <c r="BK116" s="361"/>
      <c r="BL116" s="319"/>
      <c r="BM116" s="54">
        <v>0</v>
      </c>
      <c r="BN116" s="54">
        <v>0</v>
      </c>
      <c r="BO116" s="56" t="s">
        <v>177</v>
      </c>
      <c r="BP116" s="441"/>
      <c r="BQ116" s="441"/>
      <c r="BR116" s="442"/>
      <c r="BS116" s="219">
        <v>9375823128</v>
      </c>
      <c r="BT116" s="219">
        <v>3200420781</v>
      </c>
      <c r="BU116" s="220">
        <f t="shared" si="32"/>
        <v>34.134824615475615</v>
      </c>
      <c r="BV116" s="40" t="s">
        <v>970</v>
      </c>
      <c r="BW116" s="441"/>
      <c r="BX116" s="361"/>
      <c r="BY116" s="443"/>
      <c r="BZ116" s="299">
        <v>4540610960</v>
      </c>
      <c r="CA116" s="299">
        <v>1652322540</v>
      </c>
      <c r="CB116" s="281">
        <f t="shared" si="36"/>
        <v>36.389872520591368</v>
      </c>
      <c r="CC116" s="275" t="s">
        <v>1234</v>
      </c>
      <c r="CD116" s="361"/>
      <c r="CE116" s="361"/>
      <c r="CF116" s="322"/>
      <c r="CG116" s="58"/>
      <c r="CH116" s="58"/>
      <c r="CI116" s="40"/>
      <c r="CJ116" s="441"/>
      <c r="CK116" s="363"/>
      <c r="CL116" s="388"/>
      <c r="CM116" s="332"/>
    </row>
    <row r="117" spans="1:91" ht="107.25" customHeight="1">
      <c r="A117" s="433"/>
      <c r="B117" s="330" t="s">
        <v>757</v>
      </c>
      <c r="C117" s="377">
        <v>94</v>
      </c>
      <c r="D117" s="330" t="s">
        <v>758</v>
      </c>
      <c r="E117" s="351"/>
      <c r="F117" s="351"/>
      <c r="G117" s="351" t="s">
        <v>26</v>
      </c>
      <c r="H117" s="44" t="s">
        <v>160</v>
      </c>
      <c r="I117" s="356">
        <v>1</v>
      </c>
      <c r="J117" s="362">
        <v>1</v>
      </c>
      <c r="K117" s="362">
        <v>1</v>
      </c>
      <c r="L117" s="362">
        <v>1</v>
      </c>
      <c r="M117" s="362">
        <v>1</v>
      </c>
      <c r="N117" s="362">
        <v>1</v>
      </c>
      <c r="O117" s="439">
        <v>1</v>
      </c>
      <c r="P117" s="362">
        <v>1</v>
      </c>
      <c r="Q117" s="447">
        <v>7.0000000000000007E-2</v>
      </c>
      <c r="R117" s="447">
        <v>7.0000000000000007E-2</v>
      </c>
      <c r="S117" s="448">
        <v>7.0000000000000007E-2</v>
      </c>
      <c r="T117" s="364">
        <v>1</v>
      </c>
      <c r="U117" s="360">
        <v>1</v>
      </c>
      <c r="V117" s="384">
        <f t="shared" si="39"/>
        <v>100</v>
      </c>
      <c r="W117" s="55">
        <v>73833333</v>
      </c>
      <c r="X117" s="55">
        <v>73833333</v>
      </c>
      <c r="Y117" s="40" t="s">
        <v>759</v>
      </c>
      <c r="Z117" s="360">
        <v>1</v>
      </c>
      <c r="AA117" s="360">
        <v>1</v>
      </c>
      <c r="AB117" s="318">
        <f t="shared" si="40"/>
        <v>100</v>
      </c>
      <c r="AC117" s="55">
        <v>13750000</v>
      </c>
      <c r="AD117" s="55">
        <v>10085999</v>
      </c>
      <c r="AE117" s="40" t="s">
        <v>760</v>
      </c>
      <c r="AF117" s="360">
        <v>1</v>
      </c>
      <c r="AG117" s="360">
        <v>1</v>
      </c>
      <c r="AH117" s="318">
        <f t="shared" si="41"/>
        <v>100</v>
      </c>
      <c r="AI117" s="55">
        <v>42150050</v>
      </c>
      <c r="AJ117" s="55">
        <v>41352325</v>
      </c>
      <c r="AK117" s="40" t="s">
        <v>761</v>
      </c>
      <c r="AL117" s="360">
        <v>1</v>
      </c>
      <c r="AM117" s="360">
        <v>1</v>
      </c>
      <c r="AN117" s="318">
        <f t="shared" si="42"/>
        <v>100</v>
      </c>
      <c r="AO117" s="55">
        <v>31650000</v>
      </c>
      <c r="AP117" s="55">
        <v>0</v>
      </c>
      <c r="AQ117" s="40" t="s">
        <v>762</v>
      </c>
      <c r="AR117" s="360">
        <v>1</v>
      </c>
      <c r="AS117" s="360">
        <v>2</v>
      </c>
      <c r="AT117" s="318">
        <f t="shared" si="43"/>
        <v>200</v>
      </c>
      <c r="AU117" s="55">
        <v>38000000</v>
      </c>
      <c r="AV117" s="55">
        <v>35101442</v>
      </c>
      <c r="AW117" s="40" t="s">
        <v>747</v>
      </c>
      <c r="AX117" s="360">
        <v>1</v>
      </c>
      <c r="AY117" s="360">
        <v>1</v>
      </c>
      <c r="AZ117" s="318">
        <f t="shared" si="44"/>
        <v>100</v>
      </c>
      <c r="BA117" s="55">
        <v>40000000</v>
      </c>
      <c r="BB117" s="55">
        <v>24124000</v>
      </c>
      <c r="BC117" s="40" t="s">
        <v>763</v>
      </c>
      <c r="BD117" s="444">
        <v>1</v>
      </c>
      <c r="BE117" s="444">
        <v>1</v>
      </c>
      <c r="BF117" s="318">
        <f t="shared" si="45"/>
        <v>100</v>
      </c>
      <c r="BG117" s="54">
        <v>0</v>
      </c>
      <c r="BH117" s="54">
        <v>0</v>
      </c>
      <c r="BI117" s="395" t="s">
        <v>764</v>
      </c>
      <c r="BJ117" s="360">
        <v>1</v>
      </c>
      <c r="BK117" s="360">
        <v>1</v>
      </c>
      <c r="BL117" s="318">
        <f t="shared" si="48"/>
        <v>100</v>
      </c>
      <c r="BM117" s="54">
        <v>0</v>
      </c>
      <c r="BN117" s="54">
        <v>0</v>
      </c>
      <c r="BO117" s="56" t="s">
        <v>765</v>
      </c>
      <c r="BP117" s="457">
        <v>7.0000000000000007E-2</v>
      </c>
      <c r="BQ117" s="360">
        <v>0</v>
      </c>
      <c r="BR117" s="318">
        <f t="shared" si="51"/>
        <v>0</v>
      </c>
      <c r="BS117" s="168">
        <v>0</v>
      </c>
      <c r="BT117" s="168">
        <v>0</v>
      </c>
      <c r="BU117" s="154">
        <v>0</v>
      </c>
      <c r="BV117" s="40" t="s">
        <v>948</v>
      </c>
      <c r="BW117" s="459">
        <v>7.0000000000000007E-2</v>
      </c>
      <c r="BX117" s="360">
        <v>0</v>
      </c>
      <c r="BY117" s="370">
        <v>0</v>
      </c>
      <c r="BZ117" s="222"/>
      <c r="CA117" s="222"/>
      <c r="CB117" s="281" t="e">
        <f t="shared" si="36"/>
        <v>#DIV/0!</v>
      </c>
      <c r="CC117" s="275" t="s">
        <v>1163</v>
      </c>
      <c r="CD117" s="360"/>
      <c r="CE117" s="360"/>
      <c r="CF117" s="320" t="e">
        <f t="shared" si="50"/>
        <v>#DIV/0!</v>
      </c>
      <c r="CG117" s="58"/>
      <c r="CH117" s="58"/>
      <c r="CI117" s="40"/>
      <c r="CJ117" s="453">
        <v>7</v>
      </c>
      <c r="CK117" s="455">
        <f>(+BQ117+BK117+BE117+AY117+AS117+AM117+AG117+AA117+U117+BX117)/10</f>
        <v>0.9</v>
      </c>
      <c r="CL117" s="400">
        <f>CK117/CJ117*100/100</f>
        <v>0.12857142857142859</v>
      </c>
      <c r="CM117" s="330" t="s">
        <v>1116</v>
      </c>
    </row>
    <row r="118" spans="1:91" ht="170.25" customHeight="1">
      <c r="A118" s="433"/>
      <c r="B118" s="332"/>
      <c r="C118" s="352"/>
      <c r="D118" s="332"/>
      <c r="E118" s="353"/>
      <c r="F118" s="353"/>
      <c r="G118" s="353"/>
      <c r="H118" s="44" t="s">
        <v>170</v>
      </c>
      <c r="I118" s="357"/>
      <c r="J118" s="363"/>
      <c r="K118" s="363"/>
      <c r="L118" s="363"/>
      <c r="M118" s="363"/>
      <c r="N118" s="363"/>
      <c r="O118" s="446"/>
      <c r="P118" s="363"/>
      <c r="Q118" s="446"/>
      <c r="R118" s="446"/>
      <c r="S118" s="449"/>
      <c r="T118" s="365"/>
      <c r="U118" s="361"/>
      <c r="V118" s="385"/>
      <c r="W118" s="55"/>
      <c r="X118" s="55"/>
      <c r="Y118" s="40"/>
      <c r="Z118" s="361"/>
      <c r="AA118" s="361"/>
      <c r="AB118" s="319"/>
      <c r="AC118" s="55"/>
      <c r="AD118" s="55"/>
      <c r="AE118" s="40" t="s">
        <v>766</v>
      </c>
      <c r="AF118" s="361"/>
      <c r="AG118" s="361"/>
      <c r="AH118" s="319"/>
      <c r="AI118" s="55"/>
      <c r="AJ118" s="55"/>
      <c r="AK118" s="40" t="s">
        <v>767</v>
      </c>
      <c r="AL118" s="361"/>
      <c r="AM118" s="361"/>
      <c r="AN118" s="319"/>
      <c r="AO118" s="55">
        <v>0</v>
      </c>
      <c r="AP118" s="55">
        <v>0</v>
      </c>
      <c r="AQ118" s="40" t="s">
        <v>173</v>
      </c>
      <c r="AR118" s="361"/>
      <c r="AS118" s="361"/>
      <c r="AT118" s="319"/>
      <c r="AU118" s="55">
        <v>0</v>
      </c>
      <c r="AV118" s="55">
        <v>0</v>
      </c>
      <c r="AW118" s="40" t="s">
        <v>754</v>
      </c>
      <c r="AX118" s="361"/>
      <c r="AY118" s="361"/>
      <c r="AZ118" s="319"/>
      <c r="BA118" s="55">
        <v>0</v>
      </c>
      <c r="BB118" s="55">
        <v>0</v>
      </c>
      <c r="BC118" s="40"/>
      <c r="BD118" s="445"/>
      <c r="BE118" s="445"/>
      <c r="BF118" s="319"/>
      <c r="BG118" s="54">
        <v>0</v>
      </c>
      <c r="BH118" s="54">
        <v>0</v>
      </c>
      <c r="BI118" s="396"/>
      <c r="BJ118" s="361"/>
      <c r="BK118" s="361"/>
      <c r="BL118" s="319"/>
      <c r="BM118" s="54">
        <v>0</v>
      </c>
      <c r="BN118" s="54">
        <v>0</v>
      </c>
      <c r="BO118" s="56" t="s">
        <v>177</v>
      </c>
      <c r="BP118" s="458"/>
      <c r="BQ118" s="361"/>
      <c r="BR118" s="319"/>
      <c r="BS118" s="168">
        <v>0</v>
      </c>
      <c r="BT118" s="168">
        <v>0</v>
      </c>
      <c r="BU118" s="154">
        <v>0</v>
      </c>
      <c r="BV118" s="40" t="s">
        <v>971</v>
      </c>
      <c r="BW118" s="460"/>
      <c r="BX118" s="361"/>
      <c r="BY118" s="371"/>
      <c r="BZ118" s="222"/>
      <c r="CA118" s="222"/>
      <c r="CB118" s="281" t="e">
        <f t="shared" si="36"/>
        <v>#DIV/0!</v>
      </c>
      <c r="CC118" s="276" t="s">
        <v>1091</v>
      </c>
      <c r="CD118" s="361"/>
      <c r="CE118" s="361"/>
      <c r="CF118" s="322"/>
      <c r="CG118" s="58"/>
      <c r="CH118" s="58"/>
      <c r="CI118" s="40"/>
      <c r="CJ118" s="454"/>
      <c r="CK118" s="456"/>
      <c r="CL118" s="401"/>
      <c r="CM118" s="332"/>
    </row>
    <row r="119" spans="1:91" ht="170.25" customHeight="1">
      <c r="A119" s="433"/>
      <c r="B119" s="40" t="s">
        <v>768</v>
      </c>
      <c r="C119" s="42">
        <v>95</v>
      </c>
      <c r="D119" s="40" t="s">
        <v>769</v>
      </c>
      <c r="E119" s="43" t="s">
        <v>26</v>
      </c>
      <c r="F119" s="43" t="s">
        <v>26</v>
      </c>
      <c r="G119" s="43" t="s">
        <v>26</v>
      </c>
      <c r="H119" s="44" t="s">
        <v>770</v>
      </c>
      <c r="I119" s="45">
        <v>1</v>
      </c>
      <c r="J119" s="46">
        <v>1</v>
      </c>
      <c r="K119" s="46">
        <v>1</v>
      </c>
      <c r="L119" s="46">
        <v>1</v>
      </c>
      <c r="M119" s="46">
        <v>1</v>
      </c>
      <c r="N119" s="46">
        <v>1</v>
      </c>
      <c r="O119" s="104">
        <v>1</v>
      </c>
      <c r="P119" s="46">
        <v>1</v>
      </c>
      <c r="Q119" s="46">
        <v>1</v>
      </c>
      <c r="R119" s="46">
        <v>1</v>
      </c>
      <c r="S119" s="47">
        <v>1</v>
      </c>
      <c r="T119" s="48">
        <v>1</v>
      </c>
      <c r="U119" s="49">
        <v>1</v>
      </c>
      <c r="V119" s="53">
        <f t="shared" si="39"/>
        <v>100</v>
      </c>
      <c r="W119" s="55">
        <v>44333333</v>
      </c>
      <c r="X119" s="55">
        <v>39833332</v>
      </c>
      <c r="Y119" s="40" t="s">
        <v>771</v>
      </c>
      <c r="Z119" s="49">
        <v>1</v>
      </c>
      <c r="AA119" s="49">
        <v>1</v>
      </c>
      <c r="AB119" s="51">
        <f t="shared" si="40"/>
        <v>100</v>
      </c>
      <c r="AC119" s="55">
        <v>27500000</v>
      </c>
      <c r="AD119" s="55">
        <v>11320747</v>
      </c>
      <c r="AE119" s="40" t="s">
        <v>772</v>
      </c>
      <c r="AF119" s="49">
        <v>1</v>
      </c>
      <c r="AG119" s="49">
        <v>1</v>
      </c>
      <c r="AH119" s="51">
        <f t="shared" si="41"/>
        <v>100</v>
      </c>
      <c r="AI119" s="55">
        <v>42150050</v>
      </c>
      <c r="AJ119" s="55">
        <v>41352325</v>
      </c>
      <c r="AK119" s="40" t="s">
        <v>773</v>
      </c>
      <c r="AL119" s="49">
        <v>1</v>
      </c>
      <c r="AM119" s="49">
        <v>1</v>
      </c>
      <c r="AN119" s="51">
        <f t="shared" si="42"/>
        <v>100</v>
      </c>
      <c r="AO119" s="55">
        <v>31650000</v>
      </c>
      <c r="AP119" s="55">
        <v>0</v>
      </c>
      <c r="AQ119" s="40" t="s">
        <v>746</v>
      </c>
      <c r="AR119" s="49">
        <v>1</v>
      </c>
      <c r="AS119" s="49">
        <v>2</v>
      </c>
      <c r="AT119" s="51">
        <f t="shared" si="43"/>
        <v>200</v>
      </c>
      <c r="AU119" s="55">
        <v>38000000</v>
      </c>
      <c r="AV119" s="55">
        <v>35101442</v>
      </c>
      <c r="AW119" s="40" t="s">
        <v>747</v>
      </c>
      <c r="AX119" s="49">
        <v>1</v>
      </c>
      <c r="AY119" s="49">
        <v>1</v>
      </c>
      <c r="AZ119" s="51">
        <f t="shared" si="44"/>
        <v>100</v>
      </c>
      <c r="BA119" s="55">
        <v>40000000</v>
      </c>
      <c r="BB119" s="55">
        <v>24124000</v>
      </c>
      <c r="BC119" s="40" t="s">
        <v>748</v>
      </c>
      <c r="BD119" s="83">
        <v>1</v>
      </c>
      <c r="BE119" s="83">
        <v>1</v>
      </c>
      <c r="BF119" s="51">
        <f t="shared" si="45"/>
        <v>100</v>
      </c>
      <c r="BG119" s="54">
        <v>2000000</v>
      </c>
      <c r="BH119" s="54">
        <v>2000000</v>
      </c>
      <c r="BI119" s="56" t="s">
        <v>774</v>
      </c>
      <c r="BJ119" s="49">
        <v>1</v>
      </c>
      <c r="BK119" s="49">
        <v>1</v>
      </c>
      <c r="BL119" s="51">
        <f t="shared" si="48"/>
        <v>100</v>
      </c>
      <c r="BM119" s="54" t="s">
        <v>446</v>
      </c>
      <c r="BN119" s="54" t="s">
        <v>775</v>
      </c>
      <c r="BO119" s="56" t="s">
        <v>776</v>
      </c>
      <c r="BP119" s="49">
        <v>1</v>
      </c>
      <c r="BQ119" s="49">
        <v>1</v>
      </c>
      <c r="BR119" s="51">
        <f t="shared" si="51"/>
        <v>100</v>
      </c>
      <c r="BS119" s="168">
        <v>0</v>
      </c>
      <c r="BT119" s="168">
        <v>0</v>
      </c>
      <c r="BU119" s="154">
        <v>0</v>
      </c>
      <c r="BV119" s="40" t="s">
        <v>1082</v>
      </c>
      <c r="BW119" s="57">
        <v>1</v>
      </c>
      <c r="BX119" s="57">
        <v>0</v>
      </c>
      <c r="BY119" s="235">
        <f t="shared" si="49"/>
        <v>0</v>
      </c>
      <c r="BZ119" s="222"/>
      <c r="CA119" s="222"/>
      <c r="CB119" s="281" t="e">
        <f t="shared" si="36"/>
        <v>#DIV/0!</v>
      </c>
      <c r="CC119" s="276" t="s">
        <v>1136</v>
      </c>
      <c r="CD119" s="249">
        <v>1</v>
      </c>
      <c r="CE119" s="249"/>
      <c r="CF119" s="250">
        <f t="shared" ref="CF119:CF131" si="59">(CE119/CD119)*100</f>
        <v>0</v>
      </c>
      <c r="CG119" s="251"/>
      <c r="CH119" s="251"/>
      <c r="CI119" s="247"/>
      <c r="CJ119" s="248">
        <v>1</v>
      </c>
      <c r="CK119" s="248">
        <f t="shared" ref="CK119:CK120" si="60">(U119+AA119+AG119+AM119+AS119+AY119+BE119+BK119+BQ119+BX119+CE119)/10</f>
        <v>1</v>
      </c>
      <c r="CL119" s="256">
        <v>1</v>
      </c>
      <c r="CM119" s="247" t="s">
        <v>777</v>
      </c>
    </row>
    <row r="120" spans="1:91" ht="201" customHeight="1">
      <c r="A120" s="433"/>
      <c r="B120" s="330" t="s">
        <v>778</v>
      </c>
      <c r="C120" s="42">
        <v>96</v>
      </c>
      <c r="D120" s="40" t="s">
        <v>779</v>
      </c>
      <c r="E120" s="43" t="s">
        <v>26</v>
      </c>
      <c r="F120" s="43" t="s">
        <v>26</v>
      </c>
      <c r="G120" s="43" t="s">
        <v>26</v>
      </c>
      <c r="H120" s="44" t="s">
        <v>170</v>
      </c>
      <c r="I120" s="107">
        <v>1</v>
      </c>
      <c r="J120" s="108">
        <v>1</v>
      </c>
      <c r="K120" s="108">
        <v>1</v>
      </c>
      <c r="L120" s="108">
        <v>1</v>
      </c>
      <c r="M120" s="108">
        <v>1</v>
      </c>
      <c r="N120" s="108">
        <v>1</v>
      </c>
      <c r="O120" s="109">
        <v>1</v>
      </c>
      <c r="P120" s="108">
        <v>1</v>
      </c>
      <c r="Q120" s="109">
        <v>1</v>
      </c>
      <c r="R120" s="109">
        <v>1</v>
      </c>
      <c r="S120" s="110">
        <v>1</v>
      </c>
      <c r="T120" s="111">
        <v>1</v>
      </c>
      <c r="U120" s="60">
        <v>1</v>
      </c>
      <c r="V120" s="53">
        <f t="shared" si="39"/>
        <v>100</v>
      </c>
      <c r="W120" s="55"/>
      <c r="X120" s="55"/>
      <c r="Y120" s="40" t="s">
        <v>780</v>
      </c>
      <c r="Z120" s="60">
        <v>1</v>
      </c>
      <c r="AA120" s="60">
        <v>1</v>
      </c>
      <c r="AB120" s="51">
        <f t="shared" si="40"/>
        <v>100</v>
      </c>
      <c r="AC120" s="55"/>
      <c r="AD120" s="55"/>
      <c r="AE120" s="40" t="s">
        <v>780</v>
      </c>
      <c r="AF120" s="60">
        <v>1</v>
      </c>
      <c r="AG120" s="60">
        <v>1</v>
      </c>
      <c r="AH120" s="51">
        <f t="shared" si="41"/>
        <v>100</v>
      </c>
      <c r="AI120" s="55"/>
      <c r="AJ120" s="55"/>
      <c r="AK120" s="40" t="s">
        <v>781</v>
      </c>
      <c r="AL120" s="60">
        <v>1</v>
      </c>
      <c r="AM120" s="60">
        <v>0</v>
      </c>
      <c r="AN120" s="51">
        <f t="shared" si="42"/>
        <v>0</v>
      </c>
      <c r="AO120" s="55">
        <v>0</v>
      </c>
      <c r="AP120" s="55">
        <v>0</v>
      </c>
      <c r="AQ120" s="40" t="s">
        <v>173</v>
      </c>
      <c r="AR120" s="60">
        <v>1</v>
      </c>
      <c r="AS120" s="60">
        <v>1</v>
      </c>
      <c r="AT120" s="51">
        <f t="shared" si="43"/>
        <v>100</v>
      </c>
      <c r="AU120" s="55">
        <v>15282295074</v>
      </c>
      <c r="AV120" s="55">
        <v>13798758920</v>
      </c>
      <c r="AW120" s="40" t="s">
        <v>782</v>
      </c>
      <c r="AX120" s="60">
        <v>1</v>
      </c>
      <c r="AY120" s="60">
        <v>1</v>
      </c>
      <c r="AZ120" s="51">
        <f t="shared" si="44"/>
        <v>100</v>
      </c>
      <c r="BA120" s="55">
        <v>14928320643</v>
      </c>
      <c r="BB120" s="55">
        <v>6462851903</v>
      </c>
      <c r="BC120" s="40" t="s">
        <v>783</v>
      </c>
      <c r="BD120" s="112">
        <v>1</v>
      </c>
      <c r="BE120" s="112">
        <v>1</v>
      </c>
      <c r="BF120" s="51">
        <f t="shared" si="45"/>
        <v>100</v>
      </c>
      <c r="BG120" s="366">
        <v>17065084397</v>
      </c>
      <c r="BH120" s="366">
        <v>12687323082</v>
      </c>
      <c r="BI120" s="56" t="s">
        <v>784</v>
      </c>
      <c r="BJ120" s="60">
        <v>1</v>
      </c>
      <c r="BK120" s="60">
        <v>1</v>
      </c>
      <c r="BL120" s="51">
        <f t="shared" si="48"/>
        <v>100</v>
      </c>
      <c r="BM120" s="54">
        <v>0</v>
      </c>
      <c r="BN120" s="54">
        <v>0</v>
      </c>
      <c r="BO120" s="56" t="s">
        <v>177</v>
      </c>
      <c r="BP120" s="112">
        <v>1</v>
      </c>
      <c r="BQ120" s="60">
        <v>1</v>
      </c>
      <c r="BR120" s="51">
        <v>100</v>
      </c>
      <c r="BS120" s="167">
        <v>15598800933</v>
      </c>
      <c r="BT120" s="167">
        <v>10698591440</v>
      </c>
      <c r="BU120" s="154">
        <f t="shared" ref="BU120:BU134" si="61">BT120/BS120*100</f>
        <v>68.585986102089578</v>
      </c>
      <c r="BV120" s="40" t="s">
        <v>972</v>
      </c>
      <c r="BW120" s="112">
        <v>1</v>
      </c>
      <c r="BX120" s="306">
        <v>0</v>
      </c>
      <c r="BY120" s="235">
        <f t="shared" si="49"/>
        <v>0</v>
      </c>
      <c r="BZ120" s="316">
        <v>18643244937</v>
      </c>
      <c r="CA120" s="316">
        <v>6530316187</v>
      </c>
      <c r="CB120" s="314">
        <f t="shared" si="36"/>
        <v>35.027787324939979</v>
      </c>
      <c r="CC120" s="276" t="s">
        <v>1235</v>
      </c>
      <c r="CD120" s="265">
        <v>1</v>
      </c>
      <c r="CE120" s="249"/>
      <c r="CF120" s="250">
        <f t="shared" si="59"/>
        <v>0</v>
      </c>
      <c r="CG120" s="251"/>
      <c r="CH120" s="251"/>
      <c r="CI120" s="247"/>
      <c r="CJ120" s="265">
        <v>1</v>
      </c>
      <c r="CK120" s="265">
        <f t="shared" si="60"/>
        <v>0.8</v>
      </c>
      <c r="CL120" s="256">
        <f t="shared" ref="CL120:CL121" si="62">CK120/CJ120</f>
        <v>0.8</v>
      </c>
      <c r="CM120" s="247" t="s">
        <v>1292</v>
      </c>
    </row>
    <row r="121" spans="1:91" ht="183.75" customHeight="1">
      <c r="A121" s="433"/>
      <c r="B121" s="332"/>
      <c r="C121" s="42">
        <v>97</v>
      </c>
      <c r="D121" s="40" t="s">
        <v>785</v>
      </c>
      <c r="E121" s="43" t="s">
        <v>26</v>
      </c>
      <c r="F121" s="43" t="s">
        <v>26</v>
      </c>
      <c r="G121" s="43" t="s">
        <v>26</v>
      </c>
      <c r="H121" s="44" t="s">
        <v>170</v>
      </c>
      <c r="I121" s="107">
        <v>1</v>
      </c>
      <c r="J121" s="108">
        <v>1</v>
      </c>
      <c r="K121" s="108">
        <v>1</v>
      </c>
      <c r="L121" s="108">
        <v>1</v>
      </c>
      <c r="M121" s="108">
        <v>1</v>
      </c>
      <c r="N121" s="108">
        <v>1</v>
      </c>
      <c r="O121" s="109">
        <v>1</v>
      </c>
      <c r="P121" s="108">
        <v>1</v>
      </c>
      <c r="Q121" s="109">
        <v>1</v>
      </c>
      <c r="R121" s="109">
        <v>1</v>
      </c>
      <c r="S121" s="110">
        <v>1</v>
      </c>
      <c r="T121" s="111">
        <v>1</v>
      </c>
      <c r="U121" s="60">
        <v>1</v>
      </c>
      <c r="V121" s="53">
        <f t="shared" si="39"/>
        <v>100</v>
      </c>
      <c r="W121" s="55"/>
      <c r="X121" s="55"/>
      <c r="Y121" s="40" t="s">
        <v>786</v>
      </c>
      <c r="Z121" s="60">
        <v>1</v>
      </c>
      <c r="AA121" s="60">
        <v>1</v>
      </c>
      <c r="AB121" s="51">
        <f t="shared" si="40"/>
        <v>100</v>
      </c>
      <c r="AC121" s="55">
        <v>10431855786</v>
      </c>
      <c r="AD121" s="55">
        <v>10431855786</v>
      </c>
      <c r="AE121" s="40" t="s">
        <v>787</v>
      </c>
      <c r="AF121" s="60">
        <v>1</v>
      </c>
      <c r="AG121" s="60">
        <v>1</v>
      </c>
      <c r="AH121" s="51">
        <f t="shared" si="41"/>
        <v>100</v>
      </c>
      <c r="AI121" s="55"/>
      <c r="AJ121" s="55"/>
      <c r="AK121" s="40" t="s">
        <v>788</v>
      </c>
      <c r="AL121" s="60">
        <v>1</v>
      </c>
      <c r="AM121" s="60">
        <v>0</v>
      </c>
      <c r="AN121" s="51">
        <f t="shared" si="42"/>
        <v>0</v>
      </c>
      <c r="AO121" s="55">
        <v>0</v>
      </c>
      <c r="AP121" s="55">
        <v>0</v>
      </c>
      <c r="AQ121" s="40" t="s">
        <v>173</v>
      </c>
      <c r="AR121" s="60">
        <v>1</v>
      </c>
      <c r="AS121" s="60">
        <v>1</v>
      </c>
      <c r="AT121" s="51">
        <f t="shared" si="43"/>
        <v>100</v>
      </c>
      <c r="AU121" s="55">
        <v>18905535382</v>
      </c>
      <c r="AV121" s="55">
        <v>17048719506</v>
      </c>
      <c r="AW121" s="40" t="s">
        <v>789</v>
      </c>
      <c r="AX121" s="60">
        <v>1</v>
      </c>
      <c r="AY121" s="60">
        <v>1</v>
      </c>
      <c r="AZ121" s="51">
        <f t="shared" si="44"/>
        <v>100</v>
      </c>
      <c r="BA121" s="55">
        <v>14928320643</v>
      </c>
      <c r="BB121" s="55">
        <v>6462851903</v>
      </c>
      <c r="BC121" s="40" t="s">
        <v>790</v>
      </c>
      <c r="BD121" s="112">
        <v>1</v>
      </c>
      <c r="BE121" s="112">
        <v>1</v>
      </c>
      <c r="BF121" s="51">
        <f t="shared" si="45"/>
        <v>100</v>
      </c>
      <c r="BG121" s="367"/>
      <c r="BH121" s="367"/>
      <c r="BI121" s="56" t="s">
        <v>791</v>
      </c>
      <c r="BJ121" s="60">
        <v>1</v>
      </c>
      <c r="BK121" s="60">
        <v>1</v>
      </c>
      <c r="BL121" s="51">
        <f t="shared" si="48"/>
        <v>100</v>
      </c>
      <c r="BM121" s="54">
        <v>0</v>
      </c>
      <c r="BN121" s="54">
        <v>0</v>
      </c>
      <c r="BO121" s="56" t="s">
        <v>177</v>
      </c>
      <c r="BP121" s="112">
        <v>1</v>
      </c>
      <c r="BQ121" s="60">
        <v>1</v>
      </c>
      <c r="BR121" s="51">
        <v>100</v>
      </c>
      <c r="BS121" s="167"/>
      <c r="BT121" s="167" t="s">
        <v>942</v>
      </c>
      <c r="BU121" s="154">
        <v>0</v>
      </c>
      <c r="BV121" s="40" t="s">
        <v>973</v>
      </c>
      <c r="BW121" s="112">
        <v>1</v>
      </c>
      <c r="BX121" s="306">
        <v>0</v>
      </c>
      <c r="BY121" s="235">
        <f t="shared" si="49"/>
        <v>0</v>
      </c>
      <c r="BZ121" s="317"/>
      <c r="CA121" s="317"/>
      <c r="CB121" s="315"/>
      <c r="CC121" s="276" t="s">
        <v>1236</v>
      </c>
      <c r="CD121" s="265">
        <v>1</v>
      </c>
      <c r="CE121" s="249"/>
      <c r="CF121" s="250">
        <f t="shared" si="59"/>
        <v>0</v>
      </c>
      <c r="CG121" s="251"/>
      <c r="CH121" s="251"/>
      <c r="CI121" s="247"/>
      <c r="CJ121" s="265">
        <v>1</v>
      </c>
      <c r="CK121" s="265">
        <f>(U121+AA121+AG121+AM121+AS121+AY121+BE121+BK121+BQ121+BX121)/10</f>
        <v>0.8</v>
      </c>
      <c r="CL121" s="256">
        <f t="shared" si="62"/>
        <v>0.8</v>
      </c>
      <c r="CM121" s="247" t="s">
        <v>1293</v>
      </c>
    </row>
    <row r="122" spans="1:91" ht="205.5" customHeight="1">
      <c r="A122" s="433"/>
      <c r="B122" s="40" t="s">
        <v>792</v>
      </c>
      <c r="C122" s="42">
        <v>98</v>
      </c>
      <c r="D122" s="40" t="s">
        <v>793</v>
      </c>
      <c r="E122" s="43" t="s">
        <v>26</v>
      </c>
      <c r="F122" s="43" t="s">
        <v>26</v>
      </c>
      <c r="G122" s="43" t="s">
        <v>26</v>
      </c>
      <c r="H122" s="44" t="s">
        <v>486</v>
      </c>
      <c r="I122" s="45">
        <v>12</v>
      </c>
      <c r="J122" s="46">
        <v>12</v>
      </c>
      <c r="K122" s="46">
        <v>1</v>
      </c>
      <c r="L122" s="46">
        <v>1</v>
      </c>
      <c r="M122" s="46">
        <v>1</v>
      </c>
      <c r="N122" s="46">
        <v>1</v>
      </c>
      <c r="O122" s="46">
        <v>12</v>
      </c>
      <c r="P122" s="46">
        <v>1</v>
      </c>
      <c r="Q122" s="46">
        <v>1</v>
      </c>
      <c r="R122" s="46">
        <v>1</v>
      </c>
      <c r="S122" s="47">
        <v>1</v>
      </c>
      <c r="T122" s="48">
        <v>12</v>
      </c>
      <c r="U122" s="49">
        <v>10</v>
      </c>
      <c r="V122" s="53">
        <f t="shared" si="39"/>
        <v>83.333333333333343</v>
      </c>
      <c r="W122" s="55">
        <v>122659912.27</v>
      </c>
      <c r="X122" s="55">
        <v>122659912.27</v>
      </c>
      <c r="Y122" s="40" t="s">
        <v>794</v>
      </c>
      <c r="Z122" s="49">
        <v>12</v>
      </c>
      <c r="AA122" s="49">
        <v>9</v>
      </c>
      <c r="AB122" s="51">
        <f t="shared" si="40"/>
        <v>75</v>
      </c>
      <c r="AC122" s="55">
        <v>53789435.729999997</v>
      </c>
      <c r="AD122" s="55">
        <v>8910000</v>
      </c>
      <c r="AE122" s="40" t="s">
        <v>795</v>
      </c>
      <c r="AF122" s="49">
        <v>1</v>
      </c>
      <c r="AG122" s="91">
        <v>0.6</v>
      </c>
      <c r="AH122" s="51">
        <f t="shared" si="41"/>
        <v>60</v>
      </c>
      <c r="AI122" s="55">
        <v>7500000</v>
      </c>
      <c r="AJ122" s="55">
        <v>4499630</v>
      </c>
      <c r="AK122" s="40" t="s">
        <v>796</v>
      </c>
      <c r="AL122" s="49">
        <v>1</v>
      </c>
      <c r="AM122" s="49">
        <v>1</v>
      </c>
      <c r="AN122" s="51">
        <f t="shared" si="42"/>
        <v>100</v>
      </c>
      <c r="AO122" s="55">
        <v>22042000</v>
      </c>
      <c r="AP122" s="55">
        <v>21991350</v>
      </c>
      <c r="AQ122" s="40" t="s">
        <v>797</v>
      </c>
      <c r="AR122" s="49">
        <v>1</v>
      </c>
      <c r="AS122" s="49">
        <v>1</v>
      </c>
      <c r="AT122" s="51">
        <f t="shared" si="43"/>
        <v>100</v>
      </c>
      <c r="AU122" s="55">
        <v>31050000</v>
      </c>
      <c r="AV122" s="55">
        <v>28033659</v>
      </c>
      <c r="AW122" s="40" t="s">
        <v>798</v>
      </c>
      <c r="AX122" s="49">
        <v>1</v>
      </c>
      <c r="AY122" s="91">
        <v>0.92</v>
      </c>
      <c r="AZ122" s="51">
        <f t="shared" si="44"/>
        <v>92</v>
      </c>
      <c r="BA122" s="55">
        <v>10000000</v>
      </c>
      <c r="BB122" s="55">
        <v>9977333</v>
      </c>
      <c r="BC122" s="40" t="s">
        <v>799</v>
      </c>
      <c r="BD122" s="49">
        <v>12</v>
      </c>
      <c r="BE122" s="49">
        <v>12</v>
      </c>
      <c r="BF122" s="51">
        <f t="shared" si="45"/>
        <v>100</v>
      </c>
      <c r="BG122" s="54">
        <v>3500000</v>
      </c>
      <c r="BH122" s="54">
        <v>3500000</v>
      </c>
      <c r="BI122" s="56" t="s">
        <v>800</v>
      </c>
      <c r="BJ122" s="49">
        <v>1</v>
      </c>
      <c r="BK122" s="49">
        <v>1</v>
      </c>
      <c r="BL122" s="51">
        <f t="shared" si="48"/>
        <v>100</v>
      </c>
      <c r="BM122" s="54">
        <v>3000000</v>
      </c>
      <c r="BN122" s="54">
        <v>3000000</v>
      </c>
      <c r="BO122" s="56" t="s">
        <v>801</v>
      </c>
      <c r="BP122" s="49">
        <v>1</v>
      </c>
      <c r="BQ122" s="49">
        <v>1</v>
      </c>
      <c r="BR122" s="51">
        <f t="shared" si="51"/>
        <v>100</v>
      </c>
      <c r="BS122" s="177">
        <v>10000000</v>
      </c>
      <c r="BT122" s="177">
        <v>10000000</v>
      </c>
      <c r="BU122" s="154">
        <f t="shared" si="61"/>
        <v>100</v>
      </c>
      <c r="BV122" s="40" t="s">
        <v>1039</v>
      </c>
      <c r="BW122" s="57">
        <v>1</v>
      </c>
      <c r="BX122" s="57">
        <v>0</v>
      </c>
      <c r="BY122" s="235">
        <f t="shared" si="49"/>
        <v>0</v>
      </c>
      <c r="BZ122" s="222"/>
      <c r="CA122" s="222"/>
      <c r="CB122" s="281" t="e">
        <f t="shared" si="36"/>
        <v>#DIV/0!</v>
      </c>
      <c r="CC122" s="311" t="s">
        <v>1147</v>
      </c>
      <c r="CD122" s="249">
        <v>1</v>
      </c>
      <c r="CE122" s="249"/>
      <c r="CF122" s="250">
        <f t="shared" si="59"/>
        <v>0</v>
      </c>
      <c r="CG122" s="251"/>
      <c r="CH122" s="251"/>
      <c r="CI122" s="247"/>
      <c r="CJ122" s="248">
        <v>1</v>
      </c>
      <c r="CK122" s="266">
        <f>(U122+AA122+AG122+AM122+AS122+AY122+BE122+BK122+BQ122+BX122+CE122)/10</f>
        <v>3.6520000000000001</v>
      </c>
      <c r="CL122" s="256">
        <v>1</v>
      </c>
      <c r="CM122" s="247" t="s">
        <v>1114</v>
      </c>
    </row>
    <row r="123" spans="1:91" ht="254.25" customHeight="1">
      <c r="A123" s="433"/>
      <c r="B123" s="40" t="s">
        <v>802</v>
      </c>
      <c r="C123" s="42">
        <v>99</v>
      </c>
      <c r="D123" s="40" t="s">
        <v>803</v>
      </c>
      <c r="E123" s="43"/>
      <c r="F123" s="43" t="s">
        <v>26</v>
      </c>
      <c r="G123" s="43" t="s">
        <v>26</v>
      </c>
      <c r="H123" s="44" t="s">
        <v>160</v>
      </c>
      <c r="I123" s="45">
        <v>3</v>
      </c>
      <c r="J123" s="46">
        <v>4</v>
      </c>
      <c r="K123" s="46">
        <v>1</v>
      </c>
      <c r="L123" s="46">
        <v>1</v>
      </c>
      <c r="M123" s="46">
        <v>1</v>
      </c>
      <c r="N123" s="46">
        <v>8</v>
      </c>
      <c r="O123" s="46">
        <v>13</v>
      </c>
      <c r="P123" s="46">
        <v>12</v>
      </c>
      <c r="Q123" s="46">
        <v>12</v>
      </c>
      <c r="R123" s="46">
        <v>12</v>
      </c>
      <c r="S123" s="47">
        <v>12</v>
      </c>
      <c r="T123" s="48">
        <v>3</v>
      </c>
      <c r="U123" s="49">
        <v>11</v>
      </c>
      <c r="V123" s="50">
        <f t="shared" si="39"/>
        <v>366.66666666666663</v>
      </c>
      <c r="W123" s="333">
        <v>44333333</v>
      </c>
      <c r="X123" s="333">
        <v>39833332</v>
      </c>
      <c r="Y123" s="92" t="s">
        <v>804</v>
      </c>
      <c r="Z123" s="49">
        <v>4</v>
      </c>
      <c r="AA123" s="49">
        <v>11</v>
      </c>
      <c r="AB123" s="51">
        <f>(AA123/Z123)*100</f>
        <v>275</v>
      </c>
      <c r="AC123" s="333">
        <v>27500000</v>
      </c>
      <c r="AD123" s="333">
        <v>11320747</v>
      </c>
      <c r="AE123" s="330" t="s">
        <v>805</v>
      </c>
      <c r="AF123" s="49">
        <v>1</v>
      </c>
      <c r="AG123" s="49">
        <v>1</v>
      </c>
      <c r="AH123" s="51">
        <f t="shared" si="41"/>
        <v>100</v>
      </c>
      <c r="AI123" s="333">
        <v>16500000</v>
      </c>
      <c r="AJ123" s="333">
        <v>16500000</v>
      </c>
      <c r="AK123" s="330" t="s">
        <v>806</v>
      </c>
      <c r="AL123" s="49">
        <v>1</v>
      </c>
      <c r="AM123" s="49">
        <v>1</v>
      </c>
      <c r="AN123" s="51">
        <f t="shared" si="42"/>
        <v>100</v>
      </c>
      <c r="AO123" s="333">
        <v>27751200</v>
      </c>
      <c r="AP123" s="333">
        <v>27751200</v>
      </c>
      <c r="AQ123" s="350" t="s">
        <v>807</v>
      </c>
      <c r="AR123" s="49">
        <v>1</v>
      </c>
      <c r="AS123" s="49">
        <v>1</v>
      </c>
      <c r="AT123" s="51">
        <f t="shared" si="43"/>
        <v>100</v>
      </c>
      <c r="AU123" s="333">
        <v>40000000</v>
      </c>
      <c r="AV123" s="333">
        <v>40000000</v>
      </c>
      <c r="AW123" s="350" t="s">
        <v>458</v>
      </c>
      <c r="AX123" s="49">
        <v>8</v>
      </c>
      <c r="AY123" s="49">
        <v>8</v>
      </c>
      <c r="AZ123" s="51">
        <f t="shared" si="44"/>
        <v>100</v>
      </c>
      <c r="BA123" s="333">
        <v>40000000</v>
      </c>
      <c r="BB123" s="333">
        <v>2160000</v>
      </c>
      <c r="BC123" s="350" t="s">
        <v>808</v>
      </c>
      <c r="BD123" s="49">
        <v>13</v>
      </c>
      <c r="BE123" s="49">
        <v>13</v>
      </c>
      <c r="BF123" s="51">
        <v>100</v>
      </c>
      <c r="BG123" s="54">
        <v>8600000</v>
      </c>
      <c r="BH123" s="54">
        <v>8600000</v>
      </c>
      <c r="BI123" s="56" t="s">
        <v>809</v>
      </c>
      <c r="BJ123" s="49">
        <v>12</v>
      </c>
      <c r="BK123" s="49">
        <v>12</v>
      </c>
      <c r="BL123" s="51">
        <f t="shared" si="48"/>
        <v>100</v>
      </c>
      <c r="BM123" s="156">
        <f>2250000*8/4</f>
        <v>4500000</v>
      </c>
      <c r="BN123" s="156">
        <f>14670000/4</f>
        <v>3667500</v>
      </c>
      <c r="BO123" s="157" t="s">
        <v>810</v>
      </c>
      <c r="BP123" s="49">
        <v>12</v>
      </c>
      <c r="BQ123" s="49">
        <v>12</v>
      </c>
      <c r="BR123" s="113">
        <f t="shared" si="51"/>
        <v>100</v>
      </c>
      <c r="BS123" s="185">
        <v>24000000</v>
      </c>
      <c r="BT123" s="185">
        <v>24000000</v>
      </c>
      <c r="BU123" s="154">
        <f t="shared" si="61"/>
        <v>100</v>
      </c>
      <c r="BV123" s="40" t="s">
        <v>811</v>
      </c>
      <c r="BW123" s="57">
        <v>12</v>
      </c>
      <c r="BX123" s="306">
        <v>0</v>
      </c>
      <c r="BY123" s="237">
        <f t="shared" si="49"/>
        <v>0</v>
      </c>
      <c r="BZ123" s="222"/>
      <c r="CA123" s="222"/>
      <c r="CB123" s="281" t="e">
        <f t="shared" si="36"/>
        <v>#DIV/0!</v>
      </c>
      <c r="CC123" s="276" t="s">
        <v>1111</v>
      </c>
      <c r="CD123" s="267">
        <v>12</v>
      </c>
      <c r="CE123" s="267"/>
      <c r="CF123" s="268">
        <f t="shared" si="59"/>
        <v>0</v>
      </c>
      <c r="CG123" s="269"/>
      <c r="CH123" s="269"/>
      <c r="CI123" s="270"/>
      <c r="CJ123" s="271">
        <v>12</v>
      </c>
      <c r="CK123" s="266">
        <f>U123+AA123+AG123+AM123+AS123+AY123+BE123+BK123+BQ123+BX123+CE123</f>
        <v>70</v>
      </c>
      <c r="CL123" s="256">
        <v>1</v>
      </c>
      <c r="CM123" s="260" t="s">
        <v>1139</v>
      </c>
    </row>
    <row r="124" spans="1:91" ht="131.25" customHeight="1">
      <c r="A124" s="433"/>
      <c r="B124" s="40" t="s">
        <v>812</v>
      </c>
      <c r="C124" s="42">
        <v>100</v>
      </c>
      <c r="D124" s="40" t="s">
        <v>813</v>
      </c>
      <c r="E124" s="43"/>
      <c r="F124" s="43" t="s">
        <v>26</v>
      </c>
      <c r="G124" s="43" t="s">
        <v>26</v>
      </c>
      <c r="H124" s="44" t="s">
        <v>160</v>
      </c>
      <c r="I124" s="45">
        <v>1</v>
      </c>
      <c r="J124" s="46">
        <v>1</v>
      </c>
      <c r="K124" s="46">
        <v>1</v>
      </c>
      <c r="L124" s="108">
        <v>0.02</v>
      </c>
      <c r="M124" s="108">
        <v>0.02</v>
      </c>
      <c r="N124" s="46">
        <v>1</v>
      </c>
      <c r="O124" s="46">
        <v>1</v>
      </c>
      <c r="P124" s="46">
        <v>1</v>
      </c>
      <c r="Q124" s="108">
        <v>0.05</v>
      </c>
      <c r="R124" s="108">
        <v>0.05</v>
      </c>
      <c r="S124" s="114">
        <v>0.05</v>
      </c>
      <c r="T124" s="48">
        <v>1</v>
      </c>
      <c r="U124" s="49">
        <v>1</v>
      </c>
      <c r="V124" s="53">
        <f t="shared" si="39"/>
        <v>100</v>
      </c>
      <c r="W124" s="334"/>
      <c r="X124" s="334"/>
      <c r="Y124" s="40" t="s">
        <v>814</v>
      </c>
      <c r="Z124" s="49">
        <v>1</v>
      </c>
      <c r="AA124" s="49">
        <v>1</v>
      </c>
      <c r="AB124" s="51">
        <f t="shared" si="40"/>
        <v>100</v>
      </c>
      <c r="AC124" s="334"/>
      <c r="AD124" s="334"/>
      <c r="AE124" s="332"/>
      <c r="AF124" s="49">
        <v>1</v>
      </c>
      <c r="AG124" s="49">
        <v>0</v>
      </c>
      <c r="AH124" s="51">
        <f t="shared" si="41"/>
        <v>0</v>
      </c>
      <c r="AI124" s="335"/>
      <c r="AJ124" s="335"/>
      <c r="AK124" s="332"/>
      <c r="AL124" s="60">
        <v>0.02</v>
      </c>
      <c r="AM124" s="60">
        <v>0</v>
      </c>
      <c r="AN124" s="51">
        <f t="shared" si="42"/>
        <v>0</v>
      </c>
      <c r="AO124" s="334"/>
      <c r="AP124" s="334"/>
      <c r="AQ124" s="336"/>
      <c r="AR124" s="60">
        <v>0.02</v>
      </c>
      <c r="AS124" s="60">
        <v>0.01</v>
      </c>
      <c r="AT124" s="51">
        <f t="shared" si="43"/>
        <v>50</v>
      </c>
      <c r="AU124" s="334"/>
      <c r="AV124" s="334"/>
      <c r="AW124" s="336"/>
      <c r="AX124" s="49">
        <v>1</v>
      </c>
      <c r="AY124" s="91">
        <v>0.5</v>
      </c>
      <c r="AZ124" s="51">
        <f t="shared" si="44"/>
        <v>50</v>
      </c>
      <c r="BA124" s="334"/>
      <c r="BB124" s="334"/>
      <c r="BC124" s="336"/>
      <c r="BD124" s="49">
        <v>1</v>
      </c>
      <c r="BE124" s="49">
        <v>0</v>
      </c>
      <c r="BF124" s="51">
        <f t="shared" si="45"/>
        <v>0</v>
      </c>
      <c r="BG124" s="54">
        <v>0</v>
      </c>
      <c r="BH124" s="54">
        <v>0</v>
      </c>
      <c r="BI124" s="56" t="s">
        <v>815</v>
      </c>
      <c r="BJ124" s="49">
        <v>1</v>
      </c>
      <c r="BK124" s="49">
        <v>1</v>
      </c>
      <c r="BL124" s="51">
        <f t="shared" si="48"/>
        <v>100</v>
      </c>
      <c r="BM124" s="54">
        <f>2250000*8/4</f>
        <v>4500000</v>
      </c>
      <c r="BN124" s="54">
        <f>14670000/4</f>
        <v>3667500</v>
      </c>
      <c r="BO124" s="56" t="s">
        <v>816</v>
      </c>
      <c r="BP124" s="60">
        <v>0.05</v>
      </c>
      <c r="BQ124" s="49">
        <v>0</v>
      </c>
      <c r="BR124" s="113">
        <f t="shared" si="51"/>
        <v>0</v>
      </c>
      <c r="BS124" s="185">
        <v>0</v>
      </c>
      <c r="BT124" s="185">
        <v>0</v>
      </c>
      <c r="BU124" s="154">
        <v>0</v>
      </c>
      <c r="BV124" s="40" t="s">
        <v>951</v>
      </c>
      <c r="BW124" s="223">
        <v>0.05</v>
      </c>
      <c r="BX124" s="57">
        <v>0</v>
      </c>
      <c r="BY124" s="235">
        <v>0</v>
      </c>
      <c r="BZ124" s="222"/>
      <c r="CA124" s="222"/>
      <c r="CB124" s="281" t="e">
        <f t="shared" si="36"/>
        <v>#DIV/0!</v>
      </c>
      <c r="CC124" s="275" t="s">
        <v>1112</v>
      </c>
      <c r="CD124" s="249"/>
      <c r="CE124" s="249"/>
      <c r="CF124" s="250" t="e">
        <f t="shared" si="59"/>
        <v>#DIV/0!</v>
      </c>
      <c r="CG124" s="251"/>
      <c r="CH124" s="251"/>
      <c r="CI124" s="247"/>
      <c r="CJ124" s="272">
        <v>1</v>
      </c>
      <c r="CK124" s="273">
        <f>((BQ124+BK124+BE124+AS124+AY124+AM124+AG124+AA124+U124+BX124)/10)</f>
        <v>0.35099999999999998</v>
      </c>
      <c r="CL124" s="256">
        <f t="shared" ref="CL124:CL125" si="63">CK124/CJ124*100/100</f>
        <v>0.35099999999999992</v>
      </c>
      <c r="CM124" s="247" t="s">
        <v>817</v>
      </c>
    </row>
    <row r="125" spans="1:91" ht="122.25" customHeight="1">
      <c r="A125" s="433"/>
      <c r="B125" s="330" t="s">
        <v>818</v>
      </c>
      <c r="C125" s="42">
        <v>101</v>
      </c>
      <c r="D125" s="40" t="s">
        <v>819</v>
      </c>
      <c r="E125" s="43"/>
      <c r="F125" s="43" t="s">
        <v>26</v>
      </c>
      <c r="G125" s="43" t="s">
        <v>26</v>
      </c>
      <c r="H125" s="44" t="s">
        <v>160</v>
      </c>
      <c r="I125" s="45">
        <v>1</v>
      </c>
      <c r="J125" s="46">
        <v>1</v>
      </c>
      <c r="K125" s="46">
        <v>1</v>
      </c>
      <c r="L125" s="46">
        <v>1</v>
      </c>
      <c r="M125" s="46">
        <v>1</v>
      </c>
      <c r="N125" s="46">
        <v>1</v>
      </c>
      <c r="O125" s="46">
        <v>1</v>
      </c>
      <c r="P125" s="46">
        <v>1</v>
      </c>
      <c r="Q125" s="46">
        <v>1</v>
      </c>
      <c r="R125" s="46">
        <v>1</v>
      </c>
      <c r="S125" s="47">
        <v>1</v>
      </c>
      <c r="T125" s="48">
        <v>1</v>
      </c>
      <c r="U125" s="49">
        <v>1</v>
      </c>
      <c r="V125" s="53">
        <f t="shared" si="39"/>
        <v>100</v>
      </c>
      <c r="W125" s="334"/>
      <c r="X125" s="334"/>
      <c r="Y125" s="40" t="s">
        <v>820</v>
      </c>
      <c r="Z125" s="49">
        <v>1</v>
      </c>
      <c r="AA125" s="49">
        <v>1</v>
      </c>
      <c r="AB125" s="51">
        <f t="shared" si="40"/>
        <v>100</v>
      </c>
      <c r="AC125" s="334"/>
      <c r="AD125" s="334"/>
      <c r="AE125" s="40" t="s">
        <v>821</v>
      </c>
      <c r="AF125" s="49">
        <v>1</v>
      </c>
      <c r="AG125" s="49">
        <v>1</v>
      </c>
      <c r="AH125" s="51">
        <f t="shared" si="41"/>
        <v>100</v>
      </c>
      <c r="AI125" s="333">
        <v>16500000</v>
      </c>
      <c r="AJ125" s="333">
        <v>16500000</v>
      </c>
      <c r="AK125" s="330" t="s">
        <v>822</v>
      </c>
      <c r="AL125" s="49">
        <v>1</v>
      </c>
      <c r="AM125" s="49">
        <v>1</v>
      </c>
      <c r="AN125" s="51">
        <f t="shared" si="42"/>
        <v>100</v>
      </c>
      <c r="AO125" s="334"/>
      <c r="AP125" s="334"/>
      <c r="AQ125" s="336"/>
      <c r="AR125" s="49">
        <v>1</v>
      </c>
      <c r="AS125" s="49">
        <v>1</v>
      </c>
      <c r="AT125" s="51">
        <f t="shared" si="43"/>
        <v>100</v>
      </c>
      <c r="AU125" s="334"/>
      <c r="AV125" s="334"/>
      <c r="AW125" s="336"/>
      <c r="AX125" s="49">
        <v>1</v>
      </c>
      <c r="AY125" s="49">
        <v>1</v>
      </c>
      <c r="AZ125" s="51">
        <f t="shared" si="44"/>
        <v>100</v>
      </c>
      <c r="BA125" s="334"/>
      <c r="BB125" s="334"/>
      <c r="BC125" s="336"/>
      <c r="BD125" s="49">
        <v>1</v>
      </c>
      <c r="BE125" s="49">
        <v>1</v>
      </c>
      <c r="BF125" s="51">
        <f t="shared" si="45"/>
        <v>100</v>
      </c>
      <c r="BG125" s="54" t="s">
        <v>446</v>
      </c>
      <c r="BH125" s="54" t="s">
        <v>446</v>
      </c>
      <c r="BI125" s="56" t="s">
        <v>823</v>
      </c>
      <c r="BJ125" s="49">
        <v>1</v>
      </c>
      <c r="BK125" s="49">
        <v>1</v>
      </c>
      <c r="BL125" s="51">
        <f t="shared" si="48"/>
        <v>100</v>
      </c>
      <c r="BM125" s="54">
        <v>0</v>
      </c>
      <c r="BN125" s="54">
        <v>0</v>
      </c>
      <c r="BO125" s="56" t="s">
        <v>824</v>
      </c>
      <c r="BP125" s="49">
        <v>1</v>
      </c>
      <c r="BQ125" s="49">
        <v>1</v>
      </c>
      <c r="BR125" s="51">
        <f t="shared" si="51"/>
        <v>100</v>
      </c>
      <c r="BS125" s="185">
        <v>0</v>
      </c>
      <c r="BT125" s="185">
        <v>0</v>
      </c>
      <c r="BU125" s="154">
        <v>0</v>
      </c>
      <c r="BV125" s="40" t="s">
        <v>952</v>
      </c>
      <c r="BW125" s="57">
        <v>1</v>
      </c>
      <c r="BX125" s="57">
        <v>1</v>
      </c>
      <c r="BY125" s="235">
        <f t="shared" si="49"/>
        <v>100</v>
      </c>
      <c r="BZ125" s="222"/>
      <c r="CA125" s="222"/>
      <c r="CB125" s="281" t="e">
        <f t="shared" si="36"/>
        <v>#DIV/0!</v>
      </c>
      <c r="CC125" s="276" t="s">
        <v>1113</v>
      </c>
      <c r="CD125" s="249">
        <v>1</v>
      </c>
      <c r="CE125" s="249"/>
      <c r="CF125" s="250">
        <f t="shared" si="59"/>
        <v>0</v>
      </c>
      <c r="CG125" s="251"/>
      <c r="CH125" s="251"/>
      <c r="CI125" s="247"/>
      <c r="CJ125" s="248">
        <v>1</v>
      </c>
      <c r="CK125" s="266">
        <f>(U125+AA125+AG125+AM125+AS125+AY125+BE125+BK125+BQ125+BX125+CE125)/10</f>
        <v>1</v>
      </c>
      <c r="CL125" s="256">
        <f t="shared" si="63"/>
        <v>1</v>
      </c>
      <c r="CM125" s="247" t="s">
        <v>825</v>
      </c>
    </row>
    <row r="126" spans="1:91" ht="231.75" customHeight="1">
      <c r="A126" s="433"/>
      <c r="B126" s="332"/>
      <c r="C126" s="42">
        <v>102</v>
      </c>
      <c r="D126" s="40" t="s">
        <v>826</v>
      </c>
      <c r="E126" s="43"/>
      <c r="F126" s="43" t="s">
        <v>26</v>
      </c>
      <c r="G126" s="43" t="s">
        <v>26</v>
      </c>
      <c r="H126" s="44" t="s">
        <v>160</v>
      </c>
      <c r="I126" s="45">
        <v>3</v>
      </c>
      <c r="J126" s="46">
        <v>4</v>
      </c>
      <c r="K126" s="46">
        <v>1</v>
      </c>
      <c r="L126" s="46">
        <v>1</v>
      </c>
      <c r="M126" s="46">
        <v>1</v>
      </c>
      <c r="N126" s="46">
        <v>8</v>
      </c>
      <c r="O126" s="46">
        <v>13</v>
      </c>
      <c r="P126" s="46">
        <v>1</v>
      </c>
      <c r="Q126" s="46">
        <v>1</v>
      </c>
      <c r="R126" s="46">
        <v>1</v>
      </c>
      <c r="S126" s="47">
        <v>1</v>
      </c>
      <c r="T126" s="48">
        <v>3</v>
      </c>
      <c r="U126" s="49">
        <v>11</v>
      </c>
      <c r="V126" s="53">
        <f t="shared" si="39"/>
        <v>366.66666666666663</v>
      </c>
      <c r="W126" s="334"/>
      <c r="X126" s="334"/>
      <c r="Y126" s="40" t="s">
        <v>827</v>
      </c>
      <c r="Z126" s="49">
        <v>4</v>
      </c>
      <c r="AA126" s="49">
        <v>11</v>
      </c>
      <c r="AB126" s="51">
        <f t="shared" si="40"/>
        <v>275</v>
      </c>
      <c r="AC126" s="334"/>
      <c r="AD126" s="334"/>
      <c r="AE126" s="40" t="s">
        <v>828</v>
      </c>
      <c r="AF126" s="49">
        <v>1</v>
      </c>
      <c r="AG126" s="49">
        <v>1</v>
      </c>
      <c r="AH126" s="51">
        <f t="shared" si="41"/>
        <v>100</v>
      </c>
      <c r="AI126" s="335"/>
      <c r="AJ126" s="335"/>
      <c r="AK126" s="332"/>
      <c r="AL126" s="49">
        <v>1</v>
      </c>
      <c r="AM126" s="49">
        <v>1</v>
      </c>
      <c r="AN126" s="51">
        <f t="shared" si="42"/>
        <v>100</v>
      </c>
      <c r="AO126" s="334"/>
      <c r="AP126" s="334"/>
      <c r="AQ126" s="336"/>
      <c r="AR126" s="49">
        <v>1</v>
      </c>
      <c r="AS126" s="49">
        <v>1</v>
      </c>
      <c r="AT126" s="51">
        <f t="shared" si="43"/>
        <v>100</v>
      </c>
      <c r="AU126" s="334"/>
      <c r="AV126" s="334"/>
      <c r="AW126" s="336"/>
      <c r="AX126" s="49">
        <v>8</v>
      </c>
      <c r="AY126" s="49">
        <v>8</v>
      </c>
      <c r="AZ126" s="51">
        <f t="shared" si="44"/>
        <v>100</v>
      </c>
      <c r="BA126" s="334"/>
      <c r="BB126" s="334"/>
      <c r="BC126" s="336"/>
      <c r="BD126" s="49">
        <v>13</v>
      </c>
      <c r="BE126" s="49">
        <v>13</v>
      </c>
      <c r="BF126" s="51">
        <f t="shared" si="45"/>
        <v>100</v>
      </c>
      <c r="BG126" s="54" t="s">
        <v>446</v>
      </c>
      <c r="BH126" s="54" t="s">
        <v>446</v>
      </c>
      <c r="BI126" s="56" t="s">
        <v>809</v>
      </c>
      <c r="BJ126" s="49">
        <v>1</v>
      </c>
      <c r="BK126" s="49">
        <v>1</v>
      </c>
      <c r="BL126" s="51">
        <f t="shared" si="48"/>
        <v>100</v>
      </c>
      <c r="BM126" s="54">
        <f>2250000*8/4</f>
        <v>4500000</v>
      </c>
      <c r="BN126" s="54">
        <f>14670000/4</f>
        <v>3667500</v>
      </c>
      <c r="BO126" s="56" t="s">
        <v>829</v>
      </c>
      <c r="BP126" s="49">
        <v>1</v>
      </c>
      <c r="BQ126" s="49">
        <v>1</v>
      </c>
      <c r="BR126" s="51">
        <v>100</v>
      </c>
      <c r="BS126" s="185">
        <v>0</v>
      </c>
      <c r="BT126" s="185">
        <v>0</v>
      </c>
      <c r="BU126" s="154">
        <v>0</v>
      </c>
      <c r="BV126" s="40" t="s">
        <v>951</v>
      </c>
      <c r="BW126" s="57">
        <v>1</v>
      </c>
      <c r="BX126" s="306">
        <v>0</v>
      </c>
      <c r="BY126" s="235">
        <f t="shared" si="49"/>
        <v>0</v>
      </c>
      <c r="BZ126" s="222"/>
      <c r="CA126" s="222"/>
      <c r="CB126" s="281" t="e">
        <f t="shared" si="36"/>
        <v>#DIV/0!</v>
      </c>
      <c r="CC126" s="275" t="s">
        <v>1112</v>
      </c>
      <c r="CD126" s="249">
        <v>1</v>
      </c>
      <c r="CE126" s="249"/>
      <c r="CF126" s="250">
        <f t="shared" si="59"/>
        <v>0</v>
      </c>
      <c r="CG126" s="251"/>
      <c r="CH126" s="251"/>
      <c r="CI126" s="247"/>
      <c r="CJ126" s="248">
        <v>1</v>
      </c>
      <c r="CK126" s="266">
        <f>U126+AA126+AG126+AM126+AS126+AY126+BE126+BK126+BQ126+BX126+CE126</f>
        <v>48</v>
      </c>
      <c r="CL126" s="256">
        <v>1</v>
      </c>
      <c r="CM126" s="260" t="s">
        <v>1140</v>
      </c>
    </row>
    <row r="127" spans="1:91" ht="126.75" customHeight="1">
      <c r="A127" s="433"/>
      <c r="B127" s="330" t="s">
        <v>830</v>
      </c>
      <c r="C127" s="42">
        <v>103</v>
      </c>
      <c r="D127" s="40" t="s">
        <v>819</v>
      </c>
      <c r="E127" s="43"/>
      <c r="F127" s="43" t="s">
        <v>26</v>
      </c>
      <c r="G127" s="43" t="s">
        <v>26</v>
      </c>
      <c r="H127" s="44" t="s">
        <v>160</v>
      </c>
      <c r="I127" s="45">
        <v>1</v>
      </c>
      <c r="J127" s="46">
        <v>1</v>
      </c>
      <c r="K127" s="46">
        <v>1</v>
      </c>
      <c r="L127" s="46">
        <v>1</v>
      </c>
      <c r="M127" s="46">
        <v>1</v>
      </c>
      <c r="N127" s="46">
        <v>1</v>
      </c>
      <c r="O127" s="46">
        <v>1</v>
      </c>
      <c r="P127" s="46">
        <v>1</v>
      </c>
      <c r="Q127" s="46">
        <v>1</v>
      </c>
      <c r="R127" s="46">
        <v>1</v>
      </c>
      <c r="S127" s="47">
        <v>1</v>
      </c>
      <c r="T127" s="48">
        <v>1</v>
      </c>
      <c r="U127" s="49">
        <v>1</v>
      </c>
      <c r="V127" s="53">
        <f t="shared" si="39"/>
        <v>100</v>
      </c>
      <c r="W127" s="334"/>
      <c r="X127" s="334"/>
      <c r="Y127" s="40" t="s">
        <v>821</v>
      </c>
      <c r="Z127" s="49">
        <v>1</v>
      </c>
      <c r="AA127" s="49">
        <v>1</v>
      </c>
      <c r="AB127" s="51">
        <f t="shared" si="40"/>
        <v>100</v>
      </c>
      <c r="AC127" s="334"/>
      <c r="AD127" s="334"/>
      <c r="AE127" s="40" t="s">
        <v>821</v>
      </c>
      <c r="AF127" s="49">
        <v>1</v>
      </c>
      <c r="AG127" s="49">
        <v>1</v>
      </c>
      <c r="AH127" s="51">
        <f t="shared" si="41"/>
        <v>100</v>
      </c>
      <c r="AI127" s="333">
        <v>16500000</v>
      </c>
      <c r="AJ127" s="333">
        <v>16500000</v>
      </c>
      <c r="AK127" s="330" t="s">
        <v>831</v>
      </c>
      <c r="AL127" s="49">
        <v>1</v>
      </c>
      <c r="AM127" s="49">
        <v>1</v>
      </c>
      <c r="AN127" s="51">
        <f t="shared" si="42"/>
        <v>100</v>
      </c>
      <c r="AO127" s="334"/>
      <c r="AP127" s="334"/>
      <c r="AQ127" s="336"/>
      <c r="AR127" s="49">
        <v>1</v>
      </c>
      <c r="AS127" s="49">
        <v>1</v>
      </c>
      <c r="AT127" s="51">
        <f t="shared" si="43"/>
        <v>100</v>
      </c>
      <c r="AU127" s="334"/>
      <c r="AV127" s="334"/>
      <c r="AW127" s="336"/>
      <c r="AX127" s="49">
        <v>1</v>
      </c>
      <c r="AY127" s="49">
        <v>1</v>
      </c>
      <c r="AZ127" s="51">
        <f t="shared" si="44"/>
        <v>100</v>
      </c>
      <c r="BA127" s="334"/>
      <c r="BB127" s="334"/>
      <c r="BC127" s="336"/>
      <c r="BD127" s="49">
        <v>1</v>
      </c>
      <c r="BE127" s="49">
        <v>1</v>
      </c>
      <c r="BF127" s="51">
        <f t="shared" si="45"/>
        <v>100</v>
      </c>
      <c r="BG127" s="54" t="s">
        <v>446</v>
      </c>
      <c r="BH127" s="54" t="s">
        <v>446</v>
      </c>
      <c r="BI127" s="56" t="s">
        <v>823</v>
      </c>
      <c r="BJ127" s="49">
        <v>1</v>
      </c>
      <c r="BK127" s="49">
        <v>1</v>
      </c>
      <c r="BL127" s="51">
        <f t="shared" si="48"/>
        <v>100</v>
      </c>
      <c r="BM127" s="54">
        <v>0</v>
      </c>
      <c r="BN127" s="54">
        <v>0</v>
      </c>
      <c r="BO127" s="56" t="s">
        <v>824</v>
      </c>
      <c r="BP127" s="49">
        <v>1</v>
      </c>
      <c r="BQ127" s="49">
        <v>1</v>
      </c>
      <c r="BR127" s="51">
        <f t="shared" si="51"/>
        <v>100</v>
      </c>
      <c r="BS127" s="185">
        <v>0</v>
      </c>
      <c r="BT127" s="185">
        <v>0</v>
      </c>
      <c r="BU127" s="154">
        <v>0</v>
      </c>
      <c r="BV127" s="40" t="s">
        <v>952</v>
      </c>
      <c r="BW127" s="57">
        <v>1</v>
      </c>
      <c r="BX127" s="306">
        <v>1</v>
      </c>
      <c r="BY127" s="235">
        <f t="shared" si="49"/>
        <v>100</v>
      </c>
      <c r="BZ127" s="222"/>
      <c r="CA127" s="222"/>
      <c r="CB127" s="281" t="e">
        <f t="shared" si="36"/>
        <v>#DIV/0!</v>
      </c>
      <c r="CC127" s="276" t="s">
        <v>1113</v>
      </c>
      <c r="CD127" s="249">
        <v>1</v>
      </c>
      <c r="CE127" s="249"/>
      <c r="CF127" s="250">
        <f t="shared" si="59"/>
        <v>0</v>
      </c>
      <c r="CG127" s="251"/>
      <c r="CH127" s="251"/>
      <c r="CI127" s="247"/>
      <c r="CJ127" s="248">
        <v>1</v>
      </c>
      <c r="CK127" s="266">
        <f t="shared" ref="CK127:CK128" si="64">(U127+AA127+AG127+AM127+AS127+AY127+BE127+BK127+BQ127+BX127+CE127)/10</f>
        <v>1</v>
      </c>
      <c r="CL127" s="256">
        <f>CK127/CJ127*100/100</f>
        <v>1</v>
      </c>
      <c r="CM127" s="247" t="s">
        <v>1294</v>
      </c>
    </row>
    <row r="128" spans="1:91" ht="234" customHeight="1">
      <c r="A128" s="433"/>
      <c r="B128" s="332"/>
      <c r="C128" s="42">
        <v>104</v>
      </c>
      <c r="D128" s="40" t="s">
        <v>832</v>
      </c>
      <c r="E128" s="43"/>
      <c r="F128" s="43" t="s">
        <v>26</v>
      </c>
      <c r="G128" s="43" t="s">
        <v>26</v>
      </c>
      <c r="H128" s="44" t="s">
        <v>160</v>
      </c>
      <c r="I128" s="45">
        <v>3</v>
      </c>
      <c r="J128" s="46">
        <v>4</v>
      </c>
      <c r="K128" s="46">
        <v>1</v>
      </c>
      <c r="L128" s="46">
        <v>1</v>
      </c>
      <c r="M128" s="46">
        <v>1</v>
      </c>
      <c r="N128" s="46">
        <v>8</v>
      </c>
      <c r="O128" s="46">
        <v>13</v>
      </c>
      <c r="P128" s="46">
        <v>1</v>
      </c>
      <c r="Q128" s="46">
        <v>1</v>
      </c>
      <c r="R128" s="46">
        <v>1</v>
      </c>
      <c r="S128" s="47">
        <v>1</v>
      </c>
      <c r="T128" s="48">
        <v>3</v>
      </c>
      <c r="U128" s="49">
        <v>11</v>
      </c>
      <c r="V128" s="53">
        <f t="shared" si="39"/>
        <v>366.66666666666663</v>
      </c>
      <c r="W128" s="334"/>
      <c r="X128" s="334"/>
      <c r="Y128" s="40" t="s">
        <v>833</v>
      </c>
      <c r="Z128" s="49">
        <v>4</v>
      </c>
      <c r="AA128" s="49">
        <v>11</v>
      </c>
      <c r="AB128" s="51">
        <f t="shared" si="40"/>
        <v>275</v>
      </c>
      <c r="AC128" s="334"/>
      <c r="AD128" s="334"/>
      <c r="AE128" s="40" t="s">
        <v>834</v>
      </c>
      <c r="AF128" s="49">
        <v>1</v>
      </c>
      <c r="AG128" s="49">
        <v>1</v>
      </c>
      <c r="AH128" s="51">
        <f t="shared" si="41"/>
        <v>100</v>
      </c>
      <c r="AI128" s="335"/>
      <c r="AJ128" s="335"/>
      <c r="AK128" s="332"/>
      <c r="AL128" s="49">
        <v>1</v>
      </c>
      <c r="AM128" s="49">
        <v>1</v>
      </c>
      <c r="AN128" s="51">
        <f t="shared" si="42"/>
        <v>100</v>
      </c>
      <c r="AO128" s="334"/>
      <c r="AP128" s="334"/>
      <c r="AQ128" s="336"/>
      <c r="AR128" s="49">
        <v>1</v>
      </c>
      <c r="AS128" s="49">
        <v>1</v>
      </c>
      <c r="AT128" s="51">
        <f t="shared" si="43"/>
        <v>100</v>
      </c>
      <c r="AU128" s="334"/>
      <c r="AV128" s="334"/>
      <c r="AW128" s="336"/>
      <c r="AX128" s="49">
        <v>8</v>
      </c>
      <c r="AY128" s="49">
        <v>8</v>
      </c>
      <c r="AZ128" s="51">
        <f t="shared" si="44"/>
        <v>100</v>
      </c>
      <c r="BA128" s="334"/>
      <c r="BB128" s="334"/>
      <c r="BC128" s="336"/>
      <c r="BD128" s="49">
        <v>13</v>
      </c>
      <c r="BE128" s="49">
        <v>13</v>
      </c>
      <c r="BF128" s="51">
        <f t="shared" si="45"/>
        <v>100</v>
      </c>
      <c r="BG128" s="54" t="s">
        <v>446</v>
      </c>
      <c r="BH128" s="54" t="s">
        <v>446</v>
      </c>
      <c r="BI128" s="56" t="s">
        <v>809</v>
      </c>
      <c r="BJ128" s="49">
        <v>1</v>
      </c>
      <c r="BK128" s="49">
        <v>1</v>
      </c>
      <c r="BL128" s="53">
        <f t="shared" si="48"/>
        <v>100</v>
      </c>
      <c r="BM128" s="54">
        <f>2250000*8/4</f>
        <v>4500000</v>
      </c>
      <c r="BN128" s="54">
        <f>14670000/4</f>
        <v>3667500</v>
      </c>
      <c r="BO128" s="56" t="s">
        <v>829</v>
      </c>
      <c r="BP128" s="49">
        <v>1</v>
      </c>
      <c r="BQ128" s="49">
        <v>1</v>
      </c>
      <c r="BR128" s="51">
        <f t="shared" si="51"/>
        <v>100</v>
      </c>
      <c r="BS128" s="185">
        <v>0</v>
      </c>
      <c r="BT128" s="185">
        <v>0</v>
      </c>
      <c r="BU128" s="154">
        <v>0</v>
      </c>
      <c r="BV128" s="40" t="s">
        <v>952</v>
      </c>
      <c r="BW128" s="57">
        <v>1</v>
      </c>
      <c r="BX128" s="306">
        <v>0</v>
      </c>
      <c r="BY128" s="235">
        <f t="shared" si="49"/>
        <v>0</v>
      </c>
      <c r="BZ128" s="222"/>
      <c r="CA128" s="222"/>
      <c r="CB128" s="281" t="e">
        <f t="shared" si="36"/>
        <v>#DIV/0!</v>
      </c>
      <c r="CC128" s="276" t="s">
        <v>1113</v>
      </c>
      <c r="CD128" s="249">
        <v>12</v>
      </c>
      <c r="CE128" s="249"/>
      <c r="CF128" s="250">
        <f t="shared" si="59"/>
        <v>0</v>
      </c>
      <c r="CG128" s="251"/>
      <c r="CH128" s="251"/>
      <c r="CI128" s="247"/>
      <c r="CJ128" s="248">
        <v>1</v>
      </c>
      <c r="CK128" s="266">
        <f t="shared" si="64"/>
        <v>4.8</v>
      </c>
      <c r="CL128" s="256">
        <v>1</v>
      </c>
      <c r="CM128" s="260" t="s">
        <v>1141</v>
      </c>
    </row>
    <row r="129" spans="1:91" ht="156" customHeight="1">
      <c r="A129" s="433"/>
      <c r="B129" s="40" t="s">
        <v>835</v>
      </c>
      <c r="C129" s="98">
        <v>105</v>
      </c>
      <c r="D129" s="40" t="s">
        <v>836</v>
      </c>
      <c r="E129" s="99"/>
      <c r="F129" s="99" t="s">
        <v>26</v>
      </c>
      <c r="G129" s="99" t="s">
        <v>26</v>
      </c>
      <c r="H129" s="100" t="s">
        <v>160</v>
      </c>
      <c r="I129" s="45">
        <v>1</v>
      </c>
      <c r="J129" s="46">
        <v>1</v>
      </c>
      <c r="K129" s="46">
        <v>1</v>
      </c>
      <c r="L129" s="46">
        <v>1</v>
      </c>
      <c r="M129" s="46">
        <v>1</v>
      </c>
      <c r="N129" s="46">
        <v>1</v>
      </c>
      <c r="O129" s="46">
        <v>1</v>
      </c>
      <c r="P129" s="46">
        <v>1</v>
      </c>
      <c r="Q129" s="46">
        <v>1</v>
      </c>
      <c r="R129" s="46">
        <v>1</v>
      </c>
      <c r="S129" s="47">
        <v>1</v>
      </c>
      <c r="T129" s="48">
        <v>1</v>
      </c>
      <c r="U129" s="49">
        <v>1</v>
      </c>
      <c r="V129" s="53">
        <f t="shared" si="39"/>
        <v>100</v>
      </c>
      <c r="W129" s="451"/>
      <c r="X129" s="451"/>
      <c r="Y129" s="40" t="s">
        <v>837</v>
      </c>
      <c r="Z129" s="49">
        <v>1</v>
      </c>
      <c r="AA129" s="49">
        <v>1</v>
      </c>
      <c r="AB129" s="51">
        <f t="shared" si="40"/>
        <v>100</v>
      </c>
      <c r="AC129" s="451"/>
      <c r="AD129" s="451"/>
      <c r="AE129" s="40" t="s">
        <v>838</v>
      </c>
      <c r="AF129" s="49">
        <v>1</v>
      </c>
      <c r="AG129" s="49">
        <v>0</v>
      </c>
      <c r="AH129" s="51">
        <f t="shared" si="41"/>
        <v>0</v>
      </c>
      <c r="AI129" s="55"/>
      <c r="AJ129" s="55"/>
      <c r="AK129" s="40" t="s">
        <v>839</v>
      </c>
      <c r="AL129" s="49">
        <v>1</v>
      </c>
      <c r="AM129" s="49">
        <v>1</v>
      </c>
      <c r="AN129" s="51">
        <f t="shared" si="42"/>
        <v>100</v>
      </c>
      <c r="AO129" s="451"/>
      <c r="AP129" s="451"/>
      <c r="AQ129" s="452"/>
      <c r="AR129" s="49">
        <v>1</v>
      </c>
      <c r="AS129" s="49">
        <v>1</v>
      </c>
      <c r="AT129" s="51">
        <f t="shared" si="43"/>
        <v>100</v>
      </c>
      <c r="AU129" s="451"/>
      <c r="AV129" s="451"/>
      <c r="AW129" s="452"/>
      <c r="AX129" s="49">
        <v>1</v>
      </c>
      <c r="AY129" s="91">
        <v>0.55000000000000004</v>
      </c>
      <c r="AZ129" s="53">
        <f t="shared" si="44"/>
        <v>55.000000000000007</v>
      </c>
      <c r="BA129" s="451"/>
      <c r="BB129" s="451"/>
      <c r="BC129" s="452"/>
      <c r="BD129" s="49">
        <v>1</v>
      </c>
      <c r="BE129" s="49">
        <v>0</v>
      </c>
      <c r="BF129" s="51">
        <f t="shared" si="45"/>
        <v>0</v>
      </c>
      <c r="BG129" s="54">
        <v>0</v>
      </c>
      <c r="BH129" s="54">
        <v>0</v>
      </c>
      <c r="BI129" s="56" t="s">
        <v>815</v>
      </c>
      <c r="BJ129" s="49">
        <v>1</v>
      </c>
      <c r="BK129" s="93">
        <v>1</v>
      </c>
      <c r="BL129" s="51">
        <f t="shared" si="48"/>
        <v>100</v>
      </c>
      <c r="BM129" s="54">
        <f>2250000*8/4</f>
        <v>4500000</v>
      </c>
      <c r="BN129" s="54">
        <f>14670000/4</f>
        <v>3667500</v>
      </c>
      <c r="BO129" s="56" t="s">
        <v>816</v>
      </c>
      <c r="BP129" s="49">
        <v>1</v>
      </c>
      <c r="BQ129" s="49">
        <v>1</v>
      </c>
      <c r="BR129" s="51">
        <f t="shared" si="51"/>
        <v>100</v>
      </c>
      <c r="BS129" s="185">
        <v>0</v>
      </c>
      <c r="BT129" s="185">
        <v>0</v>
      </c>
      <c r="BU129" s="154">
        <v>0</v>
      </c>
      <c r="BV129" s="40" t="s">
        <v>953</v>
      </c>
      <c r="BW129" s="57">
        <v>1</v>
      </c>
      <c r="BX129" s="306">
        <v>0</v>
      </c>
      <c r="BY129" s="235">
        <f t="shared" si="49"/>
        <v>0</v>
      </c>
      <c r="BZ129" s="222"/>
      <c r="CA129" s="222"/>
      <c r="CB129" s="281" t="e">
        <f t="shared" si="36"/>
        <v>#DIV/0!</v>
      </c>
      <c r="CC129" s="275" t="s">
        <v>1112</v>
      </c>
      <c r="CD129" s="249">
        <v>1</v>
      </c>
      <c r="CE129" s="249"/>
      <c r="CF129" s="250">
        <f t="shared" si="59"/>
        <v>0</v>
      </c>
      <c r="CG129" s="251"/>
      <c r="CH129" s="251"/>
      <c r="CI129" s="247"/>
      <c r="CJ129" s="248">
        <v>1</v>
      </c>
      <c r="CK129" s="266">
        <f>U129+AA129+AG129+AM129+AS129+AY129+BE129+BK129+BQ129+BX129+CE129</f>
        <v>6.55</v>
      </c>
      <c r="CL129" s="256">
        <v>1</v>
      </c>
      <c r="CM129" s="247" t="s">
        <v>1295</v>
      </c>
    </row>
    <row r="130" spans="1:91" ht="177.75" customHeight="1">
      <c r="A130" s="433"/>
      <c r="B130" s="40" t="s">
        <v>840</v>
      </c>
      <c r="C130" s="42">
        <v>106</v>
      </c>
      <c r="D130" s="40" t="s">
        <v>841</v>
      </c>
      <c r="E130" s="43" t="s">
        <v>26</v>
      </c>
      <c r="F130" s="43" t="s">
        <v>26</v>
      </c>
      <c r="G130" s="43" t="s">
        <v>26</v>
      </c>
      <c r="H130" s="44" t="s">
        <v>170</v>
      </c>
      <c r="I130" s="107">
        <v>1</v>
      </c>
      <c r="J130" s="108">
        <v>1</v>
      </c>
      <c r="K130" s="108">
        <v>1</v>
      </c>
      <c r="L130" s="108">
        <v>1</v>
      </c>
      <c r="M130" s="108">
        <v>1</v>
      </c>
      <c r="N130" s="108">
        <v>1</v>
      </c>
      <c r="O130" s="46">
        <v>1</v>
      </c>
      <c r="P130" s="108">
        <v>1</v>
      </c>
      <c r="Q130" s="108">
        <v>1</v>
      </c>
      <c r="R130" s="108">
        <v>1</v>
      </c>
      <c r="S130" s="114">
        <v>1</v>
      </c>
      <c r="T130" s="111">
        <v>1</v>
      </c>
      <c r="U130" s="60">
        <v>1</v>
      </c>
      <c r="V130" s="53">
        <f t="shared" si="39"/>
        <v>100</v>
      </c>
      <c r="W130" s="55"/>
      <c r="X130" s="55"/>
      <c r="Y130" s="40" t="s">
        <v>842</v>
      </c>
      <c r="Z130" s="60">
        <v>1</v>
      </c>
      <c r="AA130" s="60">
        <v>1</v>
      </c>
      <c r="AB130" s="51">
        <f t="shared" si="40"/>
        <v>100</v>
      </c>
      <c r="AC130" s="55">
        <v>159537600</v>
      </c>
      <c r="AD130" s="55">
        <v>159537600</v>
      </c>
      <c r="AE130" s="40" t="s">
        <v>843</v>
      </c>
      <c r="AF130" s="60">
        <v>1</v>
      </c>
      <c r="AG130" s="60">
        <v>1</v>
      </c>
      <c r="AH130" s="51">
        <f t="shared" si="41"/>
        <v>100</v>
      </c>
      <c r="AI130" s="55"/>
      <c r="AJ130" s="55"/>
      <c r="AK130" s="40" t="s">
        <v>844</v>
      </c>
      <c r="AL130" s="60">
        <v>1</v>
      </c>
      <c r="AM130" s="60">
        <v>0</v>
      </c>
      <c r="AN130" s="51">
        <f t="shared" si="42"/>
        <v>0</v>
      </c>
      <c r="AO130" s="55">
        <v>0</v>
      </c>
      <c r="AP130" s="55">
        <v>0</v>
      </c>
      <c r="AQ130" s="40" t="s">
        <v>173</v>
      </c>
      <c r="AR130" s="60">
        <v>1</v>
      </c>
      <c r="AS130" s="60">
        <v>1</v>
      </c>
      <c r="AT130" s="51">
        <f t="shared" si="43"/>
        <v>100</v>
      </c>
      <c r="AU130" s="55">
        <v>130200000</v>
      </c>
      <c r="AV130" s="55">
        <v>111600000</v>
      </c>
      <c r="AW130" s="40" t="s">
        <v>845</v>
      </c>
      <c r="AX130" s="60">
        <v>1</v>
      </c>
      <c r="AY130" s="60">
        <v>1</v>
      </c>
      <c r="AZ130" s="51">
        <f t="shared" si="44"/>
        <v>100</v>
      </c>
      <c r="BA130" s="55">
        <v>115272000</v>
      </c>
      <c r="BB130" s="55">
        <v>57636000</v>
      </c>
      <c r="BC130" s="40" t="s">
        <v>846</v>
      </c>
      <c r="BD130" s="49">
        <v>1</v>
      </c>
      <c r="BE130" s="49">
        <v>1</v>
      </c>
      <c r="BF130" s="51">
        <f t="shared" si="45"/>
        <v>100</v>
      </c>
      <c r="BG130" s="54">
        <v>0</v>
      </c>
      <c r="BH130" s="54">
        <v>0</v>
      </c>
      <c r="BI130" s="56" t="s">
        <v>847</v>
      </c>
      <c r="BJ130" s="60">
        <v>1</v>
      </c>
      <c r="BK130" s="60">
        <v>1</v>
      </c>
      <c r="BL130" s="51">
        <f t="shared" si="48"/>
        <v>100</v>
      </c>
      <c r="BM130" s="54">
        <v>0</v>
      </c>
      <c r="BN130" s="54">
        <v>0</v>
      </c>
      <c r="BO130" s="56" t="s">
        <v>177</v>
      </c>
      <c r="BP130" s="60">
        <v>1</v>
      </c>
      <c r="BQ130" s="49">
        <v>0</v>
      </c>
      <c r="BR130" s="51">
        <f t="shared" si="51"/>
        <v>0</v>
      </c>
      <c r="BS130" s="168">
        <v>0</v>
      </c>
      <c r="BT130" s="168">
        <v>0</v>
      </c>
      <c r="BU130" s="154">
        <v>0</v>
      </c>
      <c r="BV130" s="40" t="s">
        <v>1040</v>
      </c>
      <c r="BW130" s="224">
        <v>1</v>
      </c>
      <c r="BX130" s="57">
        <v>0</v>
      </c>
      <c r="BY130" s="235">
        <f t="shared" si="49"/>
        <v>0</v>
      </c>
      <c r="BZ130" s="222"/>
      <c r="CA130" s="222"/>
      <c r="CB130" s="281" t="e">
        <f t="shared" si="36"/>
        <v>#DIV/0!</v>
      </c>
      <c r="CC130" s="311" t="s">
        <v>1237</v>
      </c>
      <c r="CD130" s="249">
        <v>1</v>
      </c>
      <c r="CE130" s="249"/>
      <c r="CF130" s="250">
        <f t="shared" si="59"/>
        <v>0</v>
      </c>
      <c r="CG130" s="251"/>
      <c r="CH130" s="251"/>
      <c r="CI130" s="247"/>
      <c r="CJ130" s="265">
        <v>1</v>
      </c>
      <c r="CK130" s="265">
        <f t="shared" ref="CK130:CK131" si="65">(U130+AA130+AG130+AM130+AS130+AY130+BE130+BK130+BQ130+BX130+CE130)/10</f>
        <v>0.7</v>
      </c>
      <c r="CL130" s="256">
        <f>CK130/CJ130*100/100</f>
        <v>0.7</v>
      </c>
      <c r="CM130" s="247" t="s">
        <v>1238</v>
      </c>
    </row>
    <row r="131" spans="1:91" ht="346.5" customHeight="1">
      <c r="A131" s="433"/>
      <c r="B131" s="330" t="s">
        <v>848</v>
      </c>
      <c r="C131" s="42">
        <v>107</v>
      </c>
      <c r="D131" s="40" t="s">
        <v>849</v>
      </c>
      <c r="E131" s="43"/>
      <c r="F131" s="43" t="s">
        <v>26</v>
      </c>
      <c r="G131" s="43" t="s">
        <v>26</v>
      </c>
      <c r="H131" s="44" t="s">
        <v>170</v>
      </c>
      <c r="I131" s="45">
        <v>1</v>
      </c>
      <c r="J131" s="46">
        <v>1</v>
      </c>
      <c r="K131" s="46">
        <v>1</v>
      </c>
      <c r="L131" s="46">
        <v>1</v>
      </c>
      <c r="M131" s="46">
        <v>1</v>
      </c>
      <c r="N131" s="108">
        <v>1</v>
      </c>
      <c r="O131" s="46">
        <v>1</v>
      </c>
      <c r="P131" s="46">
        <v>1</v>
      </c>
      <c r="Q131" s="46">
        <v>1</v>
      </c>
      <c r="R131" s="46">
        <v>1</v>
      </c>
      <c r="S131" s="47">
        <v>1</v>
      </c>
      <c r="T131" s="48">
        <v>1</v>
      </c>
      <c r="U131" s="49">
        <v>1</v>
      </c>
      <c r="V131" s="53">
        <f t="shared" si="39"/>
        <v>100</v>
      </c>
      <c r="W131" s="55"/>
      <c r="X131" s="55"/>
      <c r="Y131" s="40" t="s">
        <v>850</v>
      </c>
      <c r="Z131" s="49">
        <v>1</v>
      </c>
      <c r="AA131" s="49">
        <v>1</v>
      </c>
      <c r="AB131" s="51">
        <f t="shared" si="40"/>
        <v>100</v>
      </c>
      <c r="AC131" s="55">
        <v>98495010</v>
      </c>
      <c r="AD131" s="55">
        <v>98495010</v>
      </c>
      <c r="AE131" s="40" t="s">
        <v>850</v>
      </c>
      <c r="AF131" s="49">
        <v>1</v>
      </c>
      <c r="AG131" s="49">
        <v>1</v>
      </c>
      <c r="AH131" s="51">
        <f t="shared" si="41"/>
        <v>100</v>
      </c>
      <c r="AI131" s="55"/>
      <c r="AJ131" s="55"/>
      <c r="AK131" s="40" t="s">
        <v>851</v>
      </c>
      <c r="AL131" s="49">
        <v>1</v>
      </c>
      <c r="AM131" s="49">
        <v>0</v>
      </c>
      <c r="AN131" s="51">
        <f t="shared" si="42"/>
        <v>0</v>
      </c>
      <c r="AO131" s="55">
        <v>0</v>
      </c>
      <c r="AP131" s="55">
        <v>0</v>
      </c>
      <c r="AQ131" s="40" t="s">
        <v>173</v>
      </c>
      <c r="AR131" s="49">
        <v>1</v>
      </c>
      <c r="AS131" s="49">
        <v>1</v>
      </c>
      <c r="AT131" s="51">
        <f t="shared" si="43"/>
        <v>100</v>
      </c>
      <c r="AU131" s="55">
        <v>0</v>
      </c>
      <c r="AV131" s="55">
        <v>0</v>
      </c>
      <c r="AW131" s="40" t="s">
        <v>852</v>
      </c>
      <c r="AX131" s="60">
        <v>1</v>
      </c>
      <c r="AY131" s="49">
        <v>1</v>
      </c>
      <c r="AZ131" s="51">
        <f t="shared" si="44"/>
        <v>100</v>
      </c>
      <c r="BA131" s="55">
        <v>0</v>
      </c>
      <c r="BB131" s="55">
        <v>0</v>
      </c>
      <c r="BC131" s="40" t="s">
        <v>853</v>
      </c>
      <c r="BD131" s="49">
        <v>1</v>
      </c>
      <c r="BE131" s="49">
        <v>1</v>
      </c>
      <c r="BF131" s="51">
        <f t="shared" si="45"/>
        <v>100</v>
      </c>
      <c r="BG131" s="54">
        <v>0</v>
      </c>
      <c r="BH131" s="54">
        <v>0</v>
      </c>
      <c r="BI131" s="56" t="s">
        <v>854</v>
      </c>
      <c r="BJ131" s="49">
        <v>1</v>
      </c>
      <c r="BK131" s="49">
        <v>1</v>
      </c>
      <c r="BL131" s="51">
        <f t="shared" si="48"/>
        <v>100</v>
      </c>
      <c r="BM131" s="54">
        <v>0</v>
      </c>
      <c r="BN131" s="54">
        <v>0</v>
      </c>
      <c r="BO131" s="56" t="s">
        <v>177</v>
      </c>
      <c r="BP131" s="49">
        <v>1</v>
      </c>
      <c r="BQ131" s="49">
        <v>0</v>
      </c>
      <c r="BR131" s="51">
        <f t="shared" si="51"/>
        <v>0</v>
      </c>
      <c r="BS131" s="168">
        <v>0</v>
      </c>
      <c r="BT131" s="168">
        <v>0</v>
      </c>
      <c r="BU131" s="154">
        <v>0</v>
      </c>
      <c r="BV131" s="40" t="s">
        <v>1041</v>
      </c>
      <c r="BW131" s="57">
        <v>1</v>
      </c>
      <c r="BX131" s="57">
        <v>0</v>
      </c>
      <c r="BY131" s="235">
        <f t="shared" si="49"/>
        <v>0</v>
      </c>
      <c r="BZ131" s="222"/>
      <c r="CA131" s="222"/>
      <c r="CB131" s="281" t="e">
        <f t="shared" si="36"/>
        <v>#DIV/0!</v>
      </c>
      <c r="CC131" s="276" t="s">
        <v>1239</v>
      </c>
      <c r="CD131" s="249">
        <v>1</v>
      </c>
      <c r="CE131" s="249"/>
      <c r="CF131" s="250">
        <f t="shared" si="59"/>
        <v>0</v>
      </c>
      <c r="CG131" s="251"/>
      <c r="CH131" s="251"/>
      <c r="CI131" s="247"/>
      <c r="CJ131" s="248">
        <v>1</v>
      </c>
      <c r="CK131" s="266">
        <f t="shared" si="65"/>
        <v>0.7</v>
      </c>
      <c r="CL131" s="256">
        <f>CK131/CJ131</f>
        <v>0.7</v>
      </c>
      <c r="CM131" s="247" t="s">
        <v>1296</v>
      </c>
    </row>
    <row r="132" spans="1:91" ht="83.25" customHeight="1">
      <c r="A132" s="433"/>
      <c r="B132" s="331"/>
      <c r="C132" s="377">
        <v>108</v>
      </c>
      <c r="D132" s="330" t="s">
        <v>855</v>
      </c>
      <c r="E132" s="351"/>
      <c r="F132" s="351" t="s">
        <v>26</v>
      </c>
      <c r="G132" s="351" t="s">
        <v>26</v>
      </c>
      <c r="H132" s="44" t="s">
        <v>856</v>
      </c>
      <c r="I132" s="356">
        <v>1</v>
      </c>
      <c r="J132" s="362">
        <v>1</v>
      </c>
      <c r="K132" s="362">
        <v>8</v>
      </c>
      <c r="L132" s="362">
        <v>1</v>
      </c>
      <c r="M132" s="362">
        <v>1</v>
      </c>
      <c r="N132" s="362">
        <v>1</v>
      </c>
      <c r="O132" s="362">
        <v>1</v>
      </c>
      <c r="P132" s="362">
        <v>1</v>
      </c>
      <c r="Q132" s="362">
        <v>1</v>
      </c>
      <c r="R132" s="362">
        <v>1</v>
      </c>
      <c r="S132" s="380">
        <v>1</v>
      </c>
      <c r="T132" s="364">
        <v>1</v>
      </c>
      <c r="U132" s="360">
        <v>1</v>
      </c>
      <c r="V132" s="384">
        <f t="shared" si="39"/>
        <v>100</v>
      </c>
      <c r="W132" s="55">
        <v>44333333</v>
      </c>
      <c r="X132" s="55">
        <v>39833332</v>
      </c>
      <c r="Y132" s="40" t="s">
        <v>857</v>
      </c>
      <c r="Z132" s="360">
        <v>1</v>
      </c>
      <c r="AA132" s="360">
        <v>1</v>
      </c>
      <c r="AB132" s="318">
        <f t="shared" si="40"/>
        <v>100</v>
      </c>
      <c r="AC132" s="55">
        <v>27500000</v>
      </c>
      <c r="AD132" s="55">
        <v>11320747</v>
      </c>
      <c r="AE132" s="40" t="s">
        <v>858</v>
      </c>
      <c r="AF132" s="360">
        <v>8</v>
      </c>
      <c r="AG132" s="360">
        <v>10</v>
      </c>
      <c r="AH132" s="318">
        <f t="shared" si="41"/>
        <v>125</v>
      </c>
      <c r="AI132" s="55">
        <v>23300000</v>
      </c>
      <c r="AJ132" s="55">
        <v>23300000</v>
      </c>
      <c r="AK132" s="40" t="s">
        <v>859</v>
      </c>
      <c r="AL132" s="360">
        <v>1</v>
      </c>
      <c r="AM132" s="461">
        <v>0.75</v>
      </c>
      <c r="AN132" s="318">
        <f t="shared" si="42"/>
        <v>75</v>
      </c>
      <c r="AO132" s="333">
        <v>27751200</v>
      </c>
      <c r="AP132" s="333">
        <v>27751200</v>
      </c>
      <c r="AQ132" s="330" t="s">
        <v>860</v>
      </c>
      <c r="AR132" s="360">
        <v>1</v>
      </c>
      <c r="AS132" s="360">
        <v>1</v>
      </c>
      <c r="AT132" s="318">
        <f t="shared" si="43"/>
        <v>100</v>
      </c>
      <c r="AU132" s="55">
        <v>139896000</v>
      </c>
      <c r="AV132" s="55">
        <v>139896000</v>
      </c>
      <c r="AW132" s="40" t="s">
        <v>861</v>
      </c>
      <c r="AX132" s="360">
        <v>1</v>
      </c>
      <c r="AY132" s="360">
        <v>1</v>
      </c>
      <c r="AZ132" s="318">
        <f t="shared" si="44"/>
        <v>100</v>
      </c>
      <c r="BA132" s="55">
        <v>62500000</v>
      </c>
      <c r="BB132" s="55">
        <v>20075000</v>
      </c>
      <c r="BC132" s="40" t="s">
        <v>862</v>
      </c>
      <c r="BD132" s="360">
        <v>1</v>
      </c>
      <c r="BE132" s="360">
        <v>1</v>
      </c>
      <c r="BF132" s="318">
        <f t="shared" si="45"/>
        <v>100</v>
      </c>
      <c r="BG132" s="55"/>
      <c r="BH132" s="55"/>
      <c r="BI132" s="40"/>
      <c r="BJ132" s="360">
        <v>1</v>
      </c>
      <c r="BK132" s="360">
        <v>1</v>
      </c>
      <c r="BL132" s="318">
        <f t="shared" si="48"/>
        <v>100</v>
      </c>
      <c r="BM132" s="55">
        <v>0</v>
      </c>
      <c r="BN132" s="55">
        <v>0</v>
      </c>
      <c r="BO132" s="40" t="s">
        <v>863</v>
      </c>
      <c r="BP132" s="360">
        <v>1</v>
      </c>
      <c r="BQ132" s="360">
        <v>1</v>
      </c>
      <c r="BR132" s="318">
        <f t="shared" si="51"/>
        <v>100</v>
      </c>
      <c r="BS132" s="186"/>
      <c r="BT132" s="186"/>
      <c r="BU132" s="154" t="e">
        <f t="shared" si="61"/>
        <v>#DIV/0!</v>
      </c>
      <c r="BV132" s="40" t="s">
        <v>1083</v>
      </c>
      <c r="BW132" s="360">
        <v>1</v>
      </c>
      <c r="BX132" s="360">
        <v>1</v>
      </c>
      <c r="BY132" s="370">
        <f t="shared" si="49"/>
        <v>100</v>
      </c>
      <c r="BZ132" s="222"/>
      <c r="CA132" s="222"/>
      <c r="CB132" s="281" t="e">
        <f t="shared" si="36"/>
        <v>#DIV/0!</v>
      </c>
      <c r="CC132" s="275" t="s">
        <v>1135</v>
      </c>
      <c r="CD132" s="360">
        <v>1</v>
      </c>
      <c r="CE132" s="360"/>
      <c r="CF132" s="320">
        <f t="shared" si="50"/>
        <v>0</v>
      </c>
      <c r="CG132" s="58"/>
      <c r="CH132" s="58"/>
      <c r="CI132" s="40"/>
      <c r="CJ132" s="360">
        <v>1</v>
      </c>
      <c r="CK132" s="360">
        <f>(+BQ132+BK132+BE132+AY132+AS132+AM132+AG132+AA132+U132+BX132)/10</f>
        <v>1.875</v>
      </c>
      <c r="CL132" s="400">
        <v>1</v>
      </c>
      <c r="CM132" s="413" t="s">
        <v>1142</v>
      </c>
    </row>
    <row r="133" spans="1:91" ht="237.75" customHeight="1">
      <c r="A133" s="433"/>
      <c r="B133" s="332"/>
      <c r="C133" s="352"/>
      <c r="D133" s="332"/>
      <c r="E133" s="353"/>
      <c r="F133" s="353"/>
      <c r="G133" s="353"/>
      <c r="H133" s="44" t="s">
        <v>864</v>
      </c>
      <c r="I133" s="357"/>
      <c r="J133" s="363"/>
      <c r="K133" s="363"/>
      <c r="L133" s="363"/>
      <c r="M133" s="363"/>
      <c r="N133" s="363"/>
      <c r="O133" s="363"/>
      <c r="P133" s="363"/>
      <c r="Q133" s="363"/>
      <c r="R133" s="363"/>
      <c r="S133" s="381"/>
      <c r="T133" s="365"/>
      <c r="U133" s="361"/>
      <c r="V133" s="385"/>
      <c r="W133" s="55"/>
      <c r="X133" s="55"/>
      <c r="Y133" s="40"/>
      <c r="Z133" s="361"/>
      <c r="AA133" s="361"/>
      <c r="AB133" s="319"/>
      <c r="AC133" s="55"/>
      <c r="AD133" s="55"/>
      <c r="AE133" s="40"/>
      <c r="AF133" s="361"/>
      <c r="AG133" s="361"/>
      <c r="AH133" s="319"/>
      <c r="AI133" s="55"/>
      <c r="AJ133" s="55"/>
      <c r="AK133" s="40"/>
      <c r="AL133" s="361"/>
      <c r="AM133" s="462"/>
      <c r="AN133" s="319"/>
      <c r="AO133" s="335"/>
      <c r="AP133" s="335"/>
      <c r="AQ133" s="332"/>
      <c r="AR133" s="361"/>
      <c r="AS133" s="361"/>
      <c r="AT133" s="319"/>
      <c r="AU133" s="55"/>
      <c r="AV133" s="55"/>
      <c r="AW133" s="40"/>
      <c r="AX133" s="361"/>
      <c r="AY133" s="361"/>
      <c r="AZ133" s="319"/>
      <c r="BA133" s="55"/>
      <c r="BB133" s="55"/>
      <c r="BC133" s="40"/>
      <c r="BD133" s="361"/>
      <c r="BE133" s="361"/>
      <c r="BF133" s="319"/>
      <c r="BG133" s="54">
        <v>6879999</v>
      </c>
      <c r="BH133" s="54">
        <v>6879999</v>
      </c>
      <c r="BI133" s="56" t="s">
        <v>865</v>
      </c>
      <c r="BJ133" s="361"/>
      <c r="BK133" s="361"/>
      <c r="BL133" s="319"/>
      <c r="BM133" s="54">
        <v>6600000</v>
      </c>
      <c r="BN133" s="54">
        <v>3300000</v>
      </c>
      <c r="BO133" s="56" t="s">
        <v>866</v>
      </c>
      <c r="BP133" s="361"/>
      <c r="BQ133" s="361"/>
      <c r="BR133" s="319"/>
      <c r="BS133" s="174">
        <v>15000000</v>
      </c>
      <c r="BT133" s="174">
        <v>15000000</v>
      </c>
      <c r="BU133" s="154">
        <f t="shared" si="61"/>
        <v>100</v>
      </c>
      <c r="BV133" s="40" t="s">
        <v>1001</v>
      </c>
      <c r="BW133" s="361"/>
      <c r="BX133" s="361"/>
      <c r="BY133" s="371"/>
      <c r="BZ133" s="300">
        <v>9600000</v>
      </c>
      <c r="CA133" s="300">
        <v>7200000</v>
      </c>
      <c r="CB133" s="281">
        <f t="shared" si="36"/>
        <v>75</v>
      </c>
      <c r="CC133" s="275" t="s">
        <v>1145</v>
      </c>
      <c r="CD133" s="361"/>
      <c r="CE133" s="361"/>
      <c r="CF133" s="322"/>
      <c r="CG133" s="58"/>
      <c r="CH133" s="58"/>
      <c r="CI133" s="40"/>
      <c r="CJ133" s="361"/>
      <c r="CK133" s="361"/>
      <c r="CL133" s="401"/>
      <c r="CM133" s="415"/>
    </row>
    <row r="134" spans="1:91" ht="125.25" customHeight="1">
      <c r="A134" s="433"/>
      <c r="B134" s="330" t="s">
        <v>867</v>
      </c>
      <c r="C134" s="377">
        <v>109</v>
      </c>
      <c r="D134" s="330" t="s">
        <v>769</v>
      </c>
      <c r="E134" s="351"/>
      <c r="F134" s="351" t="s">
        <v>26</v>
      </c>
      <c r="G134" s="351" t="s">
        <v>26</v>
      </c>
      <c r="H134" s="44" t="s">
        <v>770</v>
      </c>
      <c r="I134" s="356">
        <v>1</v>
      </c>
      <c r="J134" s="362">
        <v>1</v>
      </c>
      <c r="K134" s="362">
        <v>1</v>
      </c>
      <c r="L134" s="362">
        <v>1</v>
      </c>
      <c r="M134" s="362">
        <v>1</v>
      </c>
      <c r="N134" s="362">
        <v>1</v>
      </c>
      <c r="O134" s="362">
        <v>1</v>
      </c>
      <c r="P134" s="362">
        <v>1</v>
      </c>
      <c r="Q134" s="362">
        <v>1</v>
      </c>
      <c r="R134" s="362">
        <v>1</v>
      </c>
      <c r="S134" s="380">
        <v>1</v>
      </c>
      <c r="T134" s="364">
        <v>1</v>
      </c>
      <c r="U134" s="360">
        <v>1</v>
      </c>
      <c r="V134" s="384">
        <f t="shared" ref="V134" si="66">(U134/T134)*100</f>
        <v>100</v>
      </c>
      <c r="W134" s="55">
        <v>44333333</v>
      </c>
      <c r="X134" s="55">
        <v>39833332</v>
      </c>
      <c r="Y134" s="40" t="s">
        <v>771</v>
      </c>
      <c r="Z134" s="360">
        <v>1</v>
      </c>
      <c r="AA134" s="360">
        <v>1</v>
      </c>
      <c r="AB134" s="318">
        <f t="shared" si="40"/>
        <v>100</v>
      </c>
      <c r="AC134" s="333">
        <v>27500000</v>
      </c>
      <c r="AD134" s="333">
        <v>11320747</v>
      </c>
      <c r="AE134" s="40" t="s">
        <v>772</v>
      </c>
      <c r="AF134" s="360">
        <v>1</v>
      </c>
      <c r="AG134" s="360">
        <v>1</v>
      </c>
      <c r="AH134" s="318">
        <f t="shared" si="41"/>
        <v>100</v>
      </c>
      <c r="AI134" s="55">
        <v>16500000</v>
      </c>
      <c r="AJ134" s="55">
        <v>16500000</v>
      </c>
      <c r="AK134" s="40" t="s">
        <v>868</v>
      </c>
      <c r="AL134" s="360">
        <v>1</v>
      </c>
      <c r="AM134" s="360">
        <v>1</v>
      </c>
      <c r="AN134" s="318">
        <f t="shared" si="42"/>
        <v>100</v>
      </c>
      <c r="AO134" s="55">
        <v>27751200</v>
      </c>
      <c r="AP134" s="55">
        <v>27751200</v>
      </c>
      <c r="AQ134" s="40" t="s">
        <v>869</v>
      </c>
      <c r="AR134" s="360">
        <v>1</v>
      </c>
      <c r="AS134" s="360">
        <v>1</v>
      </c>
      <c r="AT134" s="318">
        <f t="shared" si="43"/>
        <v>100</v>
      </c>
      <c r="AU134" s="55">
        <v>40000000</v>
      </c>
      <c r="AV134" s="55">
        <v>40000000</v>
      </c>
      <c r="AW134" s="40" t="s">
        <v>870</v>
      </c>
      <c r="AX134" s="360">
        <v>1</v>
      </c>
      <c r="AY134" s="360">
        <v>1</v>
      </c>
      <c r="AZ134" s="318">
        <f t="shared" si="44"/>
        <v>100</v>
      </c>
      <c r="BA134" s="55">
        <v>40000000</v>
      </c>
      <c r="BB134" s="55">
        <v>2160000</v>
      </c>
      <c r="BC134" s="40" t="s">
        <v>871</v>
      </c>
      <c r="BD134" s="360">
        <v>1</v>
      </c>
      <c r="BE134" s="360">
        <v>1</v>
      </c>
      <c r="BF134" s="318">
        <f t="shared" si="45"/>
        <v>100</v>
      </c>
      <c r="BG134" s="54">
        <f>4480000*2</f>
        <v>8960000</v>
      </c>
      <c r="BH134" s="54">
        <f>4480000*2</f>
        <v>8960000</v>
      </c>
      <c r="BI134" s="71" t="s">
        <v>872</v>
      </c>
      <c r="BJ134" s="360">
        <v>1</v>
      </c>
      <c r="BK134" s="360">
        <v>1</v>
      </c>
      <c r="BL134" s="318">
        <f t="shared" si="48"/>
        <v>100</v>
      </c>
      <c r="BM134" s="54">
        <v>4000000</v>
      </c>
      <c r="BN134" s="54">
        <v>4000000</v>
      </c>
      <c r="BO134" s="71" t="s">
        <v>873</v>
      </c>
      <c r="BP134" s="360">
        <v>1</v>
      </c>
      <c r="BQ134" s="360">
        <v>1</v>
      </c>
      <c r="BR134" s="318">
        <f t="shared" si="51"/>
        <v>100</v>
      </c>
      <c r="BS134" s="185">
        <v>5000000</v>
      </c>
      <c r="BT134" s="185">
        <v>5000000</v>
      </c>
      <c r="BU134" s="154">
        <f t="shared" si="61"/>
        <v>100</v>
      </c>
      <c r="BV134" s="40" t="s">
        <v>1084</v>
      </c>
      <c r="BW134" s="360">
        <v>1</v>
      </c>
      <c r="BX134" s="360">
        <v>0</v>
      </c>
      <c r="BY134" s="370">
        <f t="shared" si="49"/>
        <v>0</v>
      </c>
      <c r="BZ134" s="222"/>
      <c r="CA134" s="222"/>
      <c r="CB134" s="281" t="e">
        <f t="shared" si="36"/>
        <v>#DIV/0!</v>
      </c>
      <c r="CC134" s="311" t="s">
        <v>1298</v>
      </c>
      <c r="CD134" s="360">
        <v>1</v>
      </c>
      <c r="CE134" s="360"/>
      <c r="CF134" s="320">
        <f t="shared" si="50"/>
        <v>0</v>
      </c>
      <c r="CG134" s="58"/>
      <c r="CH134" s="58"/>
      <c r="CI134" s="40"/>
      <c r="CJ134" s="360">
        <v>1</v>
      </c>
      <c r="CK134" s="360">
        <f>(+BQ134+BK134+BE134+AY134+AS134+AM134+AG134+AA134+U134+BX134)/10</f>
        <v>0.9</v>
      </c>
      <c r="CL134" s="400">
        <v>1</v>
      </c>
      <c r="CM134" s="330" t="s">
        <v>874</v>
      </c>
    </row>
    <row r="135" spans="1:91" ht="153" customHeight="1">
      <c r="A135" s="433"/>
      <c r="B135" s="331"/>
      <c r="C135" s="352"/>
      <c r="D135" s="332"/>
      <c r="E135" s="353"/>
      <c r="F135" s="353"/>
      <c r="G135" s="353"/>
      <c r="H135" s="44" t="s">
        <v>170</v>
      </c>
      <c r="I135" s="357"/>
      <c r="J135" s="363"/>
      <c r="K135" s="363"/>
      <c r="L135" s="363"/>
      <c r="M135" s="363"/>
      <c r="N135" s="363"/>
      <c r="O135" s="363"/>
      <c r="P135" s="363"/>
      <c r="Q135" s="363"/>
      <c r="R135" s="363"/>
      <c r="S135" s="381"/>
      <c r="T135" s="365"/>
      <c r="U135" s="361"/>
      <c r="V135" s="385"/>
      <c r="W135" s="55"/>
      <c r="X135" s="55"/>
      <c r="Y135" s="40"/>
      <c r="Z135" s="361"/>
      <c r="AA135" s="361"/>
      <c r="AB135" s="319"/>
      <c r="AC135" s="334"/>
      <c r="AD135" s="334"/>
      <c r="AE135" s="40"/>
      <c r="AF135" s="361"/>
      <c r="AG135" s="361"/>
      <c r="AH135" s="319"/>
      <c r="AI135" s="55"/>
      <c r="AJ135" s="55"/>
      <c r="AK135" s="40"/>
      <c r="AL135" s="361"/>
      <c r="AM135" s="361"/>
      <c r="AN135" s="319"/>
      <c r="AO135" s="55"/>
      <c r="AP135" s="55"/>
      <c r="AQ135" s="40"/>
      <c r="AR135" s="361"/>
      <c r="AS135" s="361"/>
      <c r="AT135" s="319"/>
      <c r="AU135" s="55"/>
      <c r="AV135" s="55"/>
      <c r="AW135" s="40"/>
      <c r="AX135" s="361"/>
      <c r="AY135" s="361"/>
      <c r="AZ135" s="319"/>
      <c r="BA135" s="55"/>
      <c r="BB135" s="55"/>
      <c r="BC135" s="40"/>
      <c r="BD135" s="361"/>
      <c r="BE135" s="361"/>
      <c r="BF135" s="319"/>
      <c r="BG135" s="54">
        <v>0</v>
      </c>
      <c r="BH135" s="54">
        <v>0</v>
      </c>
      <c r="BI135" s="71" t="s">
        <v>875</v>
      </c>
      <c r="BJ135" s="361"/>
      <c r="BK135" s="361"/>
      <c r="BL135" s="319"/>
      <c r="BM135" s="54">
        <v>0</v>
      </c>
      <c r="BN135" s="54">
        <v>0</v>
      </c>
      <c r="BO135" s="56" t="s">
        <v>177</v>
      </c>
      <c r="BP135" s="361"/>
      <c r="BQ135" s="361"/>
      <c r="BR135" s="319"/>
      <c r="BS135" s="168">
        <v>0</v>
      </c>
      <c r="BT135" s="168">
        <v>0</v>
      </c>
      <c r="BU135" s="154">
        <v>0</v>
      </c>
      <c r="BV135" s="40" t="s">
        <v>1085</v>
      </c>
      <c r="BW135" s="361"/>
      <c r="BX135" s="361"/>
      <c r="BY135" s="371"/>
      <c r="BZ135" s="222"/>
      <c r="CA135" s="222"/>
      <c r="CB135" s="281" t="e">
        <f t="shared" si="36"/>
        <v>#DIV/0!</v>
      </c>
      <c r="CC135" s="276" t="s">
        <v>1240</v>
      </c>
      <c r="CD135" s="361"/>
      <c r="CE135" s="361"/>
      <c r="CF135" s="322"/>
      <c r="CG135" s="58"/>
      <c r="CH135" s="58"/>
      <c r="CI135" s="40"/>
      <c r="CJ135" s="361"/>
      <c r="CK135" s="361"/>
      <c r="CL135" s="401"/>
      <c r="CM135" s="332"/>
    </row>
    <row r="136" spans="1:91" ht="183" customHeight="1">
      <c r="A136" s="433"/>
      <c r="B136" s="331"/>
      <c r="C136" s="377">
        <v>110</v>
      </c>
      <c r="D136" s="330" t="s">
        <v>876</v>
      </c>
      <c r="E136" s="351" t="s">
        <v>26</v>
      </c>
      <c r="F136" s="351" t="s">
        <v>26</v>
      </c>
      <c r="G136" s="351" t="s">
        <v>26</v>
      </c>
      <c r="H136" s="44" t="s">
        <v>856</v>
      </c>
      <c r="I136" s="45">
        <v>2</v>
      </c>
      <c r="J136" s="46">
        <v>1</v>
      </c>
      <c r="K136" s="46">
        <v>1</v>
      </c>
      <c r="L136" s="46">
        <v>1</v>
      </c>
      <c r="M136" s="362">
        <v>1</v>
      </c>
      <c r="N136" s="362">
        <v>4</v>
      </c>
      <c r="O136" s="447">
        <v>1</v>
      </c>
      <c r="P136" s="463">
        <v>1</v>
      </c>
      <c r="Q136" s="463">
        <v>1</v>
      </c>
      <c r="R136" s="463">
        <v>1</v>
      </c>
      <c r="S136" s="471">
        <v>1</v>
      </c>
      <c r="T136" s="48">
        <v>2</v>
      </c>
      <c r="U136" s="49">
        <v>2</v>
      </c>
      <c r="V136" s="53">
        <f t="shared" si="39"/>
        <v>100</v>
      </c>
      <c r="W136" s="55">
        <v>48683333</v>
      </c>
      <c r="X136" s="55">
        <v>48683333</v>
      </c>
      <c r="Y136" s="40" t="s">
        <v>877</v>
      </c>
      <c r="Z136" s="49">
        <v>1</v>
      </c>
      <c r="AA136" s="49">
        <v>1</v>
      </c>
      <c r="AB136" s="51">
        <f t="shared" si="40"/>
        <v>100</v>
      </c>
      <c r="AC136" s="334"/>
      <c r="AD136" s="334"/>
      <c r="AE136" s="40" t="s">
        <v>878</v>
      </c>
      <c r="AF136" s="49">
        <v>1</v>
      </c>
      <c r="AG136" s="49">
        <v>0</v>
      </c>
      <c r="AH136" s="51">
        <f t="shared" si="41"/>
        <v>0</v>
      </c>
      <c r="AI136" s="55"/>
      <c r="AJ136" s="55"/>
      <c r="AK136" s="40" t="s">
        <v>879</v>
      </c>
      <c r="AL136" s="49">
        <v>1</v>
      </c>
      <c r="AM136" s="49">
        <v>0</v>
      </c>
      <c r="AN136" s="51">
        <f t="shared" si="42"/>
        <v>0</v>
      </c>
      <c r="AO136" s="55">
        <v>0</v>
      </c>
      <c r="AP136" s="55">
        <v>0</v>
      </c>
      <c r="AQ136" s="40" t="s">
        <v>880</v>
      </c>
      <c r="AR136" s="360">
        <v>1</v>
      </c>
      <c r="AS136" s="360">
        <v>1</v>
      </c>
      <c r="AT136" s="318">
        <f t="shared" si="43"/>
        <v>100</v>
      </c>
      <c r="AU136" s="55"/>
      <c r="AV136" s="55"/>
      <c r="AW136" s="40"/>
      <c r="AX136" s="360">
        <v>4</v>
      </c>
      <c r="AY136" s="461">
        <v>1.5</v>
      </c>
      <c r="AZ136" s="318">
        <f t="shared" si="44"/>
        <v>37.5</v>
      </c>
      <c r="BA136" s="55"/>
      <c r="BB136" s="55"/>
      <c r="BC136" s="40"/>
      <c r="BD136" s="468">
        <v>1</v>
      </c>
      <c r="BE136" s="469">
        <v>8.3299999999999999E-2</v>
      </c>
      <c r="BF136" s="318">
        <f t="shared" si="45"/>
        <v>8.33</v>
      </c>
      <c r="BG136" s="54">
        <v>0</v>
      </c>
      <c r="BH136" s="54">
        <v>0</v>
      </c>
      <c r="BI136" s="71" t="s">
        <v>881</v>
      </c>
      <c r="BJ136" s="465">
        <v>1</v>
      </c>
      <c r="BK136" s="465">
        <v>1</v>
      </c>
      <c r="BL136" s="318">
        <f t="shared" si="48"/>
        <v>100</v>
      </c>
      <c r="BM136" s="54">
        <v>80000000</v>
      </c>
      <c r="BN136" s="54">
        <v>0</v>
      </c>
      <c r="BO136" s="56" t="s">
        <v>882</v>
      </c>
      <c r="BP136" s="465">
        <v>1</v>
      </c>
      <c r="BQ136" s="465">
        <v>1</v>
      </c>
      <c r="BR136" s="318">
        <v>100</v>
      </c>
      <c r="BS136" s="185">
        <v>0</v>
      </c>
      <c r="BT136" s="185">
        <v>0</v>
      </c>
      <c r="BU136" s="154">
        <v>0</v>
      </c>
      <c r="BV136" s="40" t="s">
        <v>979</v>
      </c>
      <c r="BW136" s="465">
        <v>1</v>
      </c>
      <c r="BX136" s="461">
        <v>75</v>
      </c>
      <c r="BY136" s="467">
        <v>75</v>
      </c>
      <c r="BZ136" s="222"/>
      <c r="CA136" s="222"/>
      <c r="CB136" s="281" t="e">
        <f t="shared" si="36"/>
        <v>#DIV/0!</v>
      </c>
      <c r="CC136" s="275" t="s">
        <v>1174</v>
      </c>
      <c r="CD136" s="465">
        <v>1</v>
      </c>
      <c r="CE136" s="360"/>
      <c r="CF136" s="320">
        <f t="shared" si="50"/>
        <v>0</v>
      </c>
      <c r="CG136" s="58"/>
      <c r="CH136" s="58"/>
      <c r="CI136" s="40"/>
      <c r="CJ136" s="465">
        <v>1</v>
      </c>
      <c r="CK136" s="465">
        <f>(+BQ134+BK134+BE134+AY134+AS134+AM134+AG134+AA134+U134+BX134)/10</f>
        <v>0.9</v>
      </c>
      <c r="CL136" s="400">
        <f>CK136/CJ136</f>
        <v>0.9</v>
      </c>
      <c r="CM136" s="330" t="s">
        <v>883</v>
      </c>
    </row>
    <row r="137" spans="1:91" ht="171.75" customHeight="1">
      <c r="A137" s="433"/>
      <c r="B137" s="332"/>
      <c r="C137" s="352"/>
      <c r="D137" s="332"/>
      <c r="E137" s="353"/>
      <c r="F137" s="353"/>
      <c r="G137" s="353"/>
      <c r="H137" s="44" t="s">
        <v>170</v>
      </c>
      <c r="I137" s="45"/>
      <c r="J137" s="46"/>
      <c r="K137" s="46"/>
      <c r="L137" s="46"/>
      <c r="M137" s="363"/>
      <c r="N137" s="363"/>
      <c r="O137" s="446"/>
      <c r="P137" s="464"/>
      <c r="Q137" s="464"/>
      <c r="R137" s="464"/>
      <c r="S137" s="472"/>
      <c r="T137" s="48"/>
      <c r="U137" s="49"/>
      <c r="V137" s="53"/>
      <c r="W137" s="64"/>
      <c r="X137" s="64"/>
      <c r="Y137" s="62"/>
      <c r="Z137" s="49"/>
      <c r="AA137" s="49"/>
      <c r="AB137" s="51"/>
      <c r="AC137" s="334"/>
      <c r="AD137" s="334"/>
      <c r="AE137" s="62"/>
      <c r="AF137" s="49"/>
      <c r="AG137" s="49"/>
      <c r="AH137" s="51"/>
      <c r="AI137" s="64"/>
      <c r="AJ137" s="64"/>
      <c r="AK137" s="62"/>
      <c r="AL137" s="49"/>
      <c r="AM137" s="49"/>
      <c r="AN137" s="51"/>
      <c r="AO137" s="64"/>
      <c r="AP137" s="64"/>
      <c r="AQ137" s="62"/>
      <c r="AR137" s="361"/>
      <c r="AS137" s="361"/>
      <c r="AT137" s="319"/>
      <c r="AU137" s="55">
        <v>440000000</v>
      </c>
      <c r="AV137" s="55">
        <v>438921995</v>
      </c>
      <c r="AW137" s="40" t="s">
        <v>884</v>
      </c>
      <c r="AX137" s="361"/>
      <c r="AY137" s="462"/>
      <c r="AZ137" s="319"/>
      <c r="BA137" s="55">
        <v>89400000</v>
      </c>
      <c r="BB137" s="55">
        <v>38285000</v>
      </c>
      <c r="BC137" s="40" t="s">
        <v>885</v>
      </c>
      <c r="BD137" s="445"/>
      <c r="BE137" s="470"/>
      <c r="BF137" s="319"/>
      <c r="BG137" s="54">
        <v>0</v>
      </c>
      <c r="BH137" s="54">
        <v>0</v>
      </c>
      <c r="BI137" s="71" t="s">
        <v>886</v>
      </c>
      <c r="BJ137" s="466"/>
      <c r="BK137" s="466"/>
      <c r="BL137" s="319"/>
      <c r="BM137" s="54">
        <v>0</v>
      </c>
      <c r="BN137" s="54">
        <v>0</v>
      </c>
      <c r="BO137" s="56" t="s">
        <v>177</v>
      </c>
      <c r="BP137" s="466"/>
      <c r="BQ137" s="466"/>
      <c r="BR137" s="319"/>
      <c r="BS137" s="168">
        <v>0</v>
      </c>
      <c r="BT137" s="168">
        <v>0</v>
      </c>
      <c r="BU137" s="154">
        <v>0</v>
      </c>
      <c r="BV137" s="40" t="s">
        <v>1042</v>
      </c>
      <c r="BW137" s="466"/>
      <c r="BX137" s="462"/>
      <c r="BY137" s="371"/>
      <c r="BZ137" s="222"/>
      <c r="CA137" s="222"/>
      <c r="CB137" s="281" t="e">
        <f t="shared" ref="CB137:CB143" si="67">(CA137/BZ137)*100</f>
        <v>#DIV/0!</v>
      </c>
      <c r="CC137" s="276" t="s">
        <v>1241</v>
      </c>
      <c r="CD137" s="466"/>
      <c r="CE137" s="361"/>
      <c r="CF137" s="322"/>
      <c r="CG137" s="58"/>
      <c r="CH137" s="58"/>
      <c r="CI137" s="40"/>
      <c r="CJ137" s="454"/>
      <c r="CK137" s="466"/>
      <c r="CL137" s="401"/>
      <c r="CM137" s="332"/>
    </row>
    <row r="138" spans="1:91" ht="108.75" customHeight="1">
      <c r="A138" s="433"/>
      <c r="B138" s="330" t="s">
        <v>887</v>
      </c>
      <c r="C138" s="377">
        <v>111</v>
      </c>
      <c r="D138" s="330" t="s">
        <v>888</v>
      </c>
      <c r="E138" s="351"/>
      <c r="F138" s="351" t="s">
        <v>26</v>
      </c>
      <c r="G138" s="351" t="s">
        <v>26</v>
      </c>
      <c r="H138" s="44" t="s">
        <v>770</v>
      </c>
      <c r="I138" s="356">
        <v>1</v>
      </c>
      <c r="J138" s="362">
        <v>1</v>
      </c>
      <c r="K138" s="362">
        <v>1</v>
      </c>
      <c r="L138" s="362">
        <v>1</v>
      </c>
      <c r="M138" s="362">
        <v>1</v>
      </c>
      <c r="N138" s="362">
        <v>1</v>
      </c>
      <c r="O138" s="439">
        <v>1</v>
      </c>
      <c r="P138" s="362">
        <v>1</v>
      </c>
      <c r="Q138" s="362">
        <v>1</v>
      </c>
      <c r="R138" s="362">
        <v>1</v>
      </c>
      <c r="S138" s="380">
        <v>1</v>
      </c>
      <c r="T138" s="364">
        <v>1</v>
      </c>
      <c r="U138" s="360">
        <v>1</v>
      </c>
      <c r="V138" s="384">
        <f t="shared" si="39"/>
        <v>100</v>
      </c>
      <c r="W138" s="333">
        <v>44333333</v>
      </c>
      <c r="X138" s="333">
        <v>44333334</v>
      </c>
      <c r="Y138" s="330" t="s">
        <v>771</v>
      </c>
      <c r="Z138" s="360">
        <v>1</v>
      </c>
      <c r="AA138" s="360">
        <v>1</v>
      </c>
      <c r="AB138" s="318">
        <f t="shared" si="40"/>
        <v>100</v>
      </c>
      <c r="AC138" s="334"/>
      <c r="AD138" s="334"/>
      <c r="AE138" s="330" t="s">
        <v>889</v>
      </c>
      <c r="AF138" s="360">
        <v>1</v>
      </c>
      <c r="AG138" s="360">
        <v>1</v>
      </c>
      <c r="AH138" s="318">
        <f t="shared" si="41"/>
        <v>100</v>
      </c>
      <c r="AI138" s="333">
        <v>245942593</v>
      </c>
      <c r="AJ138" s="333">
        <v>245942593</v>
      </c>
      <c r="AK138" s="330" t="s">
        <v>890</v>
      </c>
      <c r="AL138" s="360">
        <v>1</v>
      </c>
      <c r="AM138" s="360">
        <v>1</v>
      </c>
      <c r="AN138" s="318">
        <f t="shared" si="42"/>
        <v>100</v>
      </c>
      <c r="AO138" s="333">
        <v>123000000</v>
      </c>
      <c r="AP138" s="333">
        <v>119734663</v>
      </c>
      <c r="AQ138" s="350" t="s">
        <v>891</v>
      </c>
      <c r="AR138" s="360">
        <v>1</v>
      </c>
      <c r="AS138" s="360">
        <v>1</v>
      </c>
      <c r="AT138" s="318">
        <f t="shared" si="43"/>
        <v>100</v>
      </c>
      <c r="AU138" s="333">
        <v>440000000</v>
      </c>
      <c r="AV138" s="333">
        <v>438921995</v>
      </c>
      <c r="AW138" s="350" t="s">
        <v>892</v>
      </c>
      <c r="AX138" s="360">
        <v>1</v>
      </c>
      <c r="AY138" s="360">
        <v>1</v>
      </c>
      <c r="AZ138" s="318">
        <f t="shared" si="44"/>
        <v>100</v>
      </c>
      <c r="BA138" s="333">
        <v>89400000</v>
      </c>
      <c r="BB138" s="333">
        <v>38285000</v>
      </c>
      <c r="BC138" s="350" t="s">
        <v>893</v>
      </c>
      <c r="BD138" s="444">
        <v>1</v>
      </c>
      <c r="BE138" s="444">
        <v>1</v>
      </c>
      <c r="BF138" s="318">
        <f t="shared" si="45"/>
        <v>100</v>
      </c>
      <c r="BG138" s="54" t="s">
        <v>446</v>
      </c>
      <c r="BH138" s="54" t="s">
        <v>446</v>
      </c>
      <c r="BI138" s="71" t="s">
        <v>872</v>
      </c>
      <c r="BJ138" s="360">
        <v>1</v>
      </c>
      <c r="BK138" s="475">
        <v>0.6</v>
      </c>
      <c r="BL138" s="318">
        <f t="shared" si="48"/>
        <v>60</v>
      </c>
      <c r="BM138" s="54">
        <v>4000000</v>
      </c>
      <c r="BN138" s="54">
        <v>4000000</v>
      </c>
      <c r="BO138" s="71" t="s">
        <v>873</v>
      </c>
      <c r="BP138" s="360">
        <v>1</v>
      </c>
      <c r="BQ138" s="360">
        <v>1</v>
      </c>
      <c r="BR138" s="318">
        <f t="shared" si="51"/>
        <v>100</v>
      </c>
      <c r="BS138" s="168">
        <v>0</v>
      </c>
      <c r="BT138" s="168">
        <v>0</v>
      </c>
      <c r="BU138" s="154">
        <v>0</v>
      </c>
      <c r="BV138" s="40" t="s">
        <v>974</v>
      </c>
      <c r="BW138" s="360">
        <v>1</v>
      </c>
      <c r="BX138" s="360">
        <v>0</v>
      </c>
      <c r="BY138" s="370">
        <f t="shared" si="49"/>
        <v>0</v>
      </c>
      <c r="BZ138" s="222"/>
      <c r="CA138" s="222"/>
      <c r="CB138" s="281" t="e">
        <f t="shared" si="67"/>
        <v>#DIV/0!</v>
      </c>
      <c r="CC138" s="311" t="s">
        <v>1299</v>
      </c>
      <c r="CD138" s="360">
        <v>1</v>
      </c>
      <c r="CE138" s="360"/>
      <c r="CF138" s="320">
        <f t="shared" si="50"/>
        <v>0</v>
      </c>
      <c r="CG138" s="58"/>
      <c r="CH138" s="58"/>
      <c r="CI138" s="40"/>
      <c r="CJ138" s="360">
        <v>1</v>
      </c>
      <c r="CK138" s="461">
        <f>(+BQ138+BK138+BE138+AY138+AS138+AM138+AG138+AA138+U138+BX138)/10</f>
        <v>0.86</v>
      </c>
      <c r="CL138" s="400">
        <f>CK138/CJ138*100/100</f>
        <v>0.86</v>
      </c>
      <c r="CM138" s="330" t="s">
        <v>894</v>
      </c>
    </row>
    <row r="139" spans="1:91" ht="108.75" customHeight="1">
      <c r="A139" s="433"/>
      <c r="B139" s="332"/>
      <c r="C139" s="352"/>
      <c r="D139" s="332"/>
      <c r="E139" s="353"/>
      <c r="F139" s="353"/>
      <c r="G139" s="353"/>
      <c r="H139" s="44" t="s">
        <v>170</v>
      </c>
      <c r="I139" s="357"/>
      <c r="J139" s="363"/>
      <c r="K139" s="363"/>
      <c r="L139" s="363"/>
      <c r="M139" s="363"/>
      <c r="N139" s="363"/>
      <c r="O139" s="446"/>
      <c r="P139" s="363"/>
      <c r="Q139" s="363"/>
      <c r="R139" s="363"/>
      <c r="S139" s="381"/>
      <c r="T139" s="365"/>
      <c r="U139" s="361"/>
      <c r="V139" s="385"/>
      <c r="W139" s="334"/>
      <c r="X139" s="334"/>
      <c r="Y139" s="331"/>
      <c r="Z139" s="361"/>
      <c r="AA139" s="361"/>
      <c r="AB139" s="319"/>
      <c r="AC139" s="334"/>
      <c r="AD139" s="334"/>
      <c r="AE139" s="331"/>
      <c r="AF139" s="361"/>
      <c r="AG139" s="361"/>
      <c r="AH139" s="319"/>
      <c r="AI139" s="334"/>
      <c r="AJ139" s="334"/>
      <c r="AK139" s="331"/>
      <c r="AL139" s="361"/>
      <c r="AM139" s="361"/>
      <c r="AN139" s="319"/>
      <c r="AO139" s="334"/>
      <c r="AP139" s="334"/>
      <c r="AQ139" s="336"/>
      <c r="AR139" s="361"/>
      <c r="AS139" s="361"/>
      <c r="AT139" s="319"/>
      <c r="AU139" s="334"/>
      <c r="AV139" s="334"/>
      <c r="AW139" s="336"/>
      <c r="AX139" s="361"/>
      <c r="AY139" s="361"/>
      <c r="AZ139" s="319"/>
      <c r="BA139" s="334"/>
      <c r="BB139" s="334"/>
      <c r="BC139" s="336"/>
      <c r="BD139" s="445"/>
      <c r="BE139" s="445"/>
      <c r="BF139" s="319"/>
      <c r="BG139" s="54">
        <v>0</v>
      </c>
      <c r="BH139" s="54">
        <v>0</v>
      </c>
      <c r="BI139" s="56" t="s">
        <v>895</v>
      </c>
      <c r="BJ139" s="361"/>
      <c r="BK139" s="476"/>
      <c r="BL139" s="319"/>
      <c r="BM139" s="54">
        <v>0</v>
      </c>
      <c r="BN139" s="54">
        <v>0</v>
      </c>
      <c r="BO139" s="56" t="s">
        <v>177</v>
      </c>
      <c r="BP139" s="361"/>
      <c r="BQ139" s="361"/>
      <c r="BR139" s="319"/>
      <c r="BS139" s="168">
        <v>0</v>
      </c>
      <c r="BT139" s="168">
        <v>0</v>
      </c>
      <c r="BU139" s="154">
        <v>0</v>
      </c>
      <c r="BV139" s="40" t="s">
        <v>1085</v>
      </c>
      <c r="BW139" s="361"/>
      <c r="BX139" s="361"/>
      <c r="BY139" s="371"/>
      <c r="BZ139" s="222"/>
      <c r="CA139" s="222"/>
      <c r="CB139" s="281" t="e">
        <f t="shared" si="67"/>
        <v>#DIV/0!</v>
      </c>
      <c r="CC139" s="276" t="s">
        <v>1242</v>
      </c>
      <c r="CD139" s="361"/>
      <c r="CE139" s="361"/>
      <c r="CF139" s="322"/>
      <c r="CG139" s="58"/>
      <c r="CH139" s="58"/>
      <c r="CI139" s="40"/>
      <c r="CJ139" s="361"/>
      <c r="CK139" s="462"/>
      <c r="CL139" s="401"/>
      <c r="CM139" s="332"/>
    </row>
    <row r="140" spans="1:91" ht="172.5" customHeight="1">
      <c r="A140" s="433"/>
      <c r="B140" s="40" t="s">
        <v>896</v>
      </c>
      <c r="C140" s="42">
        <v>112</v>
      </c>
      <c r="D140" s="40" t="s">
        <v>897</v>
      </c>
      <c r="E140" s="43"/>
      <c r="F140" s="43" t="s">
        <v>26</v>
      </c>
      <c r="G140" s="43" t="s">
        <v>26</v>
      </c>
      <c r="H140" s="44" t="s">
        <v>770</v>
      </c>
      <c r="I140" s="45">
        <v>1</v>
      </c>
      <c r="J140" s="46">
        <v>1</v>
      </c>
      <c r="K140" s="46">
        <v>1</v>
      </c>
      <c r="L140" s="46">
        <v>1</v>
      </c>
      <c r="M140" s="108">
        <v>1</v>
      </c>
      <c r="N140" s="46">
        <v>1</v>
      </c>
      <c r="O140" s="104">
        <v>1</v>
      </c>
      <c r="P140" s="46">
        <v>1</v>
      </c>
      <c r="Q140" s="46">
        <v>1</v>
      </c>
      <c r="R140" s="46">
        <v>1</v>
      </c>
      <c r="S140" s="47">
        <v>1</v>
      </c>
      <c r="T140" s="48">
        <v>1</v>
      </c>
      <c r="U140" s="49">
        <v>1</v>
      </c>
      <c r="V140" s="53">
        <f t="shared" si="39"/>
        <v>100</v>
      </c>
      <c r="W140" s="335"/>
      <c r="X140" s="335"/>
      <c r="Y140" s="332"/>
      <c r="Z140" s="49">
        <v>1</v>
      </c>
      <c r="AA140" s="49">
        <v>1</v>
      </c>
      <c r="AB140" s="51">
        <f t="shared" si="40"/>
        <v>100</v>
      </c>
      <c r="AC140" s="335"/>
      <c r="AD140" s="335"/>
      <c r="AE140" s="332"/>
      <c r="AF140" s="49">
        <v>1</v>
      </c>
      <c r="AG140" s="49">
        <v>1</v>
      </c>
      <c r="AH140" s="51">
        <f t="shared" si="41"/>
        <v>100</v>
      </c>
      <c r="AI140" s="335"/>
      <c r="AJ140" s="335"/>
      <c r="AK140" s="332"/>
      <c r="AL140" s="49">
        <v>1</v>
      </c>
      <c r="AM140" s="49">
        <v>1</v>
      </c>
      <c r="AN140" s="51">
        <f t="shared" si="42"/>
        <v>100</v>
      </c>
      <c r="AO140" s="335">
        <v>123000000</v>
      </c>
      <c r="AP140" s="335">
        <v>11920000</v>
      </c>
      <c r="AQ140" s="337"/>
      <c r="AR140" s="60">
        <v>1</v>
      </c>
      <c r="AS140" s="60">
        <v>1</v>
      </c>
      <c r="AT140" s="51">
        <f t="shared" si="43"/>
        <v>100</v>
      </c>
      <c r="AU140" s="335"/>
      <c r="AV140" s="335"/>
      <c r="AW140" s="337"/>
      <c r="AX140" s="49">
        <v>1</v>
      </c>
      <c r="AY140" s="49">
        <v>1</v>
      </c>
      <c r="AZ140" s="51">
        <f t="shared" si="44"/>
        <v>100</v>
      </c>
      <c r="BA140" s="335"/>
      <c r="BB140" s="335"/>
      <c r="BC140" s="337"/>
      <c r="BD140" s="83">
        <v>1</v>
      </c>
      <c r="BE140" s="83">
        <v>1</v>
      </c>
      <c r="BF140" s="51">
        <f t="shared" si="45"/>
        <v>100</v>
      </c>
      <c r="BG140" s="54" t="s">
        <v>446</v>
      </c>
      <c r="BH140" s="54" t="s">
        <v>446</v>
      </c>
      <c r="BI140" s="71" t="s">
        <v>872</v>
      </c>
      <c r="BJ140" s="49">
        <v>1</v>
      </c>
      <c r="BK140" s="93">
        <v>0.6</v>
      </c>
      <c r="BL140" s="51">
        <f t="shared" si="48"/>
        <v>60</v>
      </c>
      <c r="BM140" s="54" t="s">
        <v>446</v>
      </c>
      <c r="BN140" s="54" t="s">
        <v>775</v>
      </c>
      <c r="BO140" s="71" t="s">
        <v>898</v>
      </c>
      <c r="BP140" s="49">
        <v>1</v>
      </c>
      <c r="BQ140" s="49">
        <v>1</v>
      </c>
      <c r="BR140" s="51">
        <f t="shared" si="51"/>
        <v>100</v>
      </c>
      <c r="BS140" s="168">
        <v>0</v>
      </c>
      <c r="BT140" s="168">
        <v>0</v>
      </c>
      <c r="BU140" s="154">
        <v>0</v>
      </c>
      <c r="BV140" s="71" t="s">
        <v>980</v>
      </c>
      <c r="BW140" s="57">
        <v>1</v>
      </c>
      <c r="BX140" s="57">
        <v>0</v>
      </c>
      <c r="BY140" s="235">
        <f t="shared" si="49"/>
        <v>0</v>
      </c>
      <c r="BZ140" s="222"/>
      <c r="CA140" s="222"/>
      <c r="CB140" s="281" t="e">
        <f t="shared" si="67"/>
        <v>#DIV/0!</v>
      </c>
      <c r="CC140" s="311" t="s">
        <v>1300</v>
      </c>
      <c r="CD140" s="249">
        <v>1</v>
      </c>
      <c r="CE140" s="249"/>
      <c r="CF140" s="250">
        <f t="shared" ref="CF140" si="68">(CE140/CD140)*100</f>
        <v>0</v>
      </c>
      <c r="CG140" s="251"/>
      <c r="CH140" s="251"/>
      <c r="CI140" s="247"/>
      <c r="CJ140" s="248">
        <v>1</v>
      </c>
      <c r="CK140" s="266">
        <f t="shared" ref="CK140" si="69">(U140+AA140+AG140+AM140+AS140+AY140+BE140+BK140+BQ140+BX140+CE140)/10</f>
        <v>0.86</v>
      </c>
      <c r="CL140" s="256">
        <f>CK140/CJ140*100/100</f>
        <v>0.86</v>
      </c>
      <c r="CM140" s="247" t="s">
        <v>981</v>
      </c>
    </row>
    <row r="141" spans="1:91" ht="409.5">
      <c r="A141" s="433"/>
      <c r="B141" s="330" t="s">
        <v>899</v>
      </c>
      <c r="C141" s="377">
        <v>113</v>
      </c>
      <c r="D141" s="330" t="s">
        <v>900</v>
      </c>
      <c r="E141" s="351" t="s">
        <v>26</v>
      </c>
      <c r="F141" s="351" t="s">
        <v>26</v>
      </c>
      <c r="G141" s="351" t="s">
        <v>26</v>
      </c>
      <c r="H141" s="44" t="s">
        <v>170</v>
      </c>
      <c r="I141" s="473">
        <v>1</v>
      </c>
      <c r="J141" s="362">
        <v>1</v>
      </c>
      <c r="K141" s="46">
        <v>1</v>
      </c>
      <c r="L141" s="362">
        <v>1</v>
      </c>
      <c r="M141" s="362">
        <v>1</v>
      </c>
      <c r="N141" s="362">
        <v>1</v>
      </c>
      <c r="O141" s="362">
        <v>4</v>
      </c>
      <c r="P141" s="362">
        <v>4</v>
      </c>
      <c r="Q141" s="362">
        <v>1</v>
      </c>
      <c r="R141" s="362">
        <v>1</v>
      </c>
      <c r="S141" s="380">
        <v>1</v>
      </c>
      <c r="T141" s="477">
        <v>1</v>
      </c>
      <c r="U141" s="360">
        <v>1</v>
      </c>
      <c r="V141" s="384">
        <v>100</v>
      </c>
      <c r="W141" s="55">
        <v>21930000</v>
      </c>
      <c r="X141" s="55">
        <v>21930000</v>
      </c>
      <c r="Y141" s="40" t="s">
        <v>901</v>
      </c>
      <c r="Z141" s="360">
        <v>1</v>
      </c>
      <c r="AA141" s="360">
        <v>1</v>
      </c>
      <c r="AB141" s="318">
        <f t="shared" si="40"/>
        <v>100</v>
      </c>
      <c r="AC141" s="55">
        <v>850891659</v>
      </c>
      <c r="AD141" s="55">
        <v>565597585</v>
      </c>
      <c r="AE141" s="40" t="s">
        <v>902</v>
      </c>
      <c r="AF141" s="360">
        <v>1</v>
      </c>
      <c r="AG141" s="360">
        <v>1</v>
      </c>
      <c r="AH141" s="51">
        <f t="shared" si="41"/>
        <v>100</v>
      </c>
      <c r="AI141" s="55"/>
      <c r="AJ141" s="55"/>
      <c r="AK141" s="40" t="s">
        <v>903</v>
      </c>
      <c r="AL141" s="360">
        <v>1</v>
      </c>
      <c r="AM141" s="360">
        <v>0</v>
      </c>
      <c r="AN141" s="318">
        <f t="shared" si="42"/>
        <v>0</v>
      </c>
      <c r="AO141" s="55">
        <v>0</v>
      </c>
      <c r="AP141" s="55">
        <v>0</v>
      </c>
      <c r="AQ141" s="40" t="s">
        <v>173</v>
      </c>
      <c r="AR141" s="360">
        <v>1</v>
      </c>
      <c r="AS141" s="360">
        <v>1</v>
      </c>
      <c r="AT141" s="318">
        <f t="shared" si="43"/>
        <v>100</v>
      </c>
      <c r="AU141" s="55">
        <v>0</v>
      </c>
      <c r="AV141" s="55">
        <v>0</v>
      </c>
      <c r="AW141" s="40" t="s">
        <v>904</v>
      </c>
      <c r="AX141" s="360">
        <v>1</v>
      </c>
      <c r="AY141" s="360">
        <v>1</v>
      </c>
      <c r="AZ141" s="318">
        <f t="shared" si="44"/>
        <v>100</v>
      </c>
      <c r="BA141" s="55">
        <v>0</v>
      </c>
      <c r="BB141" s="55">
        <v>0</v>
      </c>
      <c r="BC141" s="40" t="s">
        <v>905</v>
      </c>
      <c r="BD141" s="360">
        <v>4</v>
      </c>
      <c r="BE141" s="360">
        <v>4</v>
      </c>
      <c r="BF141" s="318">
        <f t="shared" si="45"/>
        <v>100</v>
      </c>
      <c r="BG141" s="54">
        <v>0</v>
      </c>
      <c r="BH141" s="54">
        <v>0</v>
      </c>
      <c r="BI141" s="56" t="s">
        <v>906</v>
      </c>
      <c r="BJ141" s="360">
        <v>4</v>
      </c>
      <c r="BK141" s="360">
        <v>4</v>
      </c>
      <c r="BL141" s="318">
        <f t="shared" si="48"/>
        <v>100</v>
      </c>
      <c r="BM141" s="54">
        <v>0</v>
      </c>
      <c r="BN141" s="54">
        <v>0</v>
      </c>
      <c r="BO141" s="56" t="s">
        <v>177</v>
      </c>
      <c r="BP141" s="360">
        <v>1</v>
      </c>
      <c r="BQ141" s="360">
        <v>0</v>
      </c>
      <c r="BR141" s="318">
        <f t="shared" si="51"/>
        <v>0</v>
      </c>
      <c r="BS141" s="168">
        <v>0</v>
      </c>
      <c r="BT141" s="168">
        <v>0</v>
      </c>
      <c r="BU141" s="154">
        <v>0</v>
      </c>
      <c r="BV141" s="40" t="s">
        <v>1086</v>
      </c>
      <c r="BW141" s="360">
        <v>1</v>
      </c>
      <c r="BX141" s="461">
        <v>1</v>
      </c>
      <c r="BY141" s="370">
        <f t="shared" si="49"/>
        <v>100</v>
      </c>
      <c r="BZ141" s="222"/>
      <c r="CA141" s="222"/>
      <c r="CB141" s="281" t="e">
        <f t="shared" si="67"/>
        <v>#DIV/0!</v>
      </c>
      <c r="CC141" s="276" t="s">
        <v>1092</v>
      </c>
      <c r="CD141" s="360">
        <v>1</v>
      </c>
      <c r="CE141" s="360"/>
      <c r="CF141" s="320">
        <f t="shared" si="50"/>
        <v>0</v>
      </c>
      <c r="CG141" s="58"/>
      <c r="CH141" s="58"/>
      <c r="CI141" s="40"/>
      <c r="CJ141" s="384">
        <v>1</v>
      </c>
      <c r="CK141" s="384">
        <f>(U141+AA141+AG141+AM141+AS141+AY141+BE141+BK141+BQ141+BX141+CE141)/10</f>
        <v>1.4</v>
      </c>
      <c r="CL141" s="482">
        <v>1</v>
      </c>
      <c r="CM141" s="413" t="s">
        <v>1143</v>
      </c>
    </row>
    <row r="142" spans="1:91" ht="141" customHeight="1">
      <c r="A142" s="433"/>
      <c r="B142" s="332"/>
      <c r="C142" s="352"/>
      <c r="D142" s="332"/>
      <c r="E142" s="353"/>
      <c r="F142" s="353"/>
      <c r="G142" s="353"/>
      <c r="H142" s="44" t="s">
        <v>160</v>
      </c>
      <c r="I142" s="474"/>
      <c r="J142" s="363"/>
      <c r="K142" s="46">
        <v>1</v>
      </c>
      <c r="L142" s="363"/>
      <c r="M142" s="363"/>
      <c r="N142" s="363"/>
      <c r="O142" s="363"/>
      <c r="P142" s="363"/>
      <c r="Q142" s="363"/>
      <c r="R142" s="363"/>
      <c r="S142" s="381"/>
      <c r="T142" s="478"/>
      <c r="U142" s="361"/>
      <c r="V142" s="385"/>
      <c r="W142" s="55">
        <v>26163333</v>
      </c>
      <c r="X142" s="55">
        <v>26163333</v>
      </c>
      <c r="Y142" s="40" t="s">
        <v>907</v>
      </c>
      <c r="Z142" s="361"/>
      <c r="AA142" s="361"/>
      <c r="AB142" s="319"/>
      <c r="AC142" s="333">
        <v>27500000</v>
      </c>
      <c r="AD142" s="333">
        <v>11320747</v>
      </c>
      <c r="AE142" s="40" t="s">
        <v>908</v>
      </c>
      <c r="AF142" s="361"/>
      <c r="AG142" s="361"/>
      <c r="AH142" s="51" t="e">
        <f t="shared" si="41"/>
        <v>#DIV/0!</v>
      </c>
      <c r="AI142" s="55">
        <v>245942593</v>
      </c>
      <c r="AJ142" s="55">
        <v>245942593</v>
      </c>
      <c r="AK142" s="40" t="s">
        <v>909</v>
      </c>
      <c r="AL142" s="361"/>
      <c r="AM142" s="361"/>
      <c r="AN142" s="319"/>
      <c r="AO142" s="55">
        <v>0</v>
      </c>
      <c r="AP142" s="55">
        <v>0</v>
      </c>
      <c r="AQ142" s="40" t="s">
        <v>173</v>
      </c>
      <c r="AR142" s="361"/>
      <c r="AS142" s="361"/>
      <c r="AT142" s="319"/>
      <c r="AU142" s="55"/>
      <c r="AV142" s="55"/>
      <c r="AW142" s="40"/>
      <c r="AX142" s="361"/>
      <c r="AY142" s="361"/>
      <c r="AZ142" s="319"/>
      <c r="BA142" s="55"/>
      <c r="BB142" s="55"/>
      <c r="BC142" s="40"/>
      <c r="BD142" s="361"/>
      <c r="BE142" s="361"/>
      <c r="BF142" s="319"/>
      <c r="BG142" s="55"/>
      <c r="BH142" s="55"/>
      <c r="BI142" s="40"/>
      <c r="BJ142" s="361"/>
      <c r="BK142" s="361"/>
      <c r="BL142" s="319"/>
      <c r="BM142" s="54">
        <v>0</v>
      </c>
      <c r="BN142" s="54">
        <v>0</v>
      </c>
      <c r="BO142" s="40" t="s">
        <v>910</v>
      </c>
      <c r="BP142" s="361"/>
      <c r="BQ142" s="361"/>
      <c r="BR142" s="319"/>
      <c r="BS142" s="168">
        <v>0</v>
      </c>
      <c r="BT142" s="168">
        <v>0</v>
      </c>
      <c r="BU142" s="154">
        <v>0</v>
      </c>
      <c r="BV142" s="40" t="s">
        <v>1043</v>
      </c>
      <c r="BW142" s="361"/>
      <c r="BX142" s="462"/>
      <c r="BY142" s="371"/>
      <c r="BZ142" s="222"/>
      <c r="CA142" s="222"/>
      <c r="CB142" s="281" t="e">
        <f t="shared" si="67"/>
        <v>#DIV/0!</v>
      </c>
      <c r="CC142" s="275" t="s">
        <v>1137</v>
      </c>
      <c r="CD142" s="361"/>
      <c r="CE142" s="361"/>
      <c r="CF142" s="322"/>
      <c r="CG142" s="58"/>
      <c r="CH142" s="58"/>
      <c r="CI142" s="40"/>
      <c r="CJ142" s="385"/>
      <c r="CK142" s="385"/>
      <c r="CL142" s="483"/>
      <c r="CM142" s="415"/>
    </row>
    <row r="143" spans="1:91" ht="142.5" customHeight="1">
      <c r="A143" s="433"/>
      <c r="B143" s="40" t="s">
        <v>911</v>
      </c>
      <c r="C143" s="42">
        <v>114</v>
      </c>
      <c r="D143" s="40" t="s">
        <v>912</v>
      </c>
      <c r="E143" s="43" t="s">
        <v>26</v>
      </c>
      <c r="F143" s="43" t="s">
        <v>26</v>
      </c>
      <c r="G143" s="43" t="s">
        <v>26</v>
      </c>
      <c r="H143" s="44" t="s">
        <v>160</v>
      </c>
      <c r="I143" s="107">
        <v>1</v>
      </c>
      <c r="J143" s="108">
        <v>1</v>
      </c>
      <c r="K143" s="108">
        <v>1</v>
      </c>
      <c r="L143" s="46">
        <v>1</v>
      </c>
      <c r="M143" s="108">
        <v>1</v>
      </c>
      <c r="N143" s="108">
        <v>1</v>
      </c>
      <c r="O143" s="109">
        <v>1</v>
      </c>
      <c r="P143" s="108">
        <v>1</v>
      </c>
      <c r="Q143" s="108">
        <v>1</v>
      </c>
      <c r="R143" s="108">
        <v>1</v>
      </c>
      <c r="S143" s="114">
        <v>1</v>
      </c>
      <c r="T143" s="111">
        <v>1</v>
      </c>
      <c r="U143" s="60">
        <v>1</v>
      </c>
      <c r="V143" s="53">
        <f t="shared" si="39"/>
        <v>100</v>
      </c>
      <c r="W143" s="55">
        <v>26163333</v>
      </c>
      <c r="X143" s="55">
        <v>26163333</v>
      </c>
      <c r="Y143" s="40" t="s">
        <v>913</v>
      </c>
      <c r="Z143" s="60">
        <v>1</v>
      </c>
      <c r="AA143" s="60">
        <v>1</v>
      </c>
      <c r="AB143" s="51">
        <f t="shared" si="40"/>
        <v>100</v>
      </c>
      <c r="AC143" s="335"/>
      <c r="AD143" s="335"/>
      <c r="AE143" s="40" t="s">
        <v>914</v>
      </c>
      <c r="AF143" s="60">
        <v>1</v>
      </c>
      <c r="AG143" s="60">
        <v>1</v>
      </c>
      <c r="AH143" s="51">
        <f t="shared" si="41"/>
        <v>100</v>
      </c>
      <c r="AI143" s="55">
        <v>245942593</v>
      </c>
      <c r="AJ143" s="55">
        <v>245942593</v>
      </c>
      <c r="AK143" s="40" t="s">
        <v>909</v>
      </c>
      <c r="AL143" s="49">
        <v>1</v>
      </c>
      <c r="AM143" s="60">
        <v>1</v>
      </c>
      <c r="AN143" s="51">
        <f t="shared" si="42"/>
        <v>100</v>
      </c>
      <c r="AO143" s="55">
        <v>123000000</v>
      </c>
      <c r="AP143" s="55">
        <v>11920000</v>
      </c>
      <c r="AQ143" s="40" t="s">
        <v>915</v>
      </c>
      <c r="AR143" s="60">
        <v>1</v>
      </c>
      <c r="AS143" s="60">
        <v>1</v>
      </c>
      <c r="AT143" s="51">
        <f t="shared" si="43"/>
        <v>100</v>
      </c>
      <c r="AU143" s="55">
        <v>440000000</v>
      </c>
      <c r="AV143" s="55">
        <v>438921995</v>
      </c>
      <c r="AW143" s="40" t="s">
        <v>682</v>
      </c>
      <c r="AX143" s="60">
        <v>1</v>
      </c>
      <c r="AY143" s="60">
        <v>1</v>
      </c>
      <c r="AZ143" s="51">
        <f t="shared" si="44"/>
        <v>100</v>
      </c>
      <c r="BA143" s="55">
        <v>89400000</v>
      </c>
      <c r="BB143" s="55">
        <v>38285000</v>
      </c>
      <c r="BC143" s="40" t="s">
        <v>683</v>
      </c>
      <c r="BD143" s="112">
        <v>1</v>
      </c>
      <c r="BE143" s="112">
        <v>1</v>
      </c>
      <c r="BF143" s="51">
        <f t="shared" si="45"/>
        <v>100</v>
      </c>
      <c r="BG143" s="54">
        <v>25333334</v>
      </c>
      <c r="BH143" s="54">
        <v>25333334</v>
      </c>
      <c r="BI143" s="56" t="s">
        <v>916</v>
      </c>
      <c r="BJ143" s="60">
        <v>1</v>
      </c>
      <c r="BK143" s="60">
        <v>0.01</v>
      </c>
      <c r="BL143" s="51">
        <v>100</v>
      </c>
      <c r="BM143" s="54">
        <v>2250000</v>
      </c>
      <c r="BN143" s="54">
        <v>2250000</v>
      </c>
      <c r="BO143" s="56" t="s">
        <v>917</v>
      </c>
      <c r="BP143" s="60">
        <v>1</v>
      </c>
      <c r="BQ143" s="60">
        <v>1</v>
      </c>
      <c r="BR143" s="51">
        <f t="shared" si="51"/>
        <v>100</v>
      </c>
      <c r="BS143" s="185">
        <v>0</v>
      </c>
      <c r="BT143" s="185">
        <v>0</v>
      </c>
      <c r="BU143" s="154">
        <v>0</v>
      </c>
      <c r="BV143" s="40" t="s">
        <v>975</v>
      </c>
      <c r="BW143" s="60">
        <v>1</v>
      </c>
      <c r="BX143" s="306">
        <v>100</v>
      </c>
      <c r="BY143" s="235">
        <f t="shared" si="49"/>
        <v>10000</v>
      </c>
      <c r="BZ143" s="222"/>
      <c r="CA143" s="222"/>
      <c r="CB143" s="281">
        <v>0</v>
      </c>
      <c r="CC143" s="275" t="s">
        <v>1175</v>
      </c>
      <c r="CD143" s="265">
        <v>1</v>
      </c>
      <c r="CE143" s="249"/>
      <c r="CF143" s="250">
        <f t="shared" ref="CF143:CF144" si="70">(CE143/CD143)*100</f>
        <v>0</v>
      </c>
      <c r="CG143" s="251"/>
      <c r="CH143" s="251"/>
      <c r="CI143" s="247"/>
      <c r="CJ143" s="265">
        <v>1</v>
      </c>
      <c r="CK143" s="265">
        <f>(U143+AA143+AG143+AM143+AS143+AY143+BE143+BK143+BQ143+BX143)/10</f>
        <v>10.801</v>
      </c>
      <c r="CL143" s="256">
        <f>CK143/CJ143*100/100</f>
        <v>10.800999999999998</v>
      </c>
      <c r="CM143" s="247" t="s">
        <v>918</v>
      </c>
    </row>
    <row r="144" spans="1:91" ht="409.6" thickBot="1">
      <c r="A144" s="434"/>
      <c r="B144" s="40" t="s">
        <v>919</v>
      </c>
      <c r="C144" s="42">
        <v>115</v>
      </c>
      <c r="D144" s="40" t="s">
        <v>902</v>
      </c>
      <c r="E144" s="43" t="s">
        <v>26</v>
      </c>
      <c r="F144" s="43" t="s">
        <v>26</v>
      </c>
      <c r="G144" s="43" t="s">
        <v>26</v>
      </c>
      <c r="H144" s="44" t="s">
        <v>170</v>
      </c>
      <c r="I144" s="115">
        <v>1</v>
      </c>
      <c r="J144" s="116">
        <v>1</v>
      </c>
      <c r="K144" s="117">
        <v>1</v>
      </c>
      <c r="L144" s="117">
        <v>1</v>
      </c>
      <c r="M144" s="117">
        <v>1</v>
      </c>
      <c r="N144" s="118">
        <v>1</v>
      </c>
      <c r="O144" s="119">
        <v>1</v>
      </c>
      <c r="P144" s="116">
        <v>1</v>
      </c>
      <c r="Q144" s="117">
        <v>1</v>
      </c>
      <c r="R144" s="117">
        <v>1</v>
      </c>
      <c r="S144" s="120">
        <v>1</v>
      </c>
      <c r="T144" s="111">
        <v>1</v>
      </c>
      <c r="U144" s="121">
        <v>1</v>
      </c>
      <c r="V144" s="53">
        <f t="shared" si="39"/>
        <v>100</v>
      </c>
      <c r="W144" s="55">
        <v>470829921834</v>
      </c>
      <c r="X144" s="55">
        <v>470829921834</v>
      </c>
      <c r="Y144" s="40" t="s">
        <v>920</v>
      </c>
      <c r="Z144" s="60">
        <v>1</v>
      </c>
      <c r="AA144" s="121">
        <v>1</v>
      </c>
      <c r="AB144" s="51">
        <f t="shared" si="40"/>
        <v>100</v>
      </c>
      <c r="AC144" s="55"/>
      <c r="AD144" s="55"/>
      <c r="AE144" s="40" t="s">
        <v>920</v>
      </c>
      <c r="AF144" s="49">
        <v>1</v>
      </c>
      <c r="AG144" s="49">
        <v>1</v>
      </c>
      <c r="AH144" s="51">
        <f t="shared" si="41"/>
        <v>100</v>
      </c>
      <c r="AI144" s="55">
        <v>0</v>
      </c>
      <c r="AJ144" s="55">
        <v>0</v>
      </c>
      <c r="AK144" s="40" t="s">
        <v>921</v>
      </c>
      <c r="AL144" s="49">
        <v>1</v>
      </c>
      <c r="AM144" s="49">
        <v>0</v>
      </c>
      <c r="AN144" s="51">
        <f t="shared" si="42"/>
        <v>0</v>
      </c>
      <c r="AO144" s="55">
        <v>0</v>
      </c>
      <c r="AP144" s="55">
        <v>0</v>
      </c>
      <c r="AQ144" s="40" t="s">
        <v>173</v>
      </c>
      <c r="AR144" s="49">
        <v>1</v>
      </c>
      <c r="AS144" s="49">
        <v>1</v>
      </c>
      <c r="AT144" s="51">
        <f t="shared" si="43"/>
        <v>100</v>
      </c>
      <c r="AU144" s="55">
        <v>0</v>
      </c>
      <c r="AV144" s="55">
        <v>0</v>
      </c>
      <c r="AW144" s="40" t="s">
        <v>922</v>
      </c>
      <c r="AX144" s="121">
        <v>1</v>
      </c>
      <c r="AY144" s="121">
        <v>1</v>
      </c>
      <c r="AZ144" s="51">
        <f t="shared" si="44"/>
        <v>100</v>
      </c>
      <c r="BA144" s="55">
        <v>0</v>
      </c>
      <c r="BB144" s="55">
        <v>0</v>
      </c>
      <c r="BC144" s="40" t="s">
        <v>923</v>
      </c>
      <c r="BD144" s="83">
        <v>1</v>
      </c>
      <c r="BE144" s="83">
        <v>1</v>
      </c>
      <c r="BF144" s="51">
        <f t="shared" si="45"/>
        <v>100</v>
      </c>
      <c r="BG144" s="54">
        <v>0</v>
      </c>
      <c r="BH144" s="54">
        <v>0</v>
      </c>
      <c r="BI144" s="56" t="s">
        <v>924</v>
      </c>
      <c r="BJ144" s="60">
        <v>1</v>
      </c>
      <c r="BK144" s="49">
        <v>0</v>
      </c>
      <c r="BL144" s="51">
        <v>0</v>
      </c>
      <c r="BM144" s="54">
        <v>0</v>
      </c>
      <c r="BN144" s="54">
        <v>0</v>
      </c>
      <c r="BO144" s="56" t="s">
        <v>177</v>
      </c>
      <c r="BP144" s="49">
        <v>1</v>
      </c>
      <c r="BQ144" s="49">
        <v>0</v>
      </c>
      <c r="BR144" s="51">
        <f t="shared" si="51"/>
        <v>0</v>
      </c>
      <c r="BS144" s="168">
        <v>0</v>
      </c>
      <c r="BT144" s="168">
        <v>0</v>
      </c>
      <c r="BU144" s="154">
        <v>0</v>
      </c>
      <c r="BV144" s="40" t="s">
        <v>1044</v>
      </c>
      <c r="BW144" s="57">
        <v>1</v>
      </c>
      <c r="BX144" s="306">
        <v>0</v>
      </c>
      <c r="BY144" s="235">
        <f t="shared" si="49"/>
        <v>0</v>
      </c>
      <c r="BZ144" s="222"/>
      <c r="CA144" s="222"/>
      <c r="CB144" s="283"/>
      <c r="CC144" s="276" t="s">
        <v>1243</v>
      </c>
      <c r="CD144" s="249">
        <v>1</v>
      </c>
      <c r="CE144" s="249"/>
      <c r="CF144" s="250">
        <f t="shared" si="70"/>
        <v>0</v>
      </c>
      <c r="CG144" s="251"/>
      <c r="CH144" s="251"/>
      <c r="CI144" s="247"/>
      <c r="CJ144" s="248">
        <v>1</v>
      </c>
      <c r="CK144" s="248">
        <f>(U144+AA144+AG144+AM144+AS144+AY144+BE144+BK144+BQ144+BX144+CE144)/10</f>
        <v>0.6</v>
      </c>
      <c r="CL144" s="254">
        <v>1</v>
      </c>
      <c r="CM144" s="247" t="s">
        <v>925</v>
      </c>
    </row>
    <row r="145" spans="74:74" ht="31.5" customHeight="1"/>
    <row r="146" spans="74:74">
      <c r="BV146" s="122"/>
    </row>
  </sheetData>
  <autoFilter ref="A7:CM144" xr:uid="{00000000-0001-0000-0000-000000000000}"/>
  <mergeCells count="1384">
    <mergeCell ref="BZ62:BZ63"/>
    <mergeCell ref="CA62:CA63"/>
    <mergeCell ref="CJ5:CM5"/>
    <mergeCell ref="CL141:CL142"/>
    <mergeCell ref="CM141:CM142"/>
    <mergeCell ref="AC142:AC143"/>
    <mergeCell ref="AD142:AD143"/>
    <mergeCell ref="BY141:BY142"/>
    <mergeCell ref="CD141:CD142"/>
    <mergeCell ref="CE141:CE142"/>
    <mergeCell ref="CF141:CF142"/>
    <mergeCell ref="CJ141:CJ142"/>
    <mergeCell ref="CK141:CK142"/>
    <mergeCell ref="BL141:BL142"/>
    <mergeCell ref="BP141:BP142"/>
    <mergeCell ref="BQ141:BQ142"/>
    <mergeCell ref="BR141:BR142"/>
    <mergeCell ref="BW141:BW142"/>
    <mergeCell ref="BX141:BX142"/>
    <mergeCell ref="AZ141:AZ142"/>
    <mergeCell ref="BD141:BD142"/>
    <mergeCell ref="BE141:BE142"/>
    <mergeCell ref="BF141:BF142"/>
    <mergeCell ref="BJ141:BJ142"/>
    <mergeCell ref="BK141:BK142"/>
    <mergeCell ref="AN141:AN142"/>
    <mergeCell ref="AR141:AR142"/>
    <mergeCell ref="AS141:AS142"/>
    <mergeCell ref="AT141:AT142"/>
    <mergeCell ref="AX141:AX142"/>
    <mergeCell ref="AY141:AY142"/>
    <mergeCell ref="CL138:CL139"/>
    <mergeCell ref="CM138:CM139"/>
    <mergeCell ref="CL136:CL137"/>
    <mergeCell ref="AA141:AA142"/>
    <mergeCell ref="AB141:AB142"/>
    <mergeCell ref="AF141:AF142"/>
    <mergeCell ref="AG141:AG142"/>
    <mergeCell ref="AL141:AL142"/>
    <mergeCell ref="AM141:AM142"/>
    <mergeCell ref="R141:R142"/>
    <mergeCell ref="S141:S142"/>
    <mergeCell ref="T141:T142"/>
    <mergeCell ref="U141:U142"/>
    <mergeCell ref="V141:V142"/>
    <mergeCell ref="Z141:Z142"/>
    <mergeCell ref="L141:L142"/>
    <mergeCell ref="M141:M142"/>
    <mergeCell ref="N141:N142"/>
    <mergeCell ref="O141:O142"/>
    <mergeCell ref="P141:P142"/>
    <mergeCell ref="Q141:Q142"/>
    <mergeCell ref="R138:R139"/>
    <mergeCell ref="S138:S139"/>
    <mergeCell ref="T138:T139"/>
    <mergeCell ref="CM136:CM137"/>
    <mergeCell ref="B141:B142"/>
    <mergeCell ref="C141:C142"/>
    <mergeCell ref="D141:D142"/>
    <mergeCell ref="E141:E142"/>
    <mergeCell ref="F141:F142"/>
    <mergeCell ref="G141:G142"/>
    <mergeCell ref="I141:I142"/>
    <mergeCell ref="J141:J142"/>
    <mergeCell ref="BY138:BY139"/>
    <mergeCell ref="CD138:CD139"/>
    <mergeCell ref="CE138:CE139"/>
    <mergeCell ref="CF138:CF139"/>
    <mergeCell ref="CJ138:CJ139"/>
    <mergeCell ref="CK138:CK139"/>
    <mergeCell ref="BL138:BL139"/>
    <mergeCell ref="BP138:BP139"/>
    <mergeCell ref="BQ138:BQ139"/>
    <mergeCell ref="BR138:BR139"/>
    <mergeCell ref="BW138:BW139"/>
    <mergeCell ref="BX138:BX139"/>
    <mergeCell ref="BC138:BC140"/>
    <mergeCell ref="BD138:BD139"/>
    <mergeCell ref="BE138:BE139"/>
    <mergeCell ref="BF138:BF139"/>
    <mergeCell ref="BJ138:BJ139"/>
    <mergeCell ref="BK138:BK139"/>
    <mergeCell ref="AW138:AW140"/>
    <mergeCell ref="AX138:AX139"/>
    <mergeCell ref="AY138:AY139"/>
    <mergeCell ref="AZ138:AZ139"/>
    <mergeCell ref="O138:O139"/>
    <mergeCell ref="P138:P139"/>
    <mergeCell ref="J138:J139"/>
    <mergeCell ref="K138:K139"/>
    <mergeCell ref="L138:L139"/>
    <mergeCell ref="M138:M139"/>
    <mergeCell ref="N138:N139"/>
    <mergeCell ref="BA138:BA140"/>
    <mergeCell ref="BB138:BB140"/>
    <mergeCell ref="AQ138:AQ140"/>
    <mergeCell ref="AR138:AR139"/>
    <mergeCell ref="AS138:AS139"/>
    <mergeCell ref="AT138:AT139"/>
    <mergeCell ref="AU138:AU140"/>
    <mergeCell ref="AV138:AV140"/>
    <mergeCell ref="AK138:AK140"/>
    <mergeCell ref="AL138:AL139"/>
    <mergeCell ref="AM138:AM139"/>
    <mergeCell ref="AN138:AN139"/>
    <mergeCell ref="AO138:AO140"/>
    <mergeCell ref="AP138:AP140"/>
    <mergeCell ref="AE138:AE140"/>
    <mergeCell ref="AF138:AF139"/>
    <mergeCell ref="AG138:AG139"/>
    <mergeCell ref="AH138:AH139"/>
    <mergeCell ref="AI138:AI140"/>
    <mergeCell ref="AJ138:AJ140"/>
    <mergeCell ref="B138:B139"/>
    <mergeCell ref="C138:C139"/>
    <mergeCell ref="D138:D139"/>
    <mergeCell ref="E138:E139"/>
    <mergeCell ref="F138:F139"/>
    <mergeCell ref="G138:G139"/>
    <mergeCell ref="BW136:BW137"/>
    <mergeCell ref="BX136:BX137"/>
    <mergeCell ref="BY136:BY137"/>
    <mergeCell ref="CD136:CD137"/>
    <mergeCell ref="CE136:CE137"/>
    <mergeCell ref="CF136:CF137"/>
    <mergeCell ref="BJ136:BJ137"/>
    <mergeCell ref="BK136:BK137"/>
    <mergeCell ref="BL136:BL137"/>
    <mergeCell ref="BP136:BP137"/>
    <mergeCell ref="BQ136:BQ137"/>
    <mergeCell ref="BR136:BR137"/>
    <mergeCell ref="AX136:AX137"/>
    <mergeCell ref="AY136:AY137"/>
    <mergeCell ref="AZ136:AZ137"/>
    <mergeCell ref="BD136:BD137"/>
    <mergeCell ref="BE136:BE137"/>
    <mergeCell ref="BF136:BF137"/>
    <mergeCell ref="Q136:Q137"/>
    <mergeCell ref="R136:R137"/>
    <mergeCell ref="S136:S137"/>
    <mergeCell ref="AR136:AR137"/>
    <mergeCell ref="U138:U139"/>
    <mergeCell ref="V138:V139"/>
    <mergeCell ref="Q138:Q139"/>
    <mergeCell ref="I138:I139"/>
    <mergeCell ref="CM134:CM135"/>
    <mergeCell ref="C136:C137"/>
    <mergeCell ref="D136:D137"/>
    <mergeCell ref="E136:E137"/>
    <mergeCell ref="F136:F137"/>
    <mergeCell ref="G136:G137"/>
    <mergeCell ref="M136:M137"/>
    <mergeCell ref="N136:N137"/>
    <mergeCell ref="O136:O137"/>
    <mergeCell ref="P136:P137"/>
    <mergeCell ref="CD134:CD135"/>
    <mergeCell ref="CE134:CE135"/>
    <mergeCell ref="CF134:CF135"/>
    <mergeCell ref="CJ134:CJ135"/>
    <mergeCell ref="CK134:CK135"/>
    <mergeCell ref="CL134:CL135"/>
    <mergeCell ref="BP134:BP135"/>
    <mergeCell ref="BQ134:BQ135"/>
    <mergeCell ref="BR134:BR135"/>
    <mergeCell ref="BW134:BW135"/>
    <mergeCell ref="BX134:BX135"/>
    <mergeCell ref="BY134:BY135"/>
    <mergeCell ref="BD134:BD135"/>
    <mergeCell ref="BE134:BE135"/>
    <mergeCell ref="BF134:BF135"/>
    <mergeCell ref="BJ134:BJ135"/>
    <mergeCell ref="BK134:BK135"/>
    <mergeCell ref="BL134:BL135"/>
    <mergeCell ref="AR134:AR135"/>
    <mergeCell ref="AS134:AS135"/>
    <mergeCell ref="CJ136:CJ137"/>
    <mergeCell ref="CK136:CK137"/>
    <mergeCell ref="AT134:AT135"/>
    <mergeCell ref="AX134:AX135"/>
    <mergeCell ref="AY134:AY135"/>
    <mergeCell ref="AZ134:AZ135"/>
    <mergeCell ref="AF134:AF135"/>
    <mergeCell ref="AG134:AG135"/>
    <mergeCell ref="AH134:AH135"/>
    <mergeCell ref="AL134:AL135"/>
    <mergeCell ref="AM134:AM135"/>
    <mergeCell ref="AN134:AN135"/>
    <mergeCell ref="V134:V135"/>
    <mergeCell ref="Z134:Z135"/>
    <mergeCell ref="AA134:AA135"/>
    <mergeCell ref="AB134:AB135"/>
    <mergeCell ref="AC134:AC140"/>
    <mergeCell ref="AD134:AD140"/>
    <mergeCell ref="AA138:AA139"/>
    <mergeCell ref="AB138:AB139"/>
    <mergeCell ref="AS136:AS137"/>
    <mergeCell ref="AT136:AT137"/>
    <mergeCell ref="W138:W140"/>
    <mergeCell ref="X138:X140"/>
    <mergeCell ref="Y138:Y140"/>
    <mergeCell ref="Z138:Z139"/>
    <mergeCell ref="P134:P135"/>
    <mergeCell ref="Q134:Q135"/>
    <mergeCell ref="R134:R135"/>
    <mergeCell ref="S134:S135"/>
    <mergeCell ref="T134:T135"/>
    <mergeCell ref="U134:U135"/>
    <mergeCell ref="J134:J135"/>
    <mergeCell ref="K134:K135"/>
    <mergeCell ref="L134:L135"/>
    <mergeCell ref="M134:M135"/>
    <mergeCell ref="N134:N135"/>
    <mergeCell ref="O134:O135"/>
    <mergeCell ref="CK132:CK133"/>
    <mergeCell ref="CL132:CL133"/>
    <mergeCell ref="CM132:CM133"/>
    <mergeCell ref="B134:B137"/>
    <mergeCell ref="C134:C135"/>
    <mergeCell ref="D134:D135"/>
    <mergeCell ref="E134:E135"/>
    <mergeCell ref="F134:F135"/>
    <mergeCell ref="G134:G135"/>
    <mergeCell ref="I134:I135"/>
    <mergeCell ref="BX132:BX133"/>
    <mergeCell ref="BY132:BY133"/>
    <mergeCell ref="CD132:CD133"/>
    <mergeCell ref="CE132:CE133"/>
    <mergeCell ref="CF132:CF133"/>
    <mergeCell ref="CJ132:CJ133"/>
    <mergeCell ref="BK132:BK133"/>
    <mergeCell ref="BL132:BL133"/>
    <mergeCell ref="BP132:BP133"/>
    <mergeCell ref="BQ132:BQ133"/>
    <mergeCell ref="L132:L133"/>
    <mergeCell ref="M132:M133"/>
    <mergeCell ref="N132:N133"/>
    <mergeCell ref="BR132:BR133"/>
    <mergeCell ref="BW132:BW133"/>
    <mergeCell ref="AY132:AY133"/>
    <mergeCell ref="AZ132:AZ133"/>
    <mergeCell ref="BD132:BD133"/>
    <mergeCell ref="BE132:BE133"/>
    <mergeCell ref="BF132:BF133"/>
    <mergeCell ref="BJ132:BJ133"/>
    <mergeCell ref="AP132:AP133"/>
    <mergeCell ref="AQ132:AQ133"/>
    <mergeCell ref="AR132:AR133"/>
    <mergeCell ref="AS132:AS133"/>
    <mergeCell ref="AT132:AT133"/>
    <mergeCell ref="AX132:AX133"/>
    <mergeCell ref="AG132:AG133"/>
    <mergeCell ref="AH132:AH133"/>
    <mergeCell ref="AL132:AL133"/>
    <mergeCell ref="AM132:AM133"/>
    <mergeCell ref="AN132:AN133"/>
    <mergeCell ref="AO132:AO133"/>
    <mergeCell ref="B131:B133"/>
    <mergeCell ref="C132:C133"/>
    <mergeCell ref="D132:D133"/>
    <mergeCell ref="E132:E133"/>
    <mergeCell ref="F132:F133"/>
    <mergeCell ref="G132:G133"/>
    <mergeCell ref="B125:B126"/>
    <mergeCell ref="AI125:AI126"/>
    <mergeCell ref="AJ125:AJ126"/>
    <mergeCell ref="AK125:AK126"/>
    <mergeCell ref="B127:B128"/>
    <mergeCell ref="AI127:AI128"/>
    <mergeCell ref="AJ127:AJ128"/>
    <mergeCell ref="AK127:AK128"/>
    <mergeCell ref="AU123:AU129"/>
    <mergeCell ref="AV123:AV129"/>
    <mergeCell ref="AW123:AW129"/>
    <mergeCell ref="U132:U133"/>
    <mergeCell ref="V132:V133"/>
    <mergeCell ref="Z132:Z133"/>
    <mergeCell ref="AA132:AA133"/>
    <mergeCell ref="AB132:AB133"/>
    <mergeCell ref="AF132:AF133"/>
    <mergeCell ref="O132:O133"/>
    <mergeCell ref="P132:P133"/>
    <mergeCell ref="Q132:Q133"/>
    <mergeCell ref="R132:R133"/>
    <mergeCell ref="S132:S133"/>
    <mergeCell ref="T132:T133"/>
    <mergeCell ref="I132:I133"/>
    <mergeCell ref="J132:J133"/>
    <mergeCell ref="K132:K133"/>
    <mergeCell ref="BA123:BA129"/>
    <mergeCell ref="BB123:BB129"/>
    <mergeCell ref="BC123:BC129"/>
    <mergeCell ref="AI123:AI124"/>
    <mergeCell ref="AJ123:AJ124"/>
    <mergeCell ref="AK123:AK124"/>
    <mergeCell ref="AO123:AO129"/>
    <mergeCell ref="AP123:AP129"/>
    <mergeCell ref="AQ123:AQ129"/>
    <mergeCell ref="CL117:CL118"/>
    <mergeCell ref="CM117:CM118"/>
    <mergeCell ref="B120:B121"/>
    <mergeCell ref="BG120:BG121"/>
    <mergeCell ref="BH120:BH121"/>
    <mergeCell ref="W123:W129"/>
    <mergeCell ref="X123:X129"/>
    <mergeCell ref="AC123:AC129"/>
    <mergeCell ref="AD123:AD129"/>
    <mergeCell ref="AE123:AE124"/>
    <mergeCell ref="BY117:BY118"/>
    <mergeCell ref="CD117:CD118"/>
    <mergeCell ref="CE117:CE118"/>
    <mergeCell ref="CF117:CF118"/>
    <mergeCell ref="CJ117:CJ118"/>
    <mergeCell ref="CK117:CK118"/>
    <mergeCell ref="BL117:BL118"/>
    <mergeCell ref="BP117:BP118"/>
    <mergeCell ref="BQ117:BQ118"/>
    <mergeCell ref="BR117:BR118"/>
    <mergeCell ref="BW117:BW118"/>
    <mergeCell ref="BX117:BX118"/>
    <mergeCell ref="BD117:BD118"/>
    <mergeCell ref="G117:G118"/>
    <mergeCell ref="I117:I118"/>
    <mergeCell ref="J117:J118"/>
    <mergeCell ref="K117:K118"/>
    <mergeCell ref="L117:L118"/>
    <mergeCell ref="M117:M118"/>
    <mergeCell ref="BE117:BE118"/>
    <mergeCell ref="BF117:BF118"/>
    <mergeCell ref="BI117:BI118"/>
    <mergeCell ref="BJ117:BJ118"/>
    <mergeCell ref="BK117:BK118"/>
    <mergeCell ref="AR117:AR118"/>
    <mergeCell ref="AS117:AS118"/>
    <mergeCell ref="AT117:AT118"/>
    <mergeCell ref="AX117:AX118"/>
    <mergeCell ref="AY117:AY118"/>
    <mergeCell ref="AZ117:AZ118"/>
    <mergeCell ref="AF117:AF118"/>
    <mergeCell ref="AG117:AG118"/>
    <mergeCell ref="AH117:AH118"/>
    <mergeCell ref="AL117:AL118"/>
    <mergeCell ref="AM117:AM118"/>
    <mergeCell ref="AN117:AN118"/>
    <mergeCell ref="BD115:BD116"/>
    <mergeCell ref="BE115:BE116"/>
    <mergeCell ref="AH115:AH116"/>
    <mergeCell ref="AL115:AL116"/>
    <mergeCell ref="AM115:AM116"/>
    <mergeCell ref="AN115:AN116"/>
    <mergeCell ref="T117:T118"/>
    <mergeCell ref="U117:U118"/>
    <mergeCell ref="V117:V118"/>
    <mergeCell ref="Z117:Z118"/>
    <mergeCell ref="AA117:AA118"/>
    <mergeCell ref="AB117:AB118"/>
    <mergeCell ref="N117:N118"/>
    <mergeCell ref="O117:O118"/>
    <mergeCell ref="P117:P118"/>
    <mergeCell ref="Q117:Q118"/>
    <mergeCell ref="R117:R118"/>
    <mergeCell ref="S117:S118"/>
    <mergeCell ref="R115:R116"/>
    <mergeCell ref="S115:S116"/>
    <mergeCell ref="T115:T116"/>
    <mergeCell ref="U115:U116"/>
    <mergeCell ref="J115:J116"/>
    <mergeCell ref="K115:K116"/>
    <mergeCell ref="L115:L116"/>
    <mergeCell ref="M115:M116"/>
    <mergeCell ref="N115:N116"/>
    <mergeCell ref="O115:O116"/>
    <mergeCell ref="CF115:CF116"/>
    <mergeCell ref="CJ115:CJ116"/>
    <mergeCell ref="CK115:CK116"/>
    <mergeCell ref="CL115:CL116"/>
    <mergeCell ref="CM115:CM116"/>
    <mergeCell ref="B117:B118"/>
    <mergeCell ref="C117:C118"/>
    <mergeCell ref="D117:D118"/>
    <mergeCell ref="E117:E118"/>
    <mergeCell ref="F117:F118"/>
    <mergeCell ref="BR115:BR116"/>
    <mergeCell ref="BW115:BW116"/>
    <mergeCell ref="BX115:BX116"/>
    <mergeCell ref="BY115:BY116"/>
    <mergeCell ref="CD115:CD116"/>
    <mergeCell ref="CE115:CE116"/>
    <mergeCell ref="BF115:BF116"/>
    <mergeCell ref="BJ115:BJ116"/>
    <mergeCell ref="BK115:BK116"/>
    <mergeCell ref="BL115:BL116"/>
    <mergeCell ref="BP115:BP116"/>
    <mergeCell ref="BQ115:BQ116"/>
    <mergeCell ref="AT115:AT116"/>
    <mergeCell ref="AX115:AX116"/>
    <mergeCell ref="AY115:AY116"/>
    <mergeCell ref="AZ115:AZ116"/>
    <mergeCell ref="BH113:BH114"/>
    <mergeCell ref="BI113:BI114"/>
    <mergeCell ref="A115:A144"/>
    <mergeCell ref="B115:B116"/>
    <mergeCell ref="C115:C116"/>
    <mergeCell ref="D115:D116"/>
    <mergeCell ref="E115:E116"/>
    <mergeCell ref="F115:F116"/>
    <mergeCell ref="G115:G116"/>
    <mergeCell ref="I115:I116"/>
    <mergeCell ref="AV113:AV114"/>
    <mergeCell ref="AW113:AW114"/>
    <mergeCell ref="BA113:BA114"/>
    <mergeCell ref="BB113:BB114"/>
    <mergeCell ref="BC113:BC114"/>
    <mergeCell ref="BG113:BG114"/>
    <mergeCell ref="AJ113:AJ114"/>
    <mergeCell ref="AK113:AK114"/>
    <mergeCell ref="AO113:AO114"/>
    <mergeCell ref="AP113:AP114"/>
    <mergeCell ref="AQ113:AQ114"/>
    <mergeCell ref="AU113:AU114"/>
    <mergeCell ref="AR115:AR116"/>
    <mergeCell ref="AS115:AS116"/>
    <mergeCell ref="V115:V116"/>
    <mergeCell ref="Z115:Z116"/>
    <mergeCell ref="AA115:AA116"/>
    <mergeCell ref="AB115:AB116"/>
    <mergeCell ref="AF115:AF116"/>
    <mergeCell ref="AG115:AG116"/>
    <mergeCell ref="P115:P116"/>
    <mergeCell ref="Q115:Q116"/>
    <mergeCell ref="AW111:AW112"/>
    <mergeCell ref="BA111:BA112"/>
    <mergeCell ref="BB111:BB112"/>
    <mergeCell ref="BC111:BC112"/>
    <mergeCell ref="B113:B114"/>
    <mergeCell ref="W113:W114"/>
    <mergeCell ref="X113:X114"/>
    <mergeCell ref="AC113:AC114"/>
    <mergeCell ref="AD113:AD114"/>
    <mergeCell ref="AI113:AI114"/>
    <mergeCell ref="CK107:CK108"/>
    <mergeCell ref="CL107:CL108"/>
    <mergeCell ref="CM107:CM108"/>
    <mergeCell ref="B110:B112"/>
    <mergeCell ref="AQ110:AQ112"/>
    <mergeCell ref="AI111:AI112"/>
    <mergeCell ref="AJ111:AJ112"/>
    <mergeCell ref="AK111:AK112"/>
    <mergeCell ref="AU111:AU112"/>
    <mergeCell ref="AV111:AV112"/>
    <mergeCell ref="BX107:BX108"/>
    <mergeCell ref="BY107:BY108"/>
    <mergeCell ref="CD107:CD108"/>
    <mergeCell ref="CE107:CE108"/>
    <mergeCell ref="CF107:CF108"/>
    <mergeCell ref="CJ107:CJ108"/>
    <mergeCell ref="BK107:BK108"/>
    <mergeCell ref="BL107:BL108"/>
    <mergeCell ref="BP107:BP108"/>
    <mergeCell ref="BQ107:BQ108"/>
    <mergeCell ref="BR107:BR108"/>
    <mergeCell ref="BW107:BW108"/>
    <mergeCell ref="AY107:AY108"/>
    <mergeCell ref="AZ107:AZ108"/>
    <mergeCell ref="BD107:BD108"/>
    <mergeCell ref="BE107:BE108"/>
    <mergeCell ref="BF107:BF108"/>
    <mergeCell ref="BJ107:BJ108"/>
    <mergeCell ref="AO107:AO108"/>
    <mergeCell ref="AP107:AP108"/>
    <mergeCell ref="AR107:AR108"/>
    <mergeCell ref="AS107:AS108"/>
    <mergeCell ref="AT107:AT108"/>
    <mergeCell ref="AX107:AX108"/>
    <mergeCell ref="AF107:AF108"/>
    <mergeCell ref="AG107:AG108"/>
    <mergeCell ref="AH107:AH108"/>
    <mergeCell ref="AL107:AL108"/>
    <mergeCell ref="AM107:AM108"/>
    <mergeCell ref="AN107:AN108"/>
    <mergeCell ref="U107:U108"/>
    <mergeCell ref="V107:V108"/>
    <mergeCell ref="Z107:Z108"/>
    <mergeCell ref="AA107:AA108"/>
    <mergeCell ref="AB107:AB108"/>
    <mergeCell ref="N107:N108"/>
    <mergeCell ref="O107:O108"/>
    <mergeCell ref="P107:P108"/>
    <mergeCell ref="Q107:Q108"/>
    <mergeCell ref="R107:R108"/>
    <mergeCell ref="S107:S108"/>
    <mergeCell ref="G107:G108"/>
    <mergeCell ref="I107:I108"/>
    <mergeCell ref="J107:J108"/>
    <mergeCell ref="K107:K108"/>
    <mergeCell ref="L107:L108"/>
    <mergeCell ref="M107:M108"/>
    <mergeCell ref="CJ101:CJ102"/>
    <mergeCell ref="CK101:CK102"/>
    <mergeCell ref="CL101:CL102"/>
    <mergeCell ref="CM101:CM102"/>
    <mergeCell ref="B106:B109"/>
    <mergeCell ref="C107:C108"/>
    <mergeCell ref="D107:D108"/>
    <mergeCell ref="E107:E108"/>
    <mergeCell ref="F107:F108"/>
    <mergeCell ref="BR101:BR102"/>
    <mergeCell ref="BW101:BW102"/>
    <mergeCell ref="BX101:BX102"/>
    <mergeCell ref="BY101:BY102"/>
    <mergeCell ref="CD101:CD102"/>
    <mergeCell ref="CE101:CE102"/>
    <mergeCell ref="BF101:BF102"/>
    <mergeCell ref="BJ101:BJ102"/>
    <mergeCell ref="BK101:BK102"/>
    <mergeCell ref="BL101:BL102"/>
    <mergeCell ref="BP101:BP102"/>
    <mergeCell ref="BQ101:BQ102"/>
    <mergeCell ref="AT101:AT102"/>
    <mergeCell ref="AX101:AX102"/>
    <mergeCell ref="AY101:AY102"/>
    <mergeCell ref="AZ101:AZ102"/>
    <mergeCell ref="BD101:BD102"/>
    <mergeCell ref="BE101:BE102"/>
    <mergeCell ref="AH101:AH102"/>
    <mergeCell ref="AL101:AL102"/>
    <mergeCell ref="AM101:AM102"/>
    <mergeCell ref="AN101:AN102"/>
    <mergeCell ref="T107:T108"/>
    <mergeCell ref="AA101:AA102"/>
    <mergeCell ref="AB101:AB102"/>
    <mergeCell ref="AF101:AF102"/>
    <mergeCell ref="AG101:AG102"/>
    <mergeCell ref="S101:S102"/>
    <mergeCell ref="T101:T102"/>
    <mergeCell ref="U101:U102"/>
    <mergeCell ref="V101:V102"/>
    <mergeCell ref="W101:W104"/>
    <mergeCell ref="X101:X104"/>
    <mergeCell ref="M101:M102"/>
    <mergeCell ref="N101:N102"/>
    <mergeCell ref="O101:O102"/>
    <mergeCell ref="P101:P102"/>
    <mergeCell ref="Q101:Q102"/>
    <mergeCell ref="R101:R102"/>
    <mergeCell ref="CF101:CF102"/>
    <mergeCell ref="F101:F102"/>
    <mergeCell ref="G101:G102"/>
    <mergeCell ref="I101:I102"/>
    <mergeCell ref="J101:J102"/>
    <mergeCell ref="K101:K102"/>
    <mergeCell ref="L101:L102"/>
    <mergeCell ref="AW95:AW99"/>
    <mergeCell ref="BA95:BA99"/>
    <mergeCell ref="BB95:BB99"/>
    <mergeCell ref="BC95:BC99"/>
    <mergeCell ref="B98:B99"/>
    <mergeCell ref="A100:A114"/>
    <mergeCell ref="B101:B105"/>
    <mergeCell ref="C101:C102"/>
    <mergeCell ref="D101:D102"/>
    <mergeCell ref="E101:E102"/>
    <mergeCell ref="AK95:AK99"/>
    <mergeCell ref="AO95:AO99"/>
    <mergeCell ref="AP95:AP99"/>
    <mergeCell ref="AQ95:AQ99"/>
    <mergeCell ref="AU95:AU99"/>
    <mergeCell ref="AV95:AV99"/>
    <mergeCell ref="Y95:Y99"/>
    <mergeCell ref="AC95:AC99"/>
    <mergeCell ref="AD95:AD99"/>
    <mergeCell ref="AE95:AE99"/>
    <mergeCell ref="AI95:AI99"/>
    <mergeCell ref="AJ95:AJ99"/>
    <mergeCell ref="AR101:AR102"/>
    <mergeCell ref="AS101:AS102"/>
    <mergeCell ref="Y101:Y104"/>
    <mergeCell ref="Z101:Z102"/>
    <mergeCell ref="CE89:CE90"/>
    <mergeCell ref="CF89:CF90"/>
    <mergeCell ref="CJ89:CJ90"/>
    <mergeCell ref="CK89:CK90"/>
    <mergeCell ref="CL89:CL90"/>
    <mergeCell ref="CM89:CM90"/>
    <mergeCell ref="BQ89:BQ90"/>
    <mergeCell ref="BR89:BR90"/>
    <mergeCell ref="BW89:BW90"/>
    <mergeCell ref="BX89:BX90"/>
    <mergeCell ref="BY89:BY90"/>
    <mergeCell ref="CD89:CD90"/>
    <mergeCell ref="BE89:BE90"/>
    <mergeCell ref="BF89:BF90"/>
    <mergeCell ref="BJ89:BJ90"/>
    <mergeCell ref="BK89:BK90"/>
    <mergeCell ref="BL89:BL90"/>
    <mergeCell ref="BP89:BP90"/>
    <mergeCell ref="O89:O90"/>
    <mergeCell ref="P89:P90"/>
    <mergeCell ref="Q89:Q90"/>
    <mergeCell ref="R89:R90"/>
    <mergeCell ref="S89:S90"/>
    <mergeCell ref="T89:T90"/>
    <mergeCell ref="I89:I90"/>
    <mergeCell ref="J89:J90"/>
    <mergeCell ref="K89:K90"/>
    <mergeCell ref="L89:L90"/>
    <mergeCell ref="M89:M90"/>
    <mergeCell ref="N89:N90"/>
    <mergeCell ref="W91:W94"/>
    <mergeCell ref="X91:X94"/>
    <mergeCell ref="B93:B94"/>
    <mergeCell ref="B95:B96"/>
    <mergeCell ref="W95:W99"/>
    <mergeCell ref="X95:X99"/>
    <mergeCell ref="AT87:AT88"/>
    <mergeCell ref="AX87:AX88"/>
    <mergeCell ref="AY87:AY88"/>
    <mergeCell ref="AZ87:AZ88"/>
    <mergeCell ref="BD87:BD88"/>
    <mergeCell ref="BE87:BE88"/>
    <mergeCell ref="AH87:AH88"/>
    <mergeCell ref="AL87:AL88"/>
    <mergeCell ref="AM87:AM88"/>
    <mergeCell ref="AN87:AN88"/>
    <mergeCell ref="AL89:AL90"/>
    <mergeCell ref="AM89:AM90"/>
    <mergeCell ref="AN89:AN90"/>
    <mergeCell ref="AR89:AR90"/>
    <mergeCell ref="U89:U90"/>
    <mergeCell ref="V89:V90"/>
    <mergeCell ref="Z89:Z90"/>
    <mergeCell ref="AA89:AA90"/>
    <mergeCell ref="AB89:AB90"/>
    <mergeCell ref="AF89:AF90"/>
    <mergeCell ref="AS89:AS90"/>
    <mergeCell ref="AT89:AT90"/>
    <mergeCell ref="AX89:AX90"/>
    <mergeCell ref="AY89:AY90"/>
    <mergeCell ref="AZ89:AZ90"/>
    <mergeCell ref="BD89:BD90"/>
    <mergeCell ref="AG89:AG90"/>
    <mergeCell ref="AH89:AH90"/>
    <mergeCell ref="R87:R88"/>
    <mergeCell ref="S87:S88"/>
    <mergeCell ref="T87:T88"/>
    <mergeCell ref="U87:U88"/>
    <mergeCell ref="J87:J88"/>
    <mergeCell ref="K87:K88"/>
    <mergeCell ref="L87:L88"/>
    <mergeCell ref="M87:M88"/>
    <mergeCell ref="N87:N88"/>
    <mergeCell ref="O87:O88"/>
    <mergeCell ref="CF87:CF88"/>
    <mergeCell ref="CJ87:CJ88"/>
    <mergeCell ref="CK87:CK88"/>
    <mergeCell ref="CL87:CL88"/>
    <mergeCell ref="CM87:CM88"/>
    <mergeCell ref="C89:C90"/>
    <mergeCell ref="D89:D90"/>
    <mergeCell ref="E89:E90"/>
    <mergeCell ref="F89:F90"/>
    <mergeCell ref="G89:G90"/>
    <mergeCell ref="BR87:BR88"/>
    <mergeCell ref="BW87:BW88"/>
    <mergeCell ref="BX87:BX88"/>
    <mergeCell ref="BY87:BY88"/>
    <mergeCell ref="CD87:CD88"/>
    <mergeCell ref="CE87:CE88"/>
    <mergeCell ref="BF87:BF88"/>
    <mergeCell ref="BJ87:BJ88"/>
    <mergeCell ref="BK87:BK88"/>
    <mergeCell ref="BL87:BL88"/>
    <mergeCell ref="BP87:BP88"/>
    <mergeCell ref="BQ87:BQ88"/>
    <mergeCell ref="BC82:BC83"/>
    <mergeCell ref="AI85:AI86"/>
    <mergeCell ref="AJ85:AJ86"/>
    <mergeCell ref="B87:B90"/>
    <mergeCell ref="C87:C88"/>
    <mergeCell ref="D87:D88"/>
    <mergeCell ref="E87:E88"/>
    <mergeCell ref="F87:F88"/>
    <mergeCell ref="G87:G88"/>
    <mergeCell ref="I87:I88"/>
    <mergeCell ref="AQ82:AQ83"/>
    <mergeCell ref="AU82:AU83"/>
    <mergeCell ref="AV82:AV83"/>
    <mergeCell ref="AW82:AW83"/>
    <mergeCell ref="BA82:BA83"/>
    <mergeCell ref="BB82:BB83"/>
    <mergeCell ref="B80:B86"/>
    <mergeCell ref="AI82:AI83"/>
    <mergeCell ref="AJ82:AJ83"/>
    <mergeCell ref="AK82:AK83"/>
    <mergeCell ref="AO82:AO83"/>
    <mergeCell ref="AP82:AP83"/>
    <mergeCell ref="AR87:AR88"/>
    <mergeCell ref="AS87:AS88"/>
    <mergeCell ref="V87:V88"/>
    <mergeCell ref="Z87:Z88"/>
    <mergeCell ref="AA87:AA88"/>
    <mergeCell ref="AB87:AB88"/>
    <mergeCell ref="AF87:AF88"/>
    <mergeCell ref="AG87:AG88"/>
    <mergeCell ref="P87:P88"/>
    <mergeCell ref="Q87:Q88"/>
    <mergeCell ref="AV76:AV77"/>
    <mergeCell ref="AW76:AW77"/>
    <mergeCell ref="BA76:BA77"/>
    <mergeCell ref="BB76:BB77"/>
    <mergeCell ref="BC76:BC77"/>
    <mergeCell ref="B78:B79"/>
    <mergeCell ref="BB74:BB75"/>
    <mergeCell ref="BC74:BC75"/>
    <mergeCell ref="B76:B77"/>
    <mergeCell ref="AI76:AI77"/>
    <mergeCell ref="AJ76:AJ77"/>
    <mergeCell ref="AK76:AK77"/>
    <mergeCell ref="AO76:AO77"/>
    <mergeCell ref="AP76:AP77"/>
    <mergeCell ref="AQ76:AQ77"/>
    <mergeCell ref="AU76:AU77"/>
    <mergeCell ref="BC71:BC72"/>
    <mergeCell ref="B74:B75"/>
    <mergeCell ref="AI74:AI75"/>
    <mergeCell ref="AJ74:AJ75"/>
    <mergeCell ref="AK74:AK75"/>
    <mergeCell ref="AQ74:AQ75"/>
    <mergeCell ref="AU74:AU75"/>
    <mergeCell ref="AV74:AV75"/>
    <mergeCell ref="AW74:AW75"/>
    <mergeCell ref="BA74:BA75"/>
    <mergeCell ref="AQ71:AQ72"/>
    <mergeCell ref="AU71:AU72"/>
    <mergeCell ref="AV71:AV72"/>
    <mergeCell ref="AW71:AW72"/>
    <mergeCell ref="BA71:BA72"/>
    <mergeCell ref="BB71:BB72"/>
    <mergeCell ref="AE71:AE72"/>
    <mergeCell ref="AI71:AI72"/>
    <mergeCell ref="AJ71:AJ72"/>
    <mergeCell ref="AK71:AK72"/>
    <mergeCell ref="AO71:AO72"/>
    <mergeCell ref="AP71:AP72"/>
    <mergeCell ref="B71:B72"/>
    <mergeCell ref="W71:W72"/>
    <mergeCell ref="X71:X72"/>
    <mergeCell ref="Y71:Y72"/>
    <mergeCell ref="AC71:AC72"/>
    <mergeCell ref="AD71:AD72"/>
    <mergeCell ref="AU68:AU70"/>
    <mergeCell ref="AV68:AV70"/>
    <mergeCell ref="AW68:AW70"/>
    <mergeCell ref="BA68:BA70"/>
    <mergeCell ref="BB68:BB70"/>
    <mergeCell ref="BC68:BC70"/>
    <mergeCell ref="AI68:AI70"/>
    <mergeCell ref="AJ68:AJ70"/>
    <mergeCell ref="AK68:AK70"/>
    <mergeCell ref="AO68:AO70"/>
    <mergeCell ref="AP68:AP70"/>
    <mergeCell ref="AQ68:AQ70"/>
    <mergeCell ref="AW66:AW67"/>
    <mergeCell ref="BA66:BA67"/>
    <mergeCell ref="BB66:BB67"/>
    <mergeCell ref="BC66:BC67"/>
    <mergeCell ref="W68:W70"/>
    <mergeCell ref="X68:X70"/>
    <mergeCell ref="Y68:Y70"/>
    <mergeCell ref="AC68:AC70"/>
    <mergeCell ref="AD68:AD70"/>
    <mergeCell ref="AE68:AE70"/>
    <mergeCell ref="B66:B67"/>
    <mergeCell ref="AI66:AI67"/>
    <mergeCell ref="AJ66:AJ67"/>
    <mergeCell ref="AO66:AO67"/>
    <mergeCell ref="AP66:AP67"/>
    <mergeCell ref="AQ66:AQ67"/>
    <mergeCell ref="AW62:AW65"/>
    <mergeCell ref="BA62:BA65"/>
    <mergeCell ref="BB62:BB65"/>
    <mergeCell ref="BC62:BC65"/>
    <mergeCell ref="B63:B65"/>
    <mergeCell ref="AO63:AO64"/>
    <mergeCell ref="AP63:AP64"/>
    <mergeCell ref="BB52:BB53"/>
    <mergeCell ref="BC52:BC53"/>
    <mergeCell ref="B54:B57"/>
    <mergeCell ref="B59:B60"/>
    <mergeCell ref="B61:B62"/>
    <mergeCell ref="AC62:AC64"/>
    <mergeCell ref="AD62:AD64"/>
    <mergeCell ref="AE62:AE64"/>
    <mergeCell ref="AU62:AU65"/>
    <mergeCell ref="AV62:AV65"/>
    <mergeCell ref="BI46:BI47"/>
    <mergeCell ref="B52:B53"/>
    <mergeCell ref="AI52:AI53"/>
    <mergeCell ref="AJ52:AJ53"/>
    <mergeCell ref="AK52:AK53"/>
    <mergeCell ref="AQ52:AQ53"/>
    <mergeCell ref="AU52:AU53"/>
    <mergeCell ref="AV52:AV53"/>
    <mergeCell ref="AW52:AW53"/>
    <mergeCell ref="BA52:BA53"/>
    <mergeCell ref="CJ40:CJ41"/>
    <mergeCell ref="CK40:CK41"/>
    <mergeCell ref="CL40:CL41"/>
    <mergeCell ref="CM40:CM41"/>
    <mergeCell ref="B43:B51"/>
    <mergeCell ref="BI43:BI44"/>
    <mergeCell ref="AC44:AC45"/>
    <mergeCell ref="AD44:AD45"/>
    <mergeCell ref="AC46:AC50"/>
    <mergeCell ref="AD46:AD50"/>
    <mergeCell ref="BW40:BW41"/>
    <mergeCell ref="BX40:BX41"/>
    <mergeCell ref="BY40:BY41"/>
    <mergeCell ref="CD40:CD41"/>
    <mergeCell ref="CE40:CE41"/>
    <mergeCell ref="CF40:CF41"/>
    <mergeCell ref="BJ40:BJ41"/>
    <mergeCell ref="BK40:BK41"/>
    <mergeCell ref="BL40:BL41"/>
    <mergeCell ref="BP40:BP41"/>
    <mergeCell ref="BQ40:BQ41"/>
    <mergeCell ref="BR40:BR41"/>
    <mergeCell ref="CM37:CM39"/>
    <mergeCell ref="A40:A99"/>
    <mergeCell ref="B40:B42"/>
    <mergeCell ref="C40:C41"/>
    <mergeCell ref="D40:D41"/>
    <mergeCell ref="E40:E41"/>
    <mergeCell ref="F40:F41"/>
    <mergeCell ref="G40:G41"/>
    <mergeCell ref="I40:I41"/>
    <mergeCell ref="J40:J41"/>
    <mergeCell ref="CD37:CD39"/>
    <mergeCell ref="CE37:CE39"/>
    <mergeCell ref="CF37:CF39"/>
    <mergeCell ref="CJ37:CJ39"/>
    <mergeCell ref="CK37:CK39"/>
    <mergeCell ref="CL37:CL39"/>
    <mergeCell ref="BP37:BP39"/>
    <mergeCell ref="BQ37:BQ39"/>
    <mergeCell ref="BR37:BR39"/>
    <mergeCell ref="BW37:BW39"/>
    <mergeCell ref="AX40:AX41"/>
    <mergeCell ref="AY40:AY41"/>
    <mergeCell ref="AZ40:AZ41"/>
    <mergeCell ref="BD40:BD41"/>
    <mergeCell ref="BE40:BE41"/>
    <mergeCell ref="BF40:BF41"/>
    <mergeCell ref="AL40:AL41"/>
    <mergeCell ref="AM40:AM41"/>
    <mergeCell ref="AN40:AN41"/>
    <mergeCell ref="AR40:AR41"/>
    <mergeCell ref="AS40:AS41"/>
    <mergeCell ref="AT40:AT41"/>
    <mergeCell ref="AY37:AY39"/>
    <mergeCell ref="AZ37:AZ39"/>
    <mergeCell ref="AF37:AF39"/>
    <mergeCell ref="AG37:AG39"/>
    <mergeCell ref="AH37:AH39"/>
    <mergeCell ref="AL37:AL39"/>
    <mergeCell ref="AM37:AM39"/>
    <mergeCell ref="AN37:AN39"/>
    <mergeCell ref="Q40:Q41"/>
    <mergeCell ref="R40:R41"/>
    <mergeCell ref="S40:S41"/>
    <mergeCell ref="T40:T41"/>
    <mergeCell ref="U40:U41"/>
    <mergeCell ref="V40:V41"/>
    <mergeCell ref="K40:K41"/>
    <mergeCell ref="L40:L41"/>
    <mergeCell ref="M40:M41"/>
    <mergeCell ref="N40:N41"/>
    <mergeCell ref="O40:O41"/>
    <mergeCell ref="P40:P41"/>
    <mergeCell ref="Z40:Z41"/>
    <mergeCell ref="AA40:AA41"/>
    <mergeCell ref="AB40:AB41"/>
    <mergeCell ref="AF40:AF41"/>
    <mergeCell ref="AG40:AG41"/>
    <mergeCell ref="AH40:AH41"/>
    <mergeCell ref="CM34:CM36"/>
    <mergeCell ref="C37:C39"/>
    <mergeCell ref="D37:D39"/>
    <mergeCell ref="E37:E39"/>
    <mergeCell ref="F37:F39"/>
    <mergeCell ref="G37:G39"/>
    <mergeCell ref="I37:I39"/>
    <mergeCell ref="J37:J39"/>
    <mergeCell ref="K37:K39"/>
    <mergeCell ref="L37:L39"/>
    <mergeCell ref="CD34:CD36"/>
    <mergeCell ref="CE34:CE36"/>
    <mergeCell ref="CF34:CF36"/>
    <mergeCell ref="CJ34:CJ36"/>
    <mergeCell ref="CK34:CK36"/>
    <mergeCell ref="CL34:CL36"/>
    <mergeCell ref="BP34:BP36"/>
    <mergeCell ref="BQ34:BQ36"/>
    <mergeCell ref="BR34:BR36"/>
    <mergeCell ref="BW34:BW36"/>
    <mergeCell ref="BX37:BX39"/>
    <mergeCell ref="BY37:BY39"/>
    <mergeCell ref="BD37:BD39"/>
    <mergeCell ref="BE37:BE39"/>
    <mergeCell ref="BF37:BF39"/>
    <mergeCell ref="BJ37:BJ39"/>
    <mergeCell ref="BK37:BK39"/>
    <mergeCell ref="BL37:BL39"/>
    <mergeCell ref="AR37:AR39"/>
    <mergeCell ref="AS37:AS39"/>
    <mergeCell ref="AT37:AT39"/>
    <mergeCell ref="AX37:AX39"/>
    <mergeCell ref="BX34:BX36"/>
    <mergeCell ref="BY34:BY36"/>
    <mergeCell ref="BD34:BD36"/>
    <mergeCell ref="BE34:BE36"/>
    <mergeCell ref="BF34:BF36"/>
    <mergeCell ref="BJ34:BJ36"/>
    <mergeCell ref="BK34:BK36"/>
    <mergeCell ref="BL34:BL36"/>
    <mergeCell ref="AR34:AR36"/>
    <mergeCell ref="AS34:AS36"/>
    <mergeCell ref="AT34:AT36"/>
    <mergeCell ref="AX34:AX36"/>
    <mergeCell ref="AY34:AY36"/>
    <mergeCell ref="AZ34:AZ36"/>
    <mergeCell ref="AF34:AF36"/>
    <mergeCell ref="AG34:AG36"/>
    <mergeCell ref="AH34:AH36"/>
    <mergeCell ref="AL34:AL36"/>
    <mergeCell ref="AM34:AM36"/>
    <mergeCell ref="AN34:AN36"/>
    <mergeCell ref="V34:V36"/>
    <mergeCell ref="Z34:Z36"/>
    <mergeCell ref="AA34:AA36"/>
    <mergeCell ref="AB34:AB36"/>
    <mergeCell ref="AC34:AC37"/>
    <mergeCell ref="AD34:AD37"/>
    <mergeCell ref="AB37:AB39"/>
    <mergeCell ref="P34:P36"/>
    <mergeCell ref="Q34:Q36"/>
    <mergeCell ref="R34:R36"/>
    <mergeCell ref="S34:S36"/>
    <mergeCell ref="T34:T36"/>
    <mergeCell ref="U34:U36"/>
    <mergeCell ref="J34:J36"/>
    <mergeCell ref="K34:K36"/>
    <mergeCell ref="L34:L36"/>
    <mergeCell ref="M34:M36"/>
    <mergeCell ref="N34:N36"/>
    <mergeCell ref="O34:O36"/>
    <mergeCell ref="S37:S39"/>
    <mergeCell ref="T37:T39"/>
    <mergeCell ref="U37:U39"/>
    <mergeCell ref="V37:V39"/>
    <mergeCell ref="Z37:Z39"/>
    <mergeCell ref="AA37:AA39"/>
    <mergeCell ref="M37:M39"/>
    <mergeCell ref="N37:N39"/>
    <mergeCell ref="O37:O39"/>
    <mergeCell ref="P37:P39"/>
    <mergeCell ref="Q37:Q39"/>
    <mergeCell ref="R37:R39"/>
    <mergeCell ref="CK31:CK33"/>
    <mergeCell ref="CL31:CL33"/>
    <mergeCell ref="CM31:CM33"/>
    <mergeCell ref="B34:B39"/>
    <mergeCell ref="C34:C36"/>
    <mergeCell ref="D34:D36"/>
    <mergeCell ref="E34:E36"/>
    <mergeCell ref="F34:F36"/>
    <mergeCell ref="G34:G36"/>
    <mergeCell ref="I34:I36"/>
    <mergeCell ref="BX31:BX33"/>
    <mergeCell ref="BY31:BY33"/>
    <mergeCell ref="CD31:CD33"/>
    <mergeCell ref="CE31:CE33"/>
    <mergeCell ref="CF31:CF33"/>
    <mergeCell ref="CJ31:CJ33"/>
    <mergeCell ref="BK31:BK33"/>
    <mergeCell ref="BL31:BL33"/>
    <mergeCell ref="BP31:BP33"/>
    <mergeCell ref="BQ31:BQ33"/>
    <mergeCell ref="BR31:BR33"/>
    <mergeCell ref="BW31:BW33"/>
    <mergeCell ref="AY31:AY33"/>
    <mergeCell ref="AZ31:AZ33"/>
    <mergeCell ref="BD31:BD33"/>
    <mergeCell ref="BE31:BE33"/>
    <mergeCell ref="BF31:BF33"/>
    <mergeCell ref="BJ31:BJ33"/>
    <mergeCell ref="AM31:AM33"/>
    <mergeCell ref="AN31:AN33"/>
    <mergeCell ref="AR31:AR33"/>
    <mergeCell ref="AS31:AS33"/>
    <mergeCell ref="AT31:AT33"/>
    <mergeCell ref="AX31:AX33"/>
    <mergeCell ref="AA31:AA33"/>
    <mergeCell ref="AB31:AB33"/>
    <mergeCell ref="AF31:AF33"/>
    <mergeCell ref="AG31:AG33"/>
    <mergeCell ref="AH31:AH33"/>
    <mergeCell ref="AL31:AL33"/>
    <mergeCell ref="R31:R33"/>
    <mergeCell ref="S31:S33"/>
    <mergeCell ref="T31:T33"/>
    <mergeCell ref="U31:U33"/>
    <mergeCell ref="V31:V33"/>
    <mergeCell ref="Z31:Z33"/>
    <mergeCell ref="L31:L33"/>
    <mergeCell ref="M31:M33"/>
    <mergeCell ref="N31:N33"/>
    <mergeCell ref="O31:O33"/>
    <mergeCell ref="P31:P33"/>
    <mergeCell ref="Q31:Q33"/>
    <mergeCell ref="B31:B33"/>
    <mergeCell ref="C31:C33"/>
    <mergeCell ref="D31:D33"/>
    <mergeCell ref="I31:I33"/>
    <mergeCell ref="J31:J33"/>
    <mergeCell ref="K31:K33"/>
    <mergeCell ref="CJ26:CJ27"/>
    <mergeCell ref="CK26:CK27"/>
    <mergeCell ref="CL26:CL27"/>
    <mergeCell ref="CM26:CM27"/>
    <mergeCell ref="B29:B30"/>
    <mergeCell ref="Y29:Y30"/>
    <mergeCell ref="AE29:AE30"/>
    <mergeCell ref="CD26:CD27"/>
    <mergeCell ref="CE26:CE27"/>
    <mergeCell ref="CF26:CF27"/>
    <mergeCell ref="CG26:CG27"/>
    <mergeCell ref="CH26:CH27"/>
    <mergeCell ref="CI26:CI27"/>
    <mergeCell ref="BW26:BW27"/>
    <mergeCell ref="BX26:BX27"/>
    <mergeCell ref="BY26:BY27"/>
    <mergeCell ref="BZ26:BZ27"/>
    <mergeCell ref="CA26:CA27"/>
    <mergeCell ref="CC26:CC27"/>
    <mergeCell ref="BP26:BP27"/>
    <mergeCell ref="BQ26:BQ27"/>
    <mergeCell ref="BR26:BR27"/>
    <mergeCell ref="BS26:BS27"/>
    <mergeCell ref="BT26:BT27"/>
    <mergeCell ref="BV26:BV27"/>
    <mergeCell ref="BJ26:BJ27"/>
    <mergeCell ref="H26:H27"/>
    <mergeCell ref="I26:I27"/>
    <mergeCell ref="J26:J27"/>
    <mergeCell ref="K26:K27"/>
    <mergeCell ref="L26:L27"/>
    <mergeCell ref="M26:M27"/>
    <mergeCell ref="BK26:BK27"/>
    <mergeCell ref="BL26:BL27"/>
    <mergeCell ref="BM26:BM27"/>
    <mergeCell ref="BN26:BN27"/>
    <mergeCell ref="BO26:BO27"/>
    <mergeCell ref="BD26:BD27"/>
    <mergeCell ref="BE26:BE27"/>
    <mergeCell ref="BF26:BF27"/>
    <mergeCell ref="BG26:BG27"/>
    <mergeCell ref="BH26:BH27"/>
    <mergeCell ref="BI26:BI27"/>
    <mergeCell ref="AL26:AL27"/>
    <mergeCell ref="AM26:AM27"/>
    <mergeCell ref="AN26:AN27"/>
    <mergeCell ref="AO26:AO30"/>
    <mergeCell ref="AP26:AP30"/>
    <mergeCell ref="AQ26:AQ30"/>
    <mergeCell ref="AD22:AD30"/>
    <mergeCell ref="AE22:AE23"/>
    <mergeCell ref="Z26:Z27"/>
    <mergeCell ref="BN22:BN23"/>
    <mergeCell ref="BO22:BO23"/>
    <mergeCell ref="BD22:BD23"/>
    <mergeCell ref="BE22:BE23"/>
    <mergeCell ref="BF22:BF23"/>
    <mergeCell ref="BG22:BG23"/>
    <mergeCell ref="CJ22:CJ23"/>
    <mergeCell ref="CK22:CK23"/>
    <mergeCell ref="CL22:CL23"/>
    <mergeCell ref="CM22:CM23"/>
    <mergeCell ref="B26:B27"/>
    <mergeCell ref="C26:C27"/>
    <mergeCell ref="D26:D27"/>
    <mergeCell ref="E26:E27"/>
    <mergeCell ref="F26:F27"/>
    <mergeCell ref="G26:G27"/>
    <mergeCell ref="CD22:CD23"/>
    <mergeCell ref="CE22:CE23"/>
    <mergeCell ref="CF22:CF23"/>
    <mergeCell ref="CG22:CG23"/>
    <mergeCell ref="CH22:CH23"/>
    <mergeCell ref="CI22:CI23"/>
    <mergeCell ref="BW22:BW23"/>
    <mergeCell ref="BX22:BX23"/>
    <mergeCell ref="BY22:BY23"/>
    <mergeCell ref="BZ22:BZ23"/>
    <mergeCell ref="CA22:CA23"/>
    <mergeCell ref="CC22:CC23"/>
    <mergeCell ref="BP22:BP23"/>
    <mergeCell ref="BQ22:BQ23"/>
    <mergeCell ref="BR22:BR23"/>
    <mergeCell ref="BS22:BS23"/>
    <mergeCell ref="BT22:BT23"/>
    <mergeCell ref="BV22:BV23"/>
    <mergeCell ref="BJ22:BJ23"/>
    <mergeCell ref="BK22:BK23"/>
    <mergeCell ref="BL22:BL23"/>
    <mergeCell ref="BM22:BM23"/>
    <mergeCell ref="BH22:BH23"/>
    <mergeCell ref="BI22:BI23"/>
    <mergeCell ref="AX22:AX23"/>
    <mergeCell ref="AY22:AY23"/>
    <mergeCell ref="AZ22:AZ23"/>
    <mergeCell ref="BA22:BA30"/>
    <mergeCell ref="BB22:BB30"/>
    <mergeCell ref="BC22:BC25"/>
    <mergeCell ref="AX26:AX27"/>
    <mergeCell ref="AY26:AY27"/>
    <mergeCell ref="AZ26:AZ27"/>
    <mergeCell ref="BC26:BC30"/>
    <mergeCell ref="AV22:AV30"/>
    <mergeCell ref="AW22:AW30"/>
    <mergeCell ref="AR26:AR27"/>
    <mergeCell ref="AS26:AS27"/>
    <mergeCell ref="AT26:AT27"/>
    <mergeCell ref="AS22:AS23"/>
    <mergeCell ref="AT22:AT23"/>
    <mergeCell ref="AU22:AU30"/>
    <mergeCell ref="N26:N27"/>
    <mergeCell ref="O26:O27"/>
    <mergeCell ref="P26:P27"/>
    <mergeCell ref="Q26:Q27"/>
    <mergeCell ref="R26:R27"/>
    <mergeCell ref="S26:S27"/>
    <mergeCell ref="AL22:AL23"/>
    <mergeCell ref="AM22:AM23"/>
    <mergeCell ref="AN22:AN23"/>
    <mergeCell ref="AO22:AO25"/>
    <mergeCell ref="AP22:AP25"/>
    <mergeCell ref="AQ22:AQ23"/>
    <mergeCell ref="AF22:AF23"/>
    <mergeCell ref="AG22:AG23"/>
    <mergeCell ref="AH22:AH23"/>
    <mergeCell ref="AI22:AI25"/>
    <mergeCell ref="AJ22:AJ25"/>
    <mergeCell ref="AK22:AK25"/>
    <mergeCell ref="AF26:AF27"/>
    <mergeCell ref="AG26:AG27"/>
    <mergeCell ref="AH26:AH27"/>
    <mergeCell ref="AI26:AI30"/>
    <mergeCell ref="AJ26:AJ30"/>
    <mergeCell ref="AK26:AK30"/>
    <mergeCell ref="T22:T23"/>
    <mergeCell ref="U22:U23"/>
    <mergeCell ref="V22:V23"/>
    <mergeCell ref="W22:W30"/>
    <mergeCell ref="X22:X30"/>
    <mergeCell ref="Y22:Y25"/>
    <mergeCell ref="T26:T27"/>
    <mergeCell ref="U26:U27"/>
    <mergeCell ref="L22:L23"/>
    <mergeCell ref="M22:M23"/>
    <mergeCell ref="AW19:AW20"/>
    <mergeCell ref="BA19:BA20"/>
    <mergeCell ref="BB19:BB20"/>
    <mergeCell ref="BC19:BC20"/>
    <mergeCell ref="AW17:AW18"/>
    <mergeCell ref="AX17:AX18"/>
    <mergeCell ref="AY17:AY18"/>
    <mergeCell ref="AH17:AH18"/>
    <mergeCell ref="AI17:AI18"/>
    <mergeCell ref="AJ17:AJ18"/>
    <mergeCell ref="AK17:AK18"/>
    <mergeCell ref="AL17:AL18"/>
    <mergeCell ref="AM17:AM18"/>
    <mergeCell ref="AB17:AB18"/>
    <mergeCell ref="AQ17:AQ18"/>
    <mergeCell ref="AR17:AR18"/>
    <mergeCell ref="AS17:AS18"/>
    <mergeCell ref="U17:U18"/>
    <mergeCell ref="L17:L18"/>
    <mergeCell ref="M17:M18"/>
    <mergeCell ref="N17:N18"/>
    <mergeCell ref="O17:O18"/>
    <mergeCell ref="AN17:AN18"/>
    <mergeCell ref="AO17:AO18"/>
    <mergeCell ref="AP17:AP18"/>
    <mergeCell ref="AD17:AD18"/>
    <mergeCell ref="AE17:AE18"/>
    <mergeCell ref="AF17:AF18"/>
    <mergeCell ref="AG17:AG18"/>
    <mergeCell ref="S17:S18"/>
    <mergeCell ref="B22:B23"/>
    <mergeCell ref="C22:C23"/>
    <mergeCell ref="D22:D23"/>
    <mergeCell ref="E22:E23"/>
    <mergeCell ref="F22:F23"/>
    <mergeCell ref="G22:G23"/>
    <mergeCell ref="AJ19:AJ20"/>
    <mergeCell ref="AO19:AO20"/>
    <mergeCell ref="AP19:AP20"/>
    <mergeCell ref="AQ19:AQ20"/>
    <mergeCell ref="AU19:AU20"/>
    <mergeCell ref="AV19:AV20"/>
    <mergeCell ref="Z22:Z23"/>
    <mergeCell ref="AA22:AA23"/>
    <mergeCell ref="AB22:AB23"/>
    <mergeCell ref="AC22:AC30"/>
    <mergeCell ref="AA26:AA27"/>
    <mergeCell ref="AB26:AB27"/>
    <mergeCell ref="AE26:AE27"/>
    <mergeCell ref="V26:V27"/>
    <mergeCell ref="Y26:Y27"/>
    <mergeCell ref="AR22:AR23"/>
    <mergeCell ref="N22:N23"/>
    <mergeCell ref="O22:O23"/>
    <mergeCell ref="P22:P23"/>
    <mergeCell ref="Q22:Q23"/>
    <mergeCell ref="R22:R23"/>
    <mergeCell ref="S22:S23"/>
    <mergeCell ref="H22:H23"/>
    <mergeCell ref="I22:I23"/>
    <mergeCell ref="J22:J23"/>
    <mergeCell ref="K22:K23"/>
    <mergeCell ref="CL17:CL18"/>
    <mergeCell ref="CM17:CM18"/>
    <mergeCell ref="B19:B20"/>
    <mergeCell ref="W19:W20"/>
    <mergeCell ref="X19:X20"/>
    <mergeCell ref="Y19:Y20"/>
    <mergeCell ref="AC19:AC20"/>
    <mergeCell ref="AD19:AD20"/>
    <mergeCell ref="AE19:AE20"/>
    <mergeCell ref="AI19:AI20"/>
    <mergeCell ref="CF17:CF18"/>
    <mergeCell ref="CG17:CG18"/>
    <mergeCell ref="CH17:CH18"/>
    <mergeCell ref="CI17:CI18"/>
    <mergeCell ref="CJ17:CJ18"/>
    <mergeCell ref="CK17:CK18"/>
    <mergeCell ref="BY17:BY18"/>
    <mergeCell ref="BZ17:BZ18"/>
    <mergeCell ref="CA17:CA18"/>
    <mergeCell ref="CC17:CC18"/>
    <mergeCell ref="CD17:CD18"/>
    <mergeCell ref="CE17:CE18"/>
    <mergeCell ref="BR17:BR18"/>
    <mergeCell ref="BS17:BS18"/>
    <mergeCell ref="BT17:BT18"/>
    <mergeCell ref="BV17:BV18"/>
    <mergeCell ref="BW17:BW18"/>
    <mergeCell ref="BX17:BX18"/>
    <mergeCell ref="BL17:BL18"/>
    <mergeCell ref="J17:J18"/>
    <mergeCell ref="K17:K18"/>
    <mergeCell ref="AC17:AC18"/>
    <mergeCell ref="AA17:AA18"/>
    <mergeCell ref="P17:P18"/>
    <mergeCell ref="Q17:Q18"/>
    <mergeCell ref="R17:R18"/>
    <mergeCell ref="T17:T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AT17:AT18"/>
    <mergeCell ref="AU17:AU18"/>
    <mergeCell ref="AV17:AV18"/>
    <mergeCell ref="BM17:BM18"/>
    <mergeCell ref="BN17:BN18"/>
    <mergeCell ref="BO17:BO18"/>
    <mergeCell ref="AF6:AK6"/>
    <mergeCell ref="AL6:AQ6"/>
    <mergeCell ref="AR6:AW6"/>
    <mergeCell ref="AU11:AU12"/>
    <mergeCell ref="AV11:AV12"/>
    <mergeCell ref="AW11:AW12"/>
    <mergeCell ref="BC15:BC16"/>
    <mergeCell ref="B17:B18"/>
    <mergeCell ref="C17:C18"/>
    <mergeCell ref="D17:D18"/>
    <mergeCell ref="E17:E18"/>
    <mergeCell ref="F17:F18"/>
    <mergeCell ref="G17:G18"/>
    <mergeCell ref="H17:H18"/>
    <mergeCell ref="I17:I18"/>
    <mergeCell ref="AP15:AP16"/>
    <mergeCell ref="AQ15:AQ16"/>
    <mergeCell ref="AU15:AU16"/>
    <mergeCell ref="AV15:AV16"/>
    <mergeCell ref="AW15:AW16"/>
    <mergeCell ref="BA15:BA16"/>
    <mergeCell ref="Y15:Y16"/>
    <mergeCell ref="AE15:AE16"/>
    <mergeCell ref="AI15:AI16"/>
    <mergeCell ref="AJ15:AJ16"/>
    <mergeCell ref="AK15:AK16"/>
    <mergeCell ref="AO15:AO16"/>
    <mergeCell ref="V17:V18"/>
    <mergeCell ref="W17:W18"/>
    <mergeCell ref="X17:X18"/>
    <mergeCell ref="Y17:Y18"/>
    <mergeCell ref="Z17:Z18"/>
    <mergeCell ref="AK8:AK9"/>
    <mergeCell ref="AO8:AO9"/>
    <mergeCell ref="AP8:AP9"/>
    <mergeCell ref="AQ8:AQ9"/>
    <mergeCell ref="AU8:AU9"/>
    <mergeCell ref="AV8:AV9"/>
    <mergeCell ref="BB15:BB16"/>
    <mergeCell ref="A6:A7"/>
    <mergeCell ref="B6:B7"/>
    <mergeCell ref="C6:C7"/>
    <mergeCell ref="D6:D7"/>
    <mergeCell ref="E6:G6"/>
    <mergeCell ref="H6:H7"/>
    <mergeCell ref="CJ6:CM6"/>
    <mergeCell ref="A8:A39"/>
    <mergeCell ref="W8:W12"/>
    <mergeCell ref="X8:X12"/>
    <mergeCell ref="Y8:Y9"/>
    <mergeCell ref="AC8:AC9"/>
    <mergeCell ref="AD8:AD9"/>
    <mergeCell ref="AE8:AE9"/>
    <mergeCell ref="AI8:AI9"/>
    <mergeCell ref="AJ8:AJ9"/>
    <mergeCell ref="AX6:BC6"/>
    <mergeCell ref="BD6:BI6"/>
    <mergeCell ref="BJ6:BO6"/>
    <mergeCell ref="BP6:BV6"/>
    <mergeCell ref="BW6:CC6"/>
    <mergeCell ref="CD6:CI6"/>
    <mergeCell ref="I6:S6"/>
    <mergeCell ref="T6:Y6"/>
    <mergeCell ref="Z6:AE6"/>
    <mergeCell ref="CB17:CB18"/>
    <mergeCell ref="CB22:CB23"/>
    <mergeCell ref="CB26:CB27"/>
    <mergeCell ref="CB101:CB102"/>
    <mergeCell ref="CB120:CB121"/>
    <mergeCell ref="BZ120:BZ121"/>
    <mergeCell ref="CA120:CA121"/>
    <mergeCell ref="BU17:BU18"/>
    <mergeCell ref="BU22:BU23"/>
    <mergeCell ref="BU26:BU27"/>
    <mergeCell ref="BU37:BU39"/>
    <mergeCell ref="BS40:BS41"/>
    <mergeCell ref="BT40:BT41"/>
    <mergeCell ref="BU40:BU41"/>
    <mergeCell ref="B3:H3"/>
    <mergeCell ref="I5:Q5"/>
    <mergeCell ref="T5:BR5"/>
    <mergeCell ref="B13:B16"/>
    <mergeCell ref="AC14:AC16"/>
    <mergeCell ref="AD14:AD16"/>
    <mergeCell ref="W15:W16"/>
    <mergeCell ref="X15:X16"/>
    <mergeCell ref="AW8:AW9"/>
    <mergeCell ref="BA8:BA9"/>
    <mergeCell ref="BB8:BB9"/>
    <mergeCell ref="BC8:BC9"/>
    <mergeCell ref="B11:B12"/>
    <mergeCell ref="Y11:Y12"/>
    <mergeCell ref="AC11:AC12"/>
    <mergeCell ref="AD11:AD12"/>
    <mergeCell ref="AE11:AE12"/>
    <mergeCell ref="AK11:AK12"/>
  </mergeCells>
  <conditionalFormatting sqref="V8:V17 V19:V22 V24:V26 V28:V32 V34:V35 V37:V38 V40 V42:V87 V89 V91:V101 AB91:AB101 AH91:AH101 AN91:AN101 AT91:AT101 AZ91:AZ101 BF91:BF101 BL91:BL101 BR91:BR101 CF101 V103:V107 V109:V115 AB109:AB115 AH109:AH115 AN109:AN115 AT109:AT115 AZ109:AZ115 BF109:BF115 BL109:BL115 BR109:BR115 CF115 V117 V119:V132 V134 V136:V138 V140:V141 V143:V144">
    <cfRule type="cellIs" dxfId="1119" priority="1811" operator="between">
      <formula>80</formula>
      <formula>100</formula>
    </cfRule>
    <cfRule type="cellIs" dxfId="1118" priority="1812" operator="between">
      <formula>70</formula>
      <formula>79</formula>
    </cfRule>
    <cfRule type="cellIs" dxfId="1117" priority="1813" operator="between">
      <formula>60</formula>
      <formula>69</formula>
    </cfRule>
    <cfRule type="cellIs" dxfId="1116" priority="1814" operator="between">
      <formula>40</formula>
      <formula>59</formula>
    </cfRule>
    <cfRule type="cellIs" dxfId="1115" priority="1815" operator="between">
      <formula>0</formula>
      <formula>39</formula>
    </cfRule>
  </conditionalFormatting>
  <conditionalFormatting sqref="AB8:AB17">
    <cfRule type="cellIs" dxfId="1114" priority="1751" operator="between">
      <formula>80</formula>
      <formula>100</formula>
    </cfRule>
    <cfRule type="cellIs" dxfId="1113" priority="1752" operator="between">
      <formula>70</formula>
      <formula>79</formula>
    </cfRule>
    <cfRule type="cellIs" dxfId="1112" priority="1753" operator="between">
      <formula>60</formula>
      <formula>69</formula>
    </cfRule>
    <cfRule type="cellIs" dxfId="1111" priority="1754" operator="between">
      <formula>40</formula>
      <formula>59</formula>
    </cfRule>
    <cfRule type="cellIs" dxfId="1110" priority="1755" operator="between">
      <formula>0</formula>
      <formula>39</formula>
    </cfRule>
  </conditionalFormatting>
  <conditionalFormatting sqref="AB19:AB22 AB24:AB26 AB28:AB32 AB34:AB35 AB37:AB38 AB40 AB42:AB87 AB89 AB103:AB107 AB117 AB119:AB132 AB134 AB136:AB138 AB140:AB141 AB143:AB144">
    <cfRule type="cellIs" dxfId="1109" priority="1806" operator="between">
      <formula>80</formula>
      <formula>100</formula>
    </cfRule>
    <cfRule type="cellIs" dxfId="1108" priority="1807" operator="between">
      <formula>70</formula>
      <formula>79</formula>
    </cfRule>
    <cfRule type="cellIs" dxfId="1107" priority="1808" operator="between">
      <formula>60</formula>
      <formula>69</formula>
    </cfRule>
    <cfRule type="cellIs" dxfId="1106" priority="1809" operator="between">
      <formula>40</formula>
      <formula>59</formula>
    </cfRule>
    <cfRule type="cellIs" dxfId="1105" priority="1810" operator="between">
      <formula>0</formula>
      <formula>39</formula>
    </cfRule>
  </conditionalFormatting>
  <conditionalFormatting sqref="AH8:AH17">
    <cfRule type="cellIs" dxfId="1104" priority="1746" operator="between">
      <formula>80</formula>
      <formula>100</formula>
    </cfRule>
    <cfRule type="cellIs" dxfId="1103" priority="1747" operator="between">
      <formula>70</formula>
      <formula>79</formula>
    </cfRule>
    <cfRule type="cellIs" dxfId="1102" priority="1748" operator="between">
      <formula>60</formula>
      <formula>69</formula>
    </cfRule>
    <cfRule type="cellIs" dxfId="1101" priority="1749" operator="between">
      <formula>40</formula>
      <formula>59</formula>
    </cfRule>
    <cfRule type="cellIs" dxfId="1100" priority="1750" operator="between">
      <formula>0</formula>
      <formula>39</formula>
    </cfRule>
  </conditionalFormatting>
  <conditionalFormatting sqref="AH19:AH22 AH24:AH26 AH28:AH31 AH34:AH35 AH37:AH38 AH40 AH42:AH87 AH89 AH103:AH107 AH117 AH134 AH136:AH138 AH140:AH144">
    <cfRule type="cellIs" dxfId="1099" priority="1801" operator="between">
      <formula>80</formula>
      <formula>100</formula>
    </cfRule>
    <cfRule type="cellIs" dxfId="1098" priority="1802" operator="between">
      <formula>70</formula>
      <formula>79</formula>
    </cfRule>
    <cfRule type="cellIs" dxfId="1097" priority="1803" operator="between">
      <formula>60</formula>
      <formula>69</formula>
    </cfRule>
    <cfRule type="cellIs" dxfId="1096" priority="1804" operator="between">
      <formula>40</formula>
      <formula>59</formula>
    </cfRule>
    <cfRule type="cellIs" dxfId="1095" priority="1805" operator="between">
      <formula>0</formula>
      <formula>39</formula>
    </cfRule>
  </conditionalFormatting>
  <conditionalFormatting sqref="AH119:AH132">
    <cfRule type="cellIs" dxfId="1094" priority="1756" operator="between">
      <formula>80</formula>
      <formula>100</formula>
    </cfRule>
    <cfRule type="cellIs" dxfId="1093" priority="1757" operator="between">
      <formula>70</formula>
      <formula>79</formula>
    </cfRule>
    <cfRule type="cellIs" dxfId="1092" priority="1758" operator="between">
      <formula>60</formula>
      <formula>69</formula>
    </cfRule>
    <cfRule type="cellIs" dxfId="1091" priority="1759" operator="between">
      <formula>40</formula>
      <formula>59</formula>
    </cfRule>
    <cfRule type="cellIs" dxfId="1090" priority="1760" operator="between">
      <formula>0</formula>
      <formula>39</formula>
    </cfRule>
  </conditionalFormatting>
  <conditionalFormatting sqref="AN8:AN17">
    <cfRule type="cellIs" dxfId="1089" priority="1741" operator="between">
      <formula>80</formula>
      <formula>100</formula>
    </cfRule>
    <cfRule type="cellIs" dxfId="1088" priority="1742" operator="between">
      <formula>70</formula>
      <formula>79</formula>
    </cfRule>
    <cfRule type="cellIs" dxfId="1087" priority="1743" operator="between">
      <formula>60</formula>
      <formula>69</formula>
    </cfRule>
    <cfRule type="cellIs" dxfId="1086" priority="1744" operator="between">
      <formula>40</formula>
      <formula>59</formula>
    </cfRule>
    <cfRule type="cellIs" dxfId="1085" priority="1745" operator="between">
      <formula>0</formula>
      <formula>39</formula>
    </cfRule>
  </conditionalFormatting>
  <conditionalFormatting sqref="AN19:AN22 AN24:AN26 AN28:AN31 AN34:AN35 AN37:AN38 AN40 AN42:AN87 AN89 AN103:AN107 AN117 AN119:AN132 AN134 AN136:AN138 AN140:AN141 AN143:AN144">
    <cfRule type="cellIs" dxfId="1084" priority="1796" operator="between">
      <formula>80</formula>
      <formula>100</formula>
    </cfRule>
    <cfRule type="cellIs" dxfId="1083" priority="1797" operator="between">
      <formula>70</formula>
      <formula>79</formula>
    </cfRule>
    <cfRule type="cellIs" dxfId="1082" priority="1798" operator="between">
      <formula>60</formula>
      <formula>69</formula>
    </cfRule>
    <cfRule type="cellIs" dxfId="1081" priority="1799" operator="between">
      <formula>40</formula>
      <formula>59</formula>
    </cfRule>
    <cfRule type="cellIs" dxfId="1080" priority="1800" operator="between">
      <formula>0</formula>
      <formula>39</formula>
    </cfRule>
  </conditionalFormatting>
  <conditionalFormatting sqref="AT8:AT17">
    <cfRule type="cellIs" dxfId="1079" priority="1736" operator="between">
      <formula>80</formula>
      <formula>100</formula>
    </cfRule>
    <cfRule type="cellIs" dxfId="1078" priority="1737" operator="between">
      <formula>70</formula>
      <formula>79</formula>
    </cfRule>
    <cfRule type="cellIs" dxfId="1077" priority="1738" operator="between">
      <formula>60</formula>
      <formula>69</formula>
    </cfRule>
    <cfRule type="cellIs" dxfId="1076" priority="1739" operator="between">
      <formula>40</formula>
      <formula>59</formula>
    </cfRule>
    <cfRule type="cellIs" dxfId="1075" priority="1740" operator="between">
      <formula>0</formula>
      <formula>39</formula>
    </cfRule>
  </conditionalFormatting>
  <conditionalFormatting sqref="AT19:AT22 AT24:AT26 AT28:AT31 AT34:AT35 AT37:AT38 AT40 AT42:AT87 AT89 AT103:AT107 AT117 AT119:AT132 AT134 AT136 AT138 AT140:AT141 AT143:AT144">
    <cfRule type="cellIs" dxfId="1074" priority="1791" operator="between">
      <formula>80</formula>
      <formula>100</formula>
    </cfRule>
    <cfRule type="cellIs" dxfId="1073" priority="1792" operator="between">
      <formula>70</formula>
      <formula>79</formula>
    </cfRule>
    <cfRule type="cellIs" dxfId="1072" priority="1793" operator="between">
      <formula>60</formula>
      <formula>69</formula>
    </cfRule>
    <cfRule type="cellIs" dxfId="1071" priority="1794" operator="between">
      <formula>40</formula>
      <formula>59</formula>
    </cfRule>
    <cfRule type="cellIs" dxfId="1070" priority="1795" operator="between">
      <formula>0</formula>
      <formula>39</formula>
    </cfRule>
  </conditionalFormatting>
  <conditionalFormatting sqref="AZ8:AZ17">
    <cfRule type="cellIs" dxfId="1069" priority="1731" operator="between">
      <formula>80</formula>
      <formula>100</formula>
    </cfRule>
    <cfRule type="cellIs" dxfId="1068" priority="1732" operator="between">
      <formula>70</formula>
      <formula>79</formula>
    </cfRule>
    <cfRule type="cellIs" dxfId="1067" priority="1733" operator="between">
      <formula>60</formula>
      <formula>69</formula>
    </cfRule>
    <cfRule type="cellIs" dxfId="1066" priority="1734" operator="between">
      <formula>40</formula>
      <formula>59</formula>
    </cfRule>
    <cfRule type="cellIs" dxfId="1065" priority="1735" operator="between">
      <formula>0</formula>
      <formula>39</formula>
    </cfRule>
  </conditionalFormatting>
  <conditionalFormatting sqref="AZ19:AZ22 AZ24:AZ26 AZ28:AZ31 AZ34:AZ35 AZ37:AZ38 AZ40 AZ42:AZ87 AZ89 AZ103:AZ107 AZ117 AZ119:AZ132 AZ134 AZ136 AZ138 AZ140:AZ141 AZ143:AZ144">
    <cfRule type="cellIs" dxfId="1064" priority="1786" operator="between">
      <formula>80</formula>
      <formula>100</formula>
    </cfRule>
    <cfRule type="cellIs" dxfId="1063" priority="1787" operator="between">
      <formula>70</formula>
      <formula>79</formula>
    </cfRule>
    <cfRule type="cellIs" dxfId="1062" priority="1788" operator="between">
      <formula>60</formula>
      <formula>69</formula>
    </cfRule>
    <cfRule type="cellIs" dxfId="1061" priority="1789" operator="between">
      <formula>40</formula>
      <formula>59</formula>
    </cfRule>
    <cfRule type="cellIs" dxfId="1060" priority="1790" operator="between">
      <formula>0</formula>
      <formula>39</formula>
    </cfRule>
  </conditionalFormatting>
  <conditionalFormatting sqref="BF8:BF17">
    <cfRule type="cellIs" dxfId="1059" priority="1726" operator="between">
      <formula>80</formula>
      <formula>100</formula>
    </cfRule>
    <cfRule type="cellIs" dxfId="1058" priority="1727" operator="between">
      <formula>70</formula>
      <formula>79</formula>
    </cfRule>
    <cfRule type="cellIs" dxfId="1057" priority="1728" operator="between">
      <formula>60</formula>
      <formula>69</formula>
    </cfRule>
    <cfRule type="cellIs" dxfId="1056" priority="1729" operator="between">
      <formula>40</formula>
      <formula>59</formula>
    </cfRule>
    <cfRule type="cellIs" dxfId="1055" priority="1730" operator="between">
      <formula>0</formula>
      <formula>39</formula>
    </cfRule>
  </conditionalFormatting>
  <conditionalFormatting sqref="BF19:BF22 BF24:BF26 BF28:BF31 BF34:BF35 BF37:BF38 BF40 BF42:BF87 BF89 BF103:BF107 BF117 BF119:BF132 BF134 BF136 BF138 BF140:BF141 BF143:BF144">
    <cfRule type="cellIs" dxfId="1054" priority="1781" operator="between">
      <formula>80</formula>
      <formula>100</formula>
    </cfRule>
    <cfRule type="cellIs" dxfId="1053" priority="1782" operator="between">
      <formula>70</formula>
      <formula>79</formula>
    </cfRule>
    <cfRule type="cellIs" dxfId="1052" priority="1783" operator="between">
      <formula>60</formula>
      <formula>69</formula>
    </cfRule>
    <cfRule type="cellIs" dxfId="1051" priority="1784" operator="between">
      <formula>40</formula>
      <formula>59</formula>
    </cfRule>
    <cfRule type="cellIs" dxfId="1050" priority="1785" operator="between">
      <formula>0</formula>
      <formula>39</formula>
    </cfRule>
  </conditionalFormatting>
  <conditionalFormatting sqref="BL8:BL17">
    <cfRule type="cellIs" dxfId="1049" priority="1721" operator="between">
      <formula>80</formula>
      <formula>100</formula>
    </cfRule>
    <cfRule type="cellIs" dxfId="1048" priority="1722" operator="between">
      <formula>70</formula>
      <formula>79</formula>
    </cfRule>
    <cfRule type="cellIs" dxfId="1047" priority="1723" operator="between">
      <formula>60</formula>
      <formula>69</formula>
    </cfRule>
    <cfRule type="cellIs" dxfId="1046" priority="1724" operator="between">
      <formula>40</formula>
      <formula>59</formula>
    </cfRule>
    <cfRule type="cellIs" dxfId="1045" priority="1725" operator="between">
      <formula>0</formula>
      <formula>39</formula>
    </cfRule>
  </conditionalFormatting>
  <conditionalFormatting sqref="BL19:BL22 BL24:BL26 BL28:BL31 BL34 BL37 BL40 BL42:BL87 BL89 BL103:BL107 BL117 BL119:BL132 BL134 BL136 BL138 BL140:BL141 BL143:BL144">
    <cfRule type="cellIs" dxfId="1044" priority="1776" operator="between">
      <formula>80</formula>
      <formula>100</formula>
    </cfRule>
    <cfRule type="cellIs" dxfId="1043" priority="1777" operator="between">
      <formula>70</formula>
      <formula>79</formula>
    </cfRule>
    <cfRule type="cellIs" dxfId="1042" priority="1778" operator="between">
      <formula>60</formula>
      <formula>69</formula>
    </cfRule>
    <cfRule type="cellIs" dxfId="1041" priority="1779" operator="between">
      <formula>40</formula>
      <formula>59</formula>
    </cfRule>
    <cfRule type="cellIs" dxfId="1040" priority="1780" operator="between">
      <formula>0</formula>
      <formula>39</formula>
    </cfRule>
  </conditionalFormatting>
  <conditionalFormatting sqref="BR8:BR17 BR19:BR22 BR24:BR26 BR28:BR31 BR34 BR37 BR40 BR42:BR87 BR89 BR103:BR107 BR117 BR119:BR132 BR134 BR136 BR138 BR140:BR141 BR143:BR144">
    <cfRule type="cellIs" dxfId="1039" priority="1771" operator="between">
      <formula>80</formula>
      <formula>100</formula>
    </cfRule>
    <cfRule type="cellIs" dxfId="1038" priority="1772" operator="between">
      <formula>70</formula>
      <formula>79</formula>
    </cfRule>
    <cfRule type="cellIs" dxfId="1037" priority="1773" operator="between">
      <formula>60</formula>
      <formula>69</formula>
    </cfRule>
    <cfRule type="cellIs" dxfId="1036" priority="1774" operator="between">
      <formula>40</formula>
      <formula>59</formula>
    </cfRule>
    <cfRule type="cellIs" dxfId="1035" priority="1775" operator="between">
      <formula>0</formula>
      <formula>39</formula>
    </cfRule>
  </conditionalFormatting>
  <conditionalFormatting sqref="BU8:BU17">
    <cfRule type="cellIs" dxfId="1034" priority="1216" operator="between">
      <formula>80</formula>
      <formula>100</formula>
    </cfRule>
    <cfRule type="cellIs" dxfId="1033" priority="1217" operator="between">
      <formula>70</formula>
      <formula>79</formula>
    </cfRule>
    <cfRule type="cellIs" dxfId="1032" priority="1218" operator="between">
      <formula>60</formula>
      <formula>69</formula>
    </cfRule>
    <cfRule type="cellIs" dxfId="1031" priority="1219" operator="between">
      <formula>40</formula>
      <formula>59</formula>
    </cfRule>
    <cfRule type="cellIs" dxfId="1030" priority="1220" operator="between">
      <formula>0</formula>
      <formula>39</formula>
    </cfRule>
  </conditionalFormatting>
  <conditionalFormatting sqref="BU19:BU22">
    <cfRule type="cellIs" dxfId="1029" priority="1186" operator="between">
      <formula>80</formula>
      <formula>100</formula>
    </cfRule>
    <cfRule type="cellIs" dxfId="1028" priority="1187" operator="between">
      <formula>70</formula>
      <formula>79</formula>
    </cfRule>
    <cfRule type="cellIs" dxfId="1027" priority="1188" operator="between">
      <formula>60</formula>
      <formula>69</formula>
    </cfRule>
    <cfRule type="cellIs" dxfId="1026" priority="1189" operator="between">
      <formula>40</formula>
      <formula>59</formula>
    </cfRule>
    <cfRule type="cellIs" dxfId="1025" priority="1190" operator="between">
      <formula>0</formula>
      <formula>39</formula>
    </cfRule>
  </conditionalFormatting>
  <conditionalFormatting sqref="BU24:BU26">
    <cfRule type="cellIs" dxfId="1024" priority="1176" operator="between">
      <formula>80</formula>
      <formula>100</formula>
    </cfRule>
    <cfRule type="cellIs" dxfId="1023" priority="1177" operator="between">
      <formula>70</formula>
      <formula>79</formula>
    </cfRule>
    <cfRule type="cellIs" dxfId="1022" priority="1178" operator="between">
      <formula>60</formula>
      <formula>69</formula>
    </cfRule>
    <cfRule type="cellIs" dxfId="1021" priority="1179" operator="between">
      <formula>40</formula>
      <formula>59</formula>
    </cfRule>
    <cfRule type="cellIs" dxfId="1020" priority="1180" operator="between">
      <formula>0</formula>
      <formula>39</formula>
    </cfRule>
  </conditionalFormatting>
  <conditionalFormatting sqref="BU28:BU37">
    <cfRule type="cellIs" dxfId="1019" priority="1151" operator="between">
      <formula>80</formula>
      <formula>100</formula>
    </cfRule>
    <cfRule type="cellIs" dxfId="1018" priority="1152" operator="between">
      <formula>70</formula>
      <formula>79</formula>
    </cfRule>
    <cfRule type="cellIs" dxfId="1017" priority="1153" operator="between">
      <formula>60</formula>
      <formula>69</formula>
    </cfRule>
    <cfRule type="cellIs" dxfId="1016" priority="1154" operator="between">
      <formula>40</formula>
      <formula>59</formula>
    </cfRule>
    <cfRule type="cellIs" dxfId="1015" priority="1155" operator="between">
      <formula>0</formula>
      <formula>39</formula>
    </cfRule>
  </conditionalFormatting>
  <conditionalFormatting sqref="BU40">
    <cfRule type="cellIs" dxfId="1014" priority="1146" operator="between">
      <formula>80</formula>
      <formula>100</formula>
    </cfRule>
    <cfRule type="cellIs" dxfId="1013" priority="1147" operator="between">
      <formula>70</formula>
      <formula>79</formula>
    </cfRule>
    <cfRule type="cellIs" dxfId="1012" priority="1148" operator="between">
      <formula>60</formula>
      <formula>69</formula>
    </cfRule>
    <cfRule type="cellIs" dxfId="1011" priority="1149" operator="between">
      <formula>40</formula>
      <formula>59</formula>
    </cfRule>
    <cfRule type="cellIs" dxfId="1010" priority="1150" operator="between">
      <formula>0</formula>
      <formula>39</formula>
    </cfRule>
  </conditionalFormatting>
  <conditionalFormatting sqref="BU42:BU144">
    <cfRule type="cellIs" dxfId="1009" priority="1101" operator="between">
      <formula>80</formula>
      <formula>100</formula>
    </cfRule>
    <cfRule type="cellIs" dxfId="1008" priority="1102" operator="between">
      <formula>70</formula>
      <formula>79</formula>
    </cfRule>
    <cfRule type="cellIs" dxfId="1007" priority="1103" operator="between">
      <formula>60</formula>
      <formula>69</formula>
    </cfRule>
    <cfRule type="cellIs" dxfId="1006" priority="1104" operator="between">
      <formula>40</formula>
      <formula>59</formula>
    </cfRule>
    <cfRule type="cellIs" dxfId="1005" priority="1105" operator="between">
      <formula>0</formula>
      <formula>39</formula>
    </cfRule>
  </conditionalFormatting>
  <conditionalFormatting sqref="BY8:BY17">
    <cfRule type="cellIs" dxfId="1004" priority="961" operator="between">
      <formula>80</formula>
      <formula>100</formula>
    </cfRule>
    <cfRule type="cellIs" dxfId="1003" priority="962" operator="between">
      <formula>70</formula>
      <formula>79</formula>
    </cfRule>
    <cfRule type="cellIs" dxfId="1002" priority="963" operator="between">
      <formula>60</formula>
      <formula>69</formula>
    </cfRule>
    <cfRule type="cellIs" dxfId="1001" priority="964" operator="between">
      <formula>40</formula>
      <formula>59</formula>
    </cfRule>
    <cfRule type="cellIs" dxfId="1000" priority="965" operator="between">
      <formula>0</formula>
      <formula>39</formula>
    </cfRule>
  </conditionalFormatting>
  <conditionalFormatting sqref="BY19:BY22">
    <cfRule type="cellIs" dxfId="999" priority="1066" operator="between">
      <formula>80</formula>
      <formula>100</formula>
    </cfRule>
    <cfRule type="cellIs" dxfId="998" priority="1067" operator="between">
      <formula>70</formula>
      <formula>79</formula>
    </cfRule>
    <cfRule type="cellIs" dxfId="997" priority="1068" operator="between">
      <formula>60</formula>
      <formula>69</formula>
    </cfRule>
    <cfRule type="cellIs" dxfId="996" priority="1069" operator="between">
      <formula>40</formula>
      <formula>59</formula>
    </cfRule>
    <cfRule type="cellIs" dxfId="995" priority="1070" operator="between">
      <formula>0</formula>
      <formula>39</formula>
    </cfRule>
  </conditionalFormatting>
  <conditionalFormatting sqref="BY24:BY26">
    <cfRule type="cellIs" dxfId="994" priority="1061" operator="between">
      <formula>80</formula>
      <formula>100</formula>
    </cfRule>
    <cfRule type="cellIs" dxfId="993" priority="1062" operator="between">
      <formula>70</formula>
      <formula>79</formula>
    </cfRule>
    <cfRule type="cellIs" dxfId="992" priority="1063" operator="between">
      <formula>60</formula>
      <formula>69</formula>
    </cfRule>
    <cfRule type="cellIs" dxfId="991" priority="1064" operator="between">
      <formula>40</formula>
      <formula>59</formula>
    </cfRule>
    <cfRule type="cellIs" dxfId="990" priority="1065" operator="between">
      <formula>0</formula>
      <formula>39</formula>
    </cfRule>
  </conditionalFormatting>
  <conditionalFormatting sqref="BY28">
    <cfRule type="cellIs" dxfId="989" priority="951" operator="between">
      <formula>80</formula>
      <formula>100</formula>
    </cfRule>
    <cfRule type="cellIs" dxfId="988" priority="952" operator="between">
      <formula>70</formula>
      <formula>79</formula>
    </cfRule>
    <cfRule type="cellIs" dxfId="987" priority="953" operator="between">
      <formula>60</formula>
      <formula>69</formula>
    </cfRule>
    <cfRule type="cellIs" dxfId="986" priority="954" operator="between">
      <formula>40</formula>
      <formula>59</formula>
    </cfRule>
    <cfRule type="cellIs" dxfId="985" priority="955" operator="between">
      <formula>0</formula>
      <formula>39</formula>
    </cfRule>
  </conditionalFormatting>
  <conditionalFormatting sqref="BY29:BY31 BY34 BY37 BY40 BY42 BY44:BY45 BY47:BY48 BY50:BY58 BY60:BY76 BY78:BY79 BY81:BY87 BY89 BY103:BY107 BY117 BY119:BY132 BY134 BY138 BY140:BY141 BY143:BY144">
    <cfRule type="cellIs" dxfId="984" priority="1071" operator="greaterThanOrEqual">
      <formula>0.8</formula>
    </cfRule>
    <cfRule type="cellIs" dxfId="983" priority="1072" operator="between">
      <formula>70</formula>
      <formula>79</formula>
    </cfRule>
    <cfRule type="cellIs" dxfId="982" priority="1073" operator="between">
      <formula>60</formula>
      <formula>69</formula>
    </cfRule>
    <cfRule type="cellIs" dxfId="981" priority="1074" operator="between">
      <formula>40</formula>
      <formula>59</formula>
    </cfRule>
    <cfRule type="cellIs" dxfId="980" priority="1075" operator="between">
      <formula>0</formula>
      <formula>39</formula>
    </cfRule>
  </conditionalFormatting>
  <conditionalFormatting sqref="BY43">
    <cfRule type="cellIs" dxfId="979" priority="941" operator="between">
      <formula>80</formula>
      <formula>100</formula>
    </cfRule>
    <cfRule type="cellIs" dxfId="978" priority="942" operator="between">
      <formula>70</formula>
      <formula>79</formula>
    </cfRule>
    <cfRule type="cellIs" dxfId="977" priority="943" operator="between">
      <formula>60</formula>
      <formula>69</formula>
    </cfRule>
    <cfRule type="cellIs" dxfId="976" priority="944" operator="between">
      <formula>40</formula>
      <formula>59</formula>
    </cfRule>
    <cfRule type="cellIs" dxfId="975" priority="945" operator="between">
      <formula>0</formula>
      <formula>39</formula>
    </cfRule>
  </conditionalFormatting>
  <conditionalFormatting sqref="BY46">
    <cfRule type="cellIs" dxfId="974" priority="946" operator="between">
      <formula>80</formula>
      <formula>100</formula>
    </cfRule>
    <cfRule type="cellIs" dxfId="973" priority="947" operator="between">
      <formula>70</formula>
      <formula>79</formula>
    </cfRule>
    <cfRule type="cellIs" dxfId="972" priority="948" operator="between">
      <formula>60</formula>
      <formula>69</formula>
    </cfRule>
    <cfRule type="cellIs" dxfId="971" priority="949" operator="between">
      <formula>40</formula>
      <formula>59</formula>
    </cfRule>
    <cfRule type="cellIs" dxfId="970" priority="950" operator="between">
      <formula>0</formula>
      <formula>39</formula>
    </cfRule>
  </conditionalFormatting>
  <conditionalFormatting sqref="BY49">
    <cfRule type="cellIs" dxfId="969" priority="936" operator="between">
      <formula>80</formula>
      <formula>100</formula>
    </cfRule>
    <cfRule type="cellIs" dxfId="968" priority="937" operator="between">
      <formula>70</formula>
      <formula>79</formula>
    </cfRule>
    <cfRule type="cellIs" dxfId="967" priority="938" operator="between">
      <formula>60</formula>
      <formula>69</formula>
    </cfRule>
    <cfRule type="cellIs" dxfId="966" priority="939" operator="between">
      <formula>40</formula>
      <formula>59</formula>
    </cfRule>
    <cfRule type="cellIs" dxfId="965" priority="940" operator="between">
      <formula>0</formula>
      <formula>39</formula>
    </cfRule>
  </conditionalFormatting>
  <conditionalFormatting sqref="BY77">
    <cfRule type="cellIs" dxfId="964" priority="931" operator="between">
      <formula>80</formula>
      <formula>100</formula>
    </cfRule>
    <cfRule type="cellIs" dxfId="963" priority="932" operator="between">
      <formula>70</formula>
      <formula>79</formula>
    </cfRule>
    <cfRule type="cellIs" dxfId="962" priority="933" operator="between">
      <formula>60</formula>
      <formula>69</formula>
    </cfRule>
    <cfRule type="cellIs" dxfId="961" priority="934" operator="between">
      <formula>40</formula>
      <formula>59</formula>
    </cfRule>
    <cfRule type="cellIs" dxfId="960" priority="935" operator="between">
      <formula>0</formula>
      <formula>39</formula>
    </cfRule>
  </conditionalFormatting>
  <conditionalFormatting sqref="BY91:BY101 BY109:BY115">
    <cfRule type="cellIs" dxfId="959" priority="1076" operator="between">
      <formula>80</formula>
      <formula>100</formula>
    </cfRule>
    <cfRule type="cellIs" dxfId="958" priority="1077" operator="between">
      <formula>70</formula>
      <formula>79</formula>
    </cfRule>
    <cfRule type="cellIs" dxfId="957" priority="1078" operator="between">
      <formula>60</formula>
      <formula>69</formula>
    </cfRule>
    <cfRule type="cellIs" dxfId="956" priority="1079" operator="between">
      <formula>40</formula>
      <formula>59</formula>
    </cfRule>
    <cfRule type="cellIs" dxfId="955" priority="1080" operator="between">
      <formula>0</formula>
      <formula>39</formula>
    </cfRule>
  </conditionalFormatting>
  <conditionalFormatting sqref="CF31 CF34 CF37 CF40 CF58 CF89 CF107 CF117 CF132 CF134 CF136 CF138 CF141 CF87">
    <cfRule type="cellIs" dxfId="954" priority="1761" operator="between">
      <formula>80</formula>
      <formula>100</formula>
    </cfRule>
    <cfRule type="cellIs" dxfId="953" priority="1762" operator="between">
      <formula>70</formula>
      <formula>79</formula>
    </cfRule>
    <cfRule type="cellIs" dxfId="952" priority="1763" operator="between">
      <formula>60</formula>
      <formula>69</formula>
    </cfRule>
    <cfRule type="cellIs" dxfId="951" priority="1764" operator="between">
      <formula>40</formula>
      <formula>59</formula>
    </cfRule>
    <cfRule type="cellIs" dxfId="950" priority="1765" operator="between">
      <formula>0</formula>
      <formula>39</formula>
    </cfRule>
  </conditionalFormatting>
  <conditionalFormatting sqref="CF22">
    <cfRule type="cellIs" dxfId="949" priority="1711" operator="between">
      <formula>80</formula>
      <formula>100</formula>
    </cfRule>
    <cfRule type="cellIs" dxfId="948" priority="1712" operator="between">
      <formula>70</formula>
      <formula>79</formula>
    </cfRule>
    <cfRule type="cellIs" dxfId="947" priority="1713" operator="between">
      <formula>60</formula>
      <formula>69</formula>
    </cfRule>
    <cfRule type="cellIs" dxfId="946" priority="1714" operator="between">
      <formula>40</formula>
      <formula>59</formula>
    </cfRule>
    <cfRule type="cellIs" dxfId="945" priority="1715" operator="between">
      <formula>0</formula>
      <formula>39</formula>
    </cfRule>
  </conditionalFormatting>
  <conditionalFormatting sqref="CF26">
    <cfRule type="cellIs" dxfId="944" priority="1701" operator="between">
      <formula>80</formula>
      <formula>100</formula>
    </cfRule>
    <cfRule type="cellIs" dxfId="943" priority="1702" operator="between">
      <formula>70</formula>
      <formula>79</formula>
    </cfRule>
    <cfRule type="cellIs" dxfId="942" priority="1703" operator="between">
      <formula>60</formula>
      <formula>69</formula>
    </cfRule>
    <cfRule type="cellIs" dxfId="941" priority="1704" operator="between">
      <formula>40</formula>
      <formula>59</formula>
    </cfRule>
    <cfRule type="cellIs" dxfId="940" priority="1705" operator="between">
      <formula>0</formula>
      <formula>39</formula>
    </cfRule>
  </conditionalFormatting>
  <conditionalFormatting sqref="CL17">
    <cfRule type="cellIs" dxfId="939" priority="1021" operator="between">
      <formula>0.8</formula>
      <formula>1</formula>
    </cfRule>
    <cfRule type="cellIs" dxfId="938" priority="1022" operator="between">
      <formula>0.7</formula>
      <formula>0.79</formula>
    </cfRule>
    <cfRule type="cellIs" dxfId="937" priority="1023" operator="between">
      <formula>0.6</formula>
      <formula>0.69</formula>
    </cfRule>
    <cfRule type="cellIs" dxfId="936" priority="1024" operator="between">
      <formula>0.4</formula>
      <formula>0.59</formula>
    </cfRule>
    <cfRule type="cellIs" dxfId="935" priority="1025" operator="between">
      <formula>0</formula>
      <formula>0.39</formula>
    </cfRule>
  </conditionalFormatting>
  <conditionalFormatting sqref="CL22">
    <cfRule type="cellIs" dxfId="934" priority="981" operator="between">
      <formula>0.8</formula>
      <formula>1</formula>
    </cfRule>
    <cfRule type="cellIs" dxfId="933" priority="982" operator="between">
      <formula>0.7</formula>
      <formula>0.79</formula>
    </cfRule>
    <cfRule type="cellIs" dxfId="932" priority="983" operator="between">
      <formula>0.6</formula>
      <formula>0.69</formula>
    </cfRule>
    <cfRule type="cellIs" dxfId="931" priority="984" operator="between">
      <formula>0.4</formula>
      <formula>0.59</formula>
    </cfRule>
    <cfRule type="cellIs" dxfId="930" priority="985" operator="between">
      <formula>0</formula>
      <formula>0.39</formula>
    </cfRule>
  </conditionalFormatting>
  <conditionalFormatting sqref="CL26">
    <cfRule type="cellIs" dxfId="929" priority="976" operator="between">
      <formula>0.8</formula>
      <formula>1</formula>
    </cfRule>
    <cfRule type="cellIs" dxfId="928" priority="977" operator="between">
      <formula>0.7</formula>
      <formula>0.79</formula>
    </cfRule>
    <cfRule type="cellIs" dxfId="927" priority="978" operator="between">
      <formula>0.6</formula>
      <formula>0.69</formula>
    </cfRule>
    <cfRule type="cellIs" dxfId="926" priority="979" operator="between">
      <formula>0.4</formula>
      <formula>0.59</formula>
    </cfRule>
    <cfRule type="cellIs" dxfId="925" priority="980" operator="between">
      <formula>0</formula>
      <formula>0.39</formula>
    </cfRule>
  </conditionalFormatting>
  <conditionalFormatting sqref="CL31">
    <cfRule type="cellIs" dxfId="924" priority="1016" operator="between">
      <formula>0.8</formula>
      <formula>1</formula>
    </cfRule>
    <cfRule type="cellIs" dxfId="923" priority="1017" operator="between">
      <formula>0.7</formula>
      <formula>0.79</formula>
    </cfRule>
    <cfRule type="cellIs" dxfId="922" priority="1018" operator="between">
      <formula>0.6</formula>
      <formula>0.69</formula>
    </cfRule>
    <cfRule type="cellIs" dxfId="921" priority="1019" operator="between">
      <formula>0.4</formula>
      <formula>0.59</formula>
    </cfRule>
    <cfRule type="cellIs" dxfId="920" priority="1020" operator="between">
      <formula>0</formula>
      <formula>0.39</formula>
    </cfRule>
  </conditionalFormatting>
  <conditionalFormatting sqref="CL34">
    <cfRule type="cellIs" dxfId="919" priority="1056" operator="between">
      <formula>0.8</formula>
      <formula>1</formula>
    </cfRule>
    <cfRule type="cellIs" dxfId="918" priority="1057" operator="between">
      <formula>0.7</formula>
      <formula>0.79</formula>
    </cfRule>
    <cfRule type="cellIs" dxfId="917" priority="1058" operator="between">
      <formula>0.6</formula>
      <formula>0.69</formula>
    </cfRule>
    <cfRule type="cellIs" dxfId="916" priority="1059" operator="between">
      <formula>0.4</formula>
      <formula>0.59</formula>
    </cfRule>
    <cfRule type="cellIs" dxfId="915" priority="1060" operator="between">
      <formula>0</formula>
      <formula>0.39</formula>
    </cfRule>
  </conditionalFormatting>
  <conditionalFormatting sqref="CL37">
    <cfRule type="cellIs" dxfId="914" priority="1051" operator="between">
      <formula>0.8</formula>
      <formula>1</formula>
    </cfRule>
    <cfRule type="cellIs" dxfId="913" priority="1052" operator="between">
      <formula>0.7</formula>
      <formula>0.79</formula>
    </cfRule>
    <cfRule type="cellIs" dxfId="912" priority="1053" operator="between">
      <formula>0.6</formula>
      <formula>0.69</formula>
    </cfRule>
    <cfRule type="cellIs" dxfId="911" priority="1054" operator="between">
      <formula>0.4</formula>
      <formula>0.59</formula>
    </cfRule>
    <cfRule type="cellIs" dxfId="910" priority="1055" operator="between">
      <formula>0</formula>
      <formula>0.39</formula>
    </cfRule>
  </conditionalFormatting>
  <conditionalFormatting sqref="CL40">
    <cfRule type="cellIs" dxfId="909" priority="1046" operator="between">
      <formula>0.8</formula>
      <formula>1</formula>
    </cfRule>
    <cfRule type="cellIs" dxfId="908" priority="1047" operator="between">
      <formula>0.7</formula>
      <formula>0.79</formula>
    </cfRule>
    <cfRule type="cellIs" dxfId="907" priority="1048" operator="between">
      <formula>0.6</formula>
      <formula>0.69</formula>
    </cfRule>
    <cfRule type="cellIs" dxfId="906" priority="1049" operator="between">
      <formula>0.4</formula>
      <formula>0.59</formula>
    </cfRule>
    <cfRule type="cellIs" dxfId="905" priority="1050" operator="between">
      <formula>0</formula>
      <formula>0.39</formula>
    </cfRule>
  </conditionalFormatting>
  <conditionalFormatting sqref="CL58 CL87">
    <cfRule type="cellIs" dxfId="904" priority="1006" operator="between">
      <formula>0.8</formula>
      <formula>1</formula>
    </cfRule>
    <cfRule type="cellIs" dxfId="903" priority="1007" operator="between">
      <formula>0.7</formula>
      <formula>0.79</formula>
    </cfRule>
    <cfRule type="cellIs" dxfId="902" priority="1008" operator="between">
      <formula>0.6</formula>
      <formula>0.69</formula>
    </cfRule>
    <cfRule type="cellIs" dxfId="901" priority="1009" operator="between">
      <formula>0.4</formula>
      <formula>0.59</formula>
    </cfRule>
    <cfRule type="cellIs" dxfId="900" priority="1010" operator="between">
      <formula>0</formula>
      <formula>0.39</formula>
    </cfRule>
  </conditionalFormatting>
  <conditionalFormatting sqref="CL89">
    <cfRule type="cellIs" dxfId="899" priority="1001" operator="between">
      <formula>0.8</formula>
      <formula>1</formula>
    </cfRule>
    <cfRule type="cellIs" dxfId="898" priority="1002" operator="between">
      <formula>0.7</formula>
      <formula>0.79</formula>
    </cfRule>
    <cfRule type="cellIs" dxfId="897" priority="1003" operator="between">
      <formula>0.6</formula>
      <formula>0.69</formula>
    </cfRule>
    <cfRule type="cellIs" dxfId="896" priority="1004" operator="between">
      <formula>0.4</formula>
      <formula>0.59</formula>
    </cfRule>
    <cfRule type="cellIs" dxfId="895" priority="1005" operator="between">
      <formula>0</formula>
      <formula>0.39</formula>
    </cfRule>
  </conditionalFormatting>
  <conditionalFormatting sqref="CL101">
    <cfRule type="cellIs" dxfId="894" priority="971" operator="between">
      <formula>0.8</formula>
      <formula>1</formula>
    </cfRule>
    <cfRule type="cellIs" dxfId="893" priority="972" operator="between">
      <formula>0.7</formula>
      <formula>0.79</formula>
    </cfRule>
    <cfRule type="cellIs" dxfId="892" priority="973" operator="between">
      <formula>0.6</formula>
      <formula>0.69</formula>
    </cfRule>
    <cfRule type="cellIs" dxfId="891" priority="974" operator="between">
      <formula>0.4</formula>
      <formula>0.59</formula>
    </cfRule>
    <cfRule type="cellIs" dxfId="890" priority="975" operator="between">
      <formula>0</formula>
      <formula>0.39</formula>
    </cfRule>
  </conditionalFormatting>
  <conditionalFormatting sqref="CL107">
    <cfRule type="cellIs" dxfId="889" priority="926" operator="between">
      <formula>0.8</formula>
      <formula>1</formula>
    </cfRule>
    <cfRule type="cellIs" dxfId="888" priority="927" operator="between">
      <formula>0.7</formula>
      <formula>0.79</formula>
    </cfRule>
    <cfRule type="cellIs" dxfId="887" priority="928" operator="between">
      <formula>0.6</formula>
      <formula>0.69</formula>
    </cfRule>
    <cfRule type="cellIs" dxfId="886" priority="929" operator="between">
      <formula>0.4</formula>
      <formula>0.59</formula>
    </cfRule>
    <cfRule type="cellIs" dxfId="885" priority="930" operator="between">
      <formula>0</formula>
      <formula>0.39</formula>
    </cfRule>
  </conditionalFormatting>
  <conditionalFormatting sqref="CL115">
    <cfRule type="cellIs" dxfId="884" priority="991" operator="between">
      <formula>0.8</formula>
      <formula>1</formula>
    </cfRule>
    <cfRule type="cellIs" dxfId="883" priority="992" operator="between">
      <formula>0.7</formula>
      <formula>0.79</formula>
    </cfRule>
    <cfRule type="cellIs" dxfId="882" priority="993" operator="between">
      <formula>0.6</formula>
      <formula>0.69</formula>
    </cfRule>
    <cfRule type="cellIs" dxfId="881" priority="994" operator="between">
      <formula>0.4</formula>
      <formula>0.59</formula>
    </cfRule>
    <cfRule type="cellIs" dxfId="880" priority="995" operator="between">
      <formula>0</formula>
      <formula>0.39</formula>
    </cfRule>
  </conditionalFormatting>
  <conditionalFormatting sqref="CL117">
    <cfRule type="cellIs" dxfId="879" priority="1041" operator="between">
      <formula>0.8</formula>
      <formula>1</formula>
    </cfRule>
    <cfRule type="cellIs" dxfId="878" priority="1042" operator="between">
      <formula>0.7</formula>
      <formula>0.79</formula>
    </cfRule>
    <cfRule type="cellIs" dxfId="877" priority="1043" operator="between">
      <formula>0.6</formula>
      <formula>0.69</formula>
    </cfRule>
    <cfRule type="cellIs" dxfId="876" priority="1044" operator="between">
      <formula>0.4</formula>
      <formula>0.59</formula>
    </cfRule>
    <cfRule type="cellIs" dxfId="875" priority="1045" operator="between">
      <formula>0</formula>
      <formula>0.39</formula>
    </cfRule>
  </conditionalFormatting>
  <conditionalFormatting sqref="CL132 CL134">
    <cfRule type="cellIs" dxfId="874" priority="1036" operator="between">
      <formula>0.8</formula>
      <formula>1</formula>
    </cfRule>
    <cfRule type="cellIs" dxfId="873" priority="1037" operator="between">
      <formula>0.7</formula>
      <formula>0.79</formula>
    </cfRule>
    <cfRule type="cellIs" dxfId="872" priority="1038" operator="between">
      <formula>0.6</formula>
      <formula>0.69</formula>
    </cfRule>
    <cfRule type="cellIs" dxfId="871" priority="1039" operator="between">
      <formula>0.4</formula>
      <formula>0.59</formula>
    </cfRule>
    <cfRule type="cellIs" dxfId="870" priority="1040" operator="between">
      <formula>0</formula>
      <formula>0.39</formula>
    </cfRule>
  </conditionalFormatting>
  <conditionalFormatting sqref="CL136">
    <cfRule type="cellIs" dxfId="869" priority="1031" operator="between">
      <formula>0.8</formula>
      <formula>1</formula>
    </cfRule>
    <cfRule type="cellIs" dxfId="868" priority="1032" operator="between">
      <formula>0.7</formula>
      <formula>0.79</formula>
    </cfRule>
    <cfRule type="cellIs" dxfId="867" priority="1033" operator="between">
      <formula>0.6</formula>
      <formula>0.69</formula>
    </cfRule>
    <cfRule type="cellIs" dxfId="866" priority="1034" operator="between">
      <formula>0.4</formula>
      <formula>0.59</formula>
    </cfRule>
    <cfRule type="cellIs" dxfId="865" priority="1035" operator="between">
      <formula>0</formula>
      <formula>0.39</formula>
    </cfRule>
  </conditionalFormatting>
  <conditionalFormatting sqref="CL138">
    <cfRule type="cellIs" dxfId="864" priority="1026" operator="between">
      <formula>0.8</formula>
      <formula>1</formula>
    </cfRule>
    <cfRule type="cellIs" dxfId="863" priority="1027" operator="between">
      <formula>0.7</formula>
      <formula>0.79</formula>
    </cfRule>
    <cfRule type="cellIs" dxfId="862" priority="1028" operator="between">
      <formula>0.6</formula>
      <formula>0.69</formula>
    </cfRule>
    <cfRule type="cellIs" dxfId="861" priority="1029" operator="between">
      <formula>0.4</formula>
      <formula>0.59</formula>
    </cfRule>
    <cfRule type="cellIs" dxfId="860" priority="1030" operator="between">
      <formula>0</formula>
      <formula>0.39</formula>
    </cfRule>
  </conditionalFormatting>
  <conditionalFormatting sqref="CL141">
    <cfRule type="cellIs" dxfId="859" priority="1011" operator="between">
      <formula>0.8</formula>
      <formula>1</formula>
    </cfRule>
    <cfRule type="cellIs" dxfId="858" priority="1012" operator="between">
      <formula>0.7</formula>
      <formula>0.79</formula>
    </cfRule>
    <cfRule type="cellIs" dxfId="857" priority="1013" operator="between">
      <formula>0.6</formula>
      <formula>0.69</formula>
    </cfRule>
    <cfRule type="cellIs" dxfId="856" priority="1014" operator="between">
      <formula>0.4</formula>
      <formula>0.59</formula>
    </cfRule>
    <cfRule type="cellIs" dxfId="855" priority="1015" operator="between">
      <formula>0</formula>
      <formula>0.39</formula>
    </cfRule>
  </conditionalFormatting>
  <conditionalFormatting sqref="CF8">
    <cfRule type="cellIs" dxfId="854" priority="916" operator="between">
      <formula>80</formula>
      <formula>100</formula>
    </cfRule>
  </conditionalFormatting>
  <conditionalFormatting sqref="CF8">
    <cfRule type="cellIs" dxfId="853" priority="917" operator="between">
      <formula>70</formula>
      <formula>79</formula>
    </cfRule>
  </conditionalFormatting>
  <conditionalFormatting sqref="CF8">
    <cfRule type="cellIs" dxfId="852" priority="918" operator="between">
      <formula>60</formula>
      <formula>69</formula>
    </cfRule>
  </conditionalFormatting>
  <conditionalFormatting sqref="CF8">
    <cfRule type="cellIs" dxfId="851" priority="919" operator="between">
      <formula>40</formula>
      <formula>59</formula>
    </cfRule>
  </conditionalFormatting>
  <conditionalFormatting sqref="CF8">
    <cfRule type="cellIs" dxfId="850" priority="920" operator="between">
      <formula>0</formula>
      <formula>39</formula>
    </cfRule>
  </conditionalFormatting>
  <conditionalFormatting sqref="CL8">
    <cfRule type="cellIs" dxfId="849" priority="921" operator="between">
      <formula>0.8</formula>
      <formula>1</formula>
    </cfRule>
  </conditionalFormatting>
  <conditionalFormatting sqref="CL8">
    <cfRule type="cellIs" dxfId="848" priority="922" operator="between">
      <formula>0.7</formula>
      <formula>0.79</formula>
    </cfRule>
  </conditionalFormatting>
  <conditionalFormatting sqref="CL8">
    <cfRule type="cellIs" dxfId="847" priority="923" operator="between">
      <formula>0.6</formula>
      <formula>0.69</formula>
    </cfRule>
  </conditionalFormatting>
  <conditionalFormatting sqref="CL8">
    <cfRule type="cellIs" dxfId="846" priority="924" operator="between">
      <formula>0.4</formula>
      <formula>0.59</formula>
    </cfRule>
  </conditionalFormatting>
  <conditionalFormatting sqref="CL8">
    <cfRule type="cellIs" dxfId="845" priority="925" operator="between">
      <formula>0</formula>
      <formula>0.39</formula>
    </cfRule>
  </conditionalFormatting>
  <conditionalFormatting sqref="CF9">
    <cfRule type="cellIs" dxfId="844" priority="906" operator="between">
      <formula>80</formula>
      <formula>100</formula>
    </cfRule>
  </conditionalFormatting>
  <conditionalFormatting sqref="CF9">
    <cfRule type="cellIs" dxfId="843" priority="907" operator="between">
      <formula>70</formula>
      <formula>79</formula>
    </cfRule>
  </conditionalFormatting>
  <conditionalFormatting sqref="CF9">
    <cfRule type="cellIs" dxfId="842" priority="908" operator="between">
      <formula>60</formula>
      <formula>69</formula>
    </cfRule>
  </conditionalFormatting>
  <conditionalFormatting sqref="CF9">
    <cfRule type="cellIs" dxfId="841" priority="909" operator="between">
      <formula>40</formula>
      <formula>59</formula>
    </cfRule>
  </conditionalFormatting>
  <conditionalFormatting sqref="CF9">
    <cfRule type="cellIs" dxfId="840" priority="910" operator="between">
      <formula>0</formula>
      <formula>39</formula>
    </cfRule>
  </conditionalFormatting>
  <conditionalFormatting sqref="CL9">
    <cfRule type="cellIs" dxfId="839" priority="911" operator="between">
      <formula>0.8</formula>
      <formula>1</formula>
    </cfRule>
  </conditionalFormatting>
  <conditionalFormatting sqref="CL9">
    <cfRule type="cellIs" dxfId="838" priority="912" operator="between">
      <formula>0.7</formula>
      <formula>0.79</formula>
    </cfRule>
  </conditionalFormatting>
  <conditionalFormatting sqref="CL9">
    <cfRule type="cellIs" dxfId="837" priority="913" operator="between">
      <formula>0.6</formula>
      <formula>0.69</formula>
    </cfRule>
  </conditionalFormatting>
  <conditionalFormatting sqref="CL9">
    <cfRule type="cellIs" dxfId="836" priority="914" operator="between">
      <formula>0.4</formula>
      <formula>0.59</formula>
    </cfRule>
  </conditionalFormatting>
  <conditionalFormatting sqref="CL9">
    <cfRule type="cellIs" dxfId="835" priority="915" operator="between">
      <formula>0</formula>
      <formula>0.39</formula>
    </cfRule>
  </conditionalFormatting>
  <conditionalFormatting sqref="CF10">
    <cfRule type="cellIs" dxfId="834" priority="896" operator="between">
      <formula>80</formula>
      <formula>100</formula>
    </cfRule>
  </conditionalFormatting>
  <conditionalFormatting sqref="CF10">
    <cfRule type="cellIs" dxfId="833" priority="897" operator="between">
      <formula>70</formula>
      <formula>79</formula>
    </cfRule>
  </conditionalFormatting>
  <conditionalFormatting sqref="CF10">
    <cfRule type="cellIs" dxfId="832" priority="898" operator="between">
      <formula>60</formula>
      <formula>69</formula>
    </cfRule>
  </conditionalFormatting>
  <conditionalFormatting sqref="CF10">
    <cfRule type="cellIs" dxfId="831" priority="899" operator="between">
      <formula>40</formula>
      <formula>59</formula>
    </cfRule>
  </conditionalFormatting>
  <conditionalFormatting sqref="CF10">
    <cfRule type="cellIs" dxfId="830" priority="900" operator="between">
      <formula>0</formula>
      <formula>39</formula>
    </cfRule>
  </conditionalFormatting>
  <conditionalFormatting sqref="CL10">
    <cfRule type="cellIs" dxfId="829" priority="901" operator="between">
      <formula>0.8</formula>
      <formula>1</formula>
    </cfRule>
  </conditionalFormatting>
  <conditionalFormatting sqref="CL10">
    <cfRule type="cellIs" dxfId="828" priority="902" operator="between">
      <formula>0.7</formula>
      <formula>0.79</formula>
    </cfRule>
  </conditionalFormatting>
  <conditionalFormatting sqref="CL10">
    <cfRule type="cellIs" dxfId="827" priority="903" operator="between">
      <formula>0.6</formula>
      <formula>0.69</formula>
    </cfRule>
  </conditionalFormatting>
  <conditionalFormatting sqref="CL10">
    <cfRule type="cellIs" dxfId="826" priority="904" operator="between">
      <formula>0.4</formula>
      <formula>0.59</formula>
    </cfRule>
  </conditionalFormatting>
  <conditionalFormatting sqref="CL10">
    <cfRule type="cellIs" dxfId="825" priority="905" operator="between">
      <formula>0</formula>
      <formula>0.39</formula>
    </cfRule>
  </conditionalFormatting>
  <conditionalFormatting sqref="CF11">
    <cfRule type="cellIs" dxfId="824" priority="886" operator="between">
      <formula>80</formula>
      <formula>100</formula>
    </cfRule>
  </conditionalFormatting>
  <conditionalFormatting sqref="CF11">
    <cfRule type="cellIs" dxfId="823" priority="887" operator="between">
      <formula>70</formula>
      <formula>79</formula>
    </cfRule>
  </conditionalFormatting>
  <conditionalFormatting sqref="CF11">
    <cfRule type="cellIs" dxfId="822" priority="888" operator="between">
      <formula>60</formula>
      <formula>69</formula>
    </cfRule>
  </conditionalFormatting>
  <conditionalFormatting sqref="CF11">
    <cfRule type="cellIs" dxfId="821" priority="889" operator="between">
      <formula>40</formula>
      <formula>59</formula>
    </cfRule>
  </conditionalFormatting>
  <conditionalFormatting sqref="CF11">
    <cfRule type="cellIs" dxfId="820" priority="890" operator="between">
      <formula>0</formula>
      <formula>39</formula>
    </cfRule>
  </conditionalFormatting>
  <conditionalFormatting sqref="CL11">
    <cfRule type="cellIs" dxfId="819" priority="891" operator="between">
      <formula>0.8</formula>
      <formula>1</formula>
    </cfRule>
  </conditionalFormatting>
  <conditionalFormatting sqref="CL11">
    <cfRule type="cellIs" dxfId="818" priority="892" operator="between">
      <formula>0.7</formula>
      <formula>0.79</formula>
    </cfRule>
  </conditionalFormatting>
  <conditionalFormatting sqref="CL11">
    <cfRule type="cellIs" dxfId="817" priority="893" operator="between">
      <formula>0.6</formula>
      <formula>0.69</formula>
    </cfRule>
  </conditionalFormatting>
  <conditionalFormatting sqref="CL11">
    <cfRule type="cellIs" dxfId="816" priority="894" operator="between">
      <formula>0.4</formula>
      <formula>0.59</formula>
    </cfRule>
  </conditionalFormatting>
  <conditionalFormatting sqref="CL11">
    <cfRule type="cellIs" dxfId="815" priority="895" operator="between">
      <formula>0</formula>
      <formula>0.39</formula>
    </cfRule>
  </conditionalFormatting>
  <conditionalFormatting sqref="CF12">
    <cfRule type="cellIs" dxfId="814" priority="876" operator="between">
      <formula>80</formula>
      <formula>100</formula>
    </cfRule>
  </conditionalFormatting>
  <conditionalFormatting sqref="CF12">
    <cfRule type="cellIs" dxfId="813" priority="877" operator="between">
      <formula>70</formula>
      <formula>79</formula>
    </cfRule>
  </conditionalFormatting>
  <conditionalFormatting sqref="CF12">
    <cfRule type="cellIs" dxfId="812" priority="878" operator="between">
      <formula>60</formula>
      <formula>69</formula>
    </cfRule>
  </conditionalFormatting>
  <conditionalFormatting sqref="CF12">
    <cfRule type="cellIs" dxfId="811" priority="879" operator="between">
      <formula>40</formula>
      <formula>59</formula>
    </cfRule>
  </conditionalFormatting>
  <conditionalFormatting sqref="CF12">
    <cfRule type="cellIs" dxfId="810" priority="880" operator="between">
      <formula>0</formula>
      <formula>39</formula>
    </cfRule>
  </conditionalFormatting>
  <conditionalFormatting sqref="CL12">
    <cfRule type="cellIs" dxfId="809" priority="881" operator="between">
      <formula>0.8</formula>
      <formula>1</formula>
    </cfRule>
  </conditionalFormatting>
  <conditionalFormatting sqref="CL12">
    <cfRule type="cellIs" dxfId="808" priority="882" operator="between">
      <formula>0.7</formula>
      <formula>0.79</formula>
    </cfRule>
  </conditionalFormatting>
  <conditionalFormatting sqref="CL12">
    <cfRule type="cellIs" dxfId="807" priority="883" operator="between">
      <formula>0.6</formula>
      <formula>0.69</formula>
    </cfRule>
  </conditionalFormatting>
  <conditionalFormatting sqref="CL12">
    <cfRule type="cellIs" dxfId="806" priority="884" operator="between">
      <formula>0.4</formula>
      <formula>0.59</formula>
    </cfRule>
  </conditionalFormatting>
  <conditionalFormatting sqref="CL12">
    <cfRule type="cellIs" dxfId="805" priority="885" operator="between">
      <formula>0</formula>
      <formula>0.39</formula>
    </cfRule>
  </conditionalFormatting>
  <conditionalFormatting sqref="CF13">
    <cfRule type="cellIs" dxfId="804" priority="866" operator="between">
      <formula>80</formula>
      <formula>100</formula>
    </cfRule>
  </conditionalFormatting>
  <conditionalFormatting sqref="CF13">
    <cfRule type="cellIs" dxfId="803" priority="867" operator="between">
      <formula>70</formula>
      <formula>79</formula>
    </cfRule>
  </conditionalFormatting>
  <conditionalFormatting sqref="CF13">
    <cfRule type="cellIs" dxfId="802" priority="868" operator="between">
      <formula>60</formula>
      <formula>69</formula>
    </cfRule>
  </conditionalFormatting>
  <conditionalFormatting sqref="CF13">
    <cfRule type="cellIs" dxfId="801" priority="869" operator="between">
      <formula>40</formula>
      <formula>59</formula>
    </cfRule>
  </conditionalFormatting>
  <conditionalFormatting sqref="CF13">
    <cfRule type="cellIs" dxfId="800" priority="870" operator="between">
      <formula>0</formula>
      <formula>39</formula>
    </cfRule>
  </conditionalFormatting>
  <conditionalFormatting sqref="CL13">
    <cfRule type="cellIs" dxfId="799" priority="871" operator="between">
      <formula>0.8</formula>
      <formula>1</formula>
    </cfRule>
  </conditionalFormatting>
  <conditionalFormatting sqref="CL13">
    <cfRule type="cellIs" dxfId="798" priority="872" operator="between">
      <formula>0.7</formula>
      <formula>0.79</formula>
    </cfRule>
  </conditionalFormatting>
  <conditionalFormatting sqref="CL13">
    <cfRule type="cellIs" dxfId="797" priority="873" operator="between">
      <formula>0.6</formula>
      <formula>0.69</formula>
    </cfRule>
  </conditionalFormatting>
  <conditionalFormatting sqref="CL13">
    <cfRule type="cellIs" dxfId="796" priority="874" operator="between">
      <formula>0.4</formula>
      <formula>0.59</formula>
    </cfRule>
  </conditionalFormatting>
  <conditionalFormatting sqref="CL13">
    <cfRule type="cellIs" dxfId="795" priority="875" operator="between">
      <formula>0</formula>
      <formula>0.39</formula>
    </cfRule>
  </conditionalFormatting>
  <conditionalFormatting sqref="CF14">
    <cfRule type="cellIs" dxfId="794" priority="856" operator="between">
      <formula>80</formula>
      <formula>100</formula>
    </cfRule>
  </conditionalFormatting>
  <conditionalFormatting sqref="CF14">
    <cfRule type="cellIs" dxfId="793" priority="857" operator="between">
      <formula>70</formula>
      <formula>79</formula>
    </cfRule>
  </conditionalFormatting>
  <conditionalFormatting sqref="CF14">
    <cfRule type="cellIs" dxfId="792" priority="858" operator="between">
      <formula>60</formula>
      <formula>69</formula>
    </cfRule>
  </conditionalFormatting>
  <conditionalFormatting sqref="CF14">
    <cfRule type="cellIs" dxfId="791" priority="859" operator="between">
      <formula>40</formula>
      <formula>59</formula>
    </cfRule>
  </conditionalFormatting>
  <conditionalFormatting sqref="CF14">
    <cfRule type="cellIs" dxfId="790" priority="860" operator="between">
      <formula>0</formula>
      <formula>39</formula>
    </cfRule>
  </conditionalFormatting>
  <conditionalFormatting sqref="CL14">
    <cfRule type="cellIs" dxfId="789" priority="861" operator="between">
      <formula>0.8</formula>
      <formula>1</formula>
    </cfRule>
  </conditionalFormatting>
  <conditionalFormatting sqref="CL14">
    <cfRule type="cellIs" dxfId="788" priority="862" operator="between">
      <formula>0.7</formula>
      <formula>0.79</formula>
    </cfRule>
  </conditionalFormatting>
  <conditionalFormatting sqref="CL14">
    <cfRule type="cellIs" dxfId="787" priority="863" operator="between">
      <formula>0.6</formula>
      <formula>0.69</formula>
    </cfRule>
  </conditionalFormatting>
  <conditionalFormatting sqref="CL14">
    <cfRule type="cellIs" dxfId="786" priority="864" operator="between">
      <formula>0.4</formula>
      <formula>0.59</formula>
    </cfRule>
  </conditionalFormatting>
  <conditionalFormatting sqref="CL14">
    <cfRule type="cellIs" dxfId="785" priority="865" operator="between">
      <formula>0</formula>
      <formula>0.39</formula>
    </cfRule>
  </conditionalFormatting>
  <conditionalFormatting sqref="CF15">
    <cfRule type="cellIs" dxfId="784" priority="846" operator="between">
      <formula>80</formula>
      <formula>100</formula>
    </cfRule>
  </conditionalFormatting>
  <conditionalFormatting sqref="CF15">
    <cfRule type="cellIs" dxfId="783" priority="847" operator="between">
      <formula>70</formula>
      <formula>79</formula>
    </cfRule>
  </conditionalFormatting>
  <conditionalFormatting sqref="CF15">
    <cfRule type="cellIs" dxfId="782" priority="848" operator="between">
      <formula>60</formula>
      <formula>69</formula>
    </cfRule>
  </conditionalFormatting>
  <conditionalFormatting sqref="CF15">
    <cfRule type="cellIs" dxfId="781" priority="849" operator="between">
      <formula>40</formula>
      <formula>59</formula>
    </cfRule>
  </conditionalFormatting>
  <conditionalFormatting sqref="CF15">
    <cfRule type="cellIs" dxfId="780" priority="850" operator="between">
      <formula>0</formula>
      <formula>39</formula>
    </cfRule>
  </conditionalFormatting>
  <conditionalFormatting sqref="CL15">
    <cfRule type="cellIs" dxfId="779" priority="851" operator="between">
      <formula>0.8</formula>
      <formula>1</formula>
    </cfRule>
  </conditionalFormatting>
  <conditionalFormatting sqref="CL15">
    <cfRule type="cellIs" dxfId="778" priority="852" operator="between">
      <formula>0.7</formula>
      <formula>0.79</formula>
    </cfRule>
  </conditionalFormatting>
  <conditionalFormatting sqref="CL15">
    <cfRule type="cellIs" dxfId="777" priority="853" operator="between">
      <formula>0.6</formula>
      <formula>0.69</formula>
    </cfRule>
  </conditionalFormatting>
  <conditionalFormatting sqref="CL15">
    <cfRule type="cellIs" dxfId="776" priority="854" operator="between">
      <formula>0.4</formula>
      <formula>0.59</formula>
    </cfRule>
  </conditionalFormatting>
  <conditionalFormatting sqref="CL15">
    <cfRule type="cellIs" dxfId="775" priority="855" operator="between">
      <formula>0</formula>
      <formula>0.39</formula>
    </cfRule>
  </conditionalFormatting>
  <conditionalFormatting sqref="CF16">
    <cfRule type="cellIs" dxfId="774" priority="836" operator="between">
      <formula>80</formula>
      <formula>100</formula>
    </cfRule>
  </conditionalFormatting>
  <conditionalFormatting sqref="CF16">
    <cfRule type="cellIs" dxfId="773" priority="837" operator="between">
      <formula>70</formula>
      <formula>79</formula>
    </cfRule>
  </conditionalFormatting>
  <conditionalFormatting sqref="CF16">
    <cfRule type="cellIs" dxfId="772" priority="838" operator="between">
      <formula>60</formula>
      <formula>69</formula>
    </cfRule>
  </conditionalFormatting>
  <conditionalFormatting sqref="CF16">
    <cfRule type="cellIs" dxfId="771" priority="839" operator="between">
      <formula>40</formula>
      <formula>59</formula>
    </cfRule>
  </conditionalFormatting>
  <conditionalFormatting sqref="CF16">
    <cfRule type="cellIs" dxfId="770" priority="840" operator="between">
      <formula>0</formula>
      <formula>39</formula>
    </cfRule>
  </conditionalFormatting>
  <conditionalFormatting sqref="CL16">
    <cfRule type="cellIs" dxfId="769" priority="841" operator="between">
      <formula>0.8</formula>
      <formula>1</formula>
    </cfRule>
  </conditionalFormatting>
  <conditionalFormatting sqref="CL16">
    <cfRule type="cellIs" dxfId="768" priority="842" operator="between">
      <formula>0.7</formula>
      <formula>0.79</formula>
    </cfRule>
  </conditionalFormatting>
  <conditionalFormatting sqref="CL16">
    <cfRule type="cellIs" dxfId="767" priority="843" operator="between">
      <formula>0.6</formula>
      <formula>0.69</formula>
    </cfRule>
  </conditionalFormatting>
  <conditionalFormatting sqref="CL16">
    <cfRule type="cellIs" dxfId="766" priority="844" operator="between">
      <formula>0.4</formula>
      <formula>0.59</formula>
    </cfRule>
  </conditionalFormatting>
  <conditionalFormatting sqref="CL16">
    <cfRule type="cellIs" dxfId="765" priority="845" operator="between">
      <formula>0</formula>
      <formula>0.39</formula>
    </cfRule>
  </conditionalFormatting>
  <conditionalFormatting sqref="CF19">
    <cfRule type="cellIs" dxfId="764" priority="826" operator="between">
      <formula>80</formula>
      <formula>100</formula>
    </cfRule>
  </conditionalFormatting>
  <conditionalFormatting sqref="CF19">
    <cfRule type="cellIs" dxfId="763" priority="827" operator="between">
      <formula>70</formula>
      <formula>79</formula>
    </cfRule>
  </conditionalFormatting>
  <conditionalFormatting sqref="CF19">
    <cfRule type="cellIs" dxfId="762" priority="828" operator="between">
      <formula>60</formula>
      <formula>69</formula>
    </cfRule>
  </conditionalFormatting>
  <conditionalFormatting sqref="CF19">
    <cfRule type="cellIs" dxfId="761" priority="829" operator="between">
      <formula>40</formula>
      <formula>59</formula>
    </cfRule>
  </conditionalFormatting>
  <conditionalFormatting sqref="CF19">
    <cfRule type="cellIs" dxfId="760" priority="830" operator="between">
      <formula>0</formula>
      <formula>39</formula>
    </cfRule>
  </conditionalFormatting>
  <conditionalFormatting sqref="CL19">
    <cfRule type="cellIs" dxfId="759" priority="831" operator="between">
      <formula>0.8</formula>
      <formula>1</formula>
    </cfRule>
  </conditionalFormatting>
  <conditionalFormatting sqref="CL19">
    <cfRule type="cellIs" dxfId="758" priority="832" operator="between">
      <formula>0.7</formula>
      <formula>0.79</formula>
    </cfRule>
  </conditionalFormatting>
  <conditionalFormatting sqref="CL19">
    <cfRule type="cellIs" dxfId="757" priority="833" operator="between">
      <formula>0.6</formula>
      <formula>0.69</formula>
    </cfRule>
  </conditionalFormatting>
  <conditionalFormatting sqref="CL19">
    <cfRule type="cellIs" dxfId="756" priority="834" operator="between">
      <formula>0.4</formula>
      <formula>0.59</formula>
    </cfRule>
  </conditionalFormatting>
  <conditionalFormatting sqref="CL19">
    <cfRule type="cellIs" dxfId="755" priority="835" operator="between">
      <formula>0</formula>
      <formula>0.39</formula>
    </cfRule>
  </conditionalFormatting>
  <conditionalFormatting sqref="CF20">
    <cfRule type="cellIs" dxfId="754" priority="816" operator="between">
      <formula>80</formula>
      <formula>100</formula>
    </cfRule>
  </conditionalFormatting>
  <conditionalFormatting sqref="CF20">
    <cfRule type="cellIs" dxfId="753" priority="817" operator="between">
      <formula>70</formula>
      <formula>79</formula>
    </cfRule>
  </conditionalFormatting>
  <conditionalFormatting sqref="CF20">
    <cfRule type="cellIs" dxfId="752" priority="818" operator="between">
      <formula>60</formula>
      <formula>69</formula>
    </cfRule>
  </conditionalFormatting>
  <conditionalFormatting sqref="CF20">
    <cfRule type="cellIs" dxfId="751" priority="819" operator="between">
      <formula>40</formula>
      <formula>59</formula>
    </cfRule>
  </conditionalFormatting>
  <conditionalFormatting sqref="CF20">
    <cfRule type="cellIs" dxfId="750" priority="820" operator="between">
      <formula>0</formula>
      <formula>39</formula>
    </cfRule>
  </conditionalFormatting>
  <conditionalFormatting sqref="CL20">
    <cfRule type="cellIs" dxfId="749" priority="821" operator="between">
      <formula>0.8</formula>
      <formula>1</formula>
    </cfRule>
  </conditionalFormatting>
  <conditionalFormatting sqref="CL20">
    <cfRule type="cellIs" dxfId="748" priority="822" operator="between">
      <formula>0.7</formula>
      <formula>0.79</formula>
    </cfRule>
  </conditionalFormatting>
  <conditionalFormatting sqref="CL20">
    <cfRule type="cellIs" dxfId="747" priority="823" operator="between">
      <formula>0.6</formula>
      <formula>0.69</formula>
    </cfRule>
  </conditionalFormatting>
  <conditionalFormatting sqref="CL20">
    <cfRule type="cellIs" dxfId="746" priority="824" operator="between">
      <formula>0.4</formula>
      <formula>0.59</formula>
    </cfRule>
  </conditionalFormatting>
  <conditionalFormatting sqref="CL20">
    <cfRule type="cellIs" dxfId="745" priority="825" operator="between">
      <formula>0</formula>
      <formula>0.39</formula>
    </cfRule>
  </conditionalFormatting>
  <conditionalFormatting sqref="CF21">
    <cfRule type="cellIs" dxfId="744" priority="806" operator="between">
      <formula>80</formula>
      <formula>100</formula>
    </cfRule>
  </conditionalFormatting>
  <conditionalFormatting sqref="CF21">
    <cfRule type="cellIs" dxfId="743" priority="807" operator="between">
      <formula>70</formula>
      <formula>79</formula>
    </cfRule>
  </conditionalFormatting>
  <conditionalFormatting sqref="CF21">
    <cfRule type="cellIs" dxfId="742" priority="808" operator="between">
      <formula>60</formula>
      <formula>69</formula>
    </cfRule>
  </conditionalFormatting>
  <conditionalFormatting sqref="CF21">
    <cfRule type="cellIs" dxfId="741" priority="809" operator="between">
      <formula>40</formula>
      <formula>59</formula>
    </cfRule>
  </conditionalFormatting>
  <conditionalFormatting sqref="CF21">
    <cfRule type="cellIs" dxfId="740" priority="810" operator="between">
      <formula>0</formula>
      <formula>39</formula>
    </cfRule>
  </conditionalFormatting>
  <conditionalFormatting sqref="CL21">
    <cfRule type="cellIs" dxfId="739" priority="811" operator="between">
      <formula>0.8</formula>
      <formula>1</formula>
    </cfRule>
  </conditionalFormatting>
  <conditionalFormatting sqref="CL21">
    <cfRule type="cellIs" dxfId="738" priority="812" operator="between">
      <formula>0.7</formula>
      <formula>0.79</formula>
    </cfRule>
  </conditionalFormatting>
  <conditionalFormatting sqref="CL21">
    <cfRule type="cellIs" dxfId="737" priority="813" operator="between">
      <formula>0.6</formula>
      <formula>0.69</formula>
    </cfRule>
  </conditionalFormatting>
  <conditionalFormatting sqref="CL21">
    <cfRule type="cellIs" dxfId="736" priority="814" operator="between">
      <formula>0.4</formula>
      <formula>0.59</formula>
    </cfRule>
  </conditionalFormatting>
  <conditionalFormatting sqref="CL21">
    <cfRule type="cellIs" dxfId="735" priority="815" operator="between">
      <formula>0</formula>
      <formula>0.39</formula>
    </cfRule>
  </conditionalFormatting>
  <conditionalFormatting sqref="CF24">
    <cfRule type="cellIs" dxfId="734" priority="796" operator="between">
      <formula>80</formula>
      <formula>100</formula>
    </cfRule>
  </conditionalFormatting>
  <conditionalFormatting sqref="CF24">
    <cfRule type="cellIs" dxfId="733" priority="797" operator="between">
      <formula>70</formula>
      <formula>79</formula>
    </cfRule>
  </conditionalFormatting>
  <conditionalFormatting sqref="CF24">
    <cfRule type="cellIs" dxfId="732" priority="798" operator="between">
      <formula>60</formula>
      <formula>69</formula>
    </cfRule>
  </conditionalFormatting>
  <conditionalFormatting sqref="CF24">
    <cfRule type="cellIs" dxfId="731" priority="799" operator="between">
      <formula>40</formula>
      <formula>59</formula>
    </cfRule>
  </conditionalFormatting>
  <conditionalFormatting sqref="CF24">
    <cfRule type="cellIs" dxfId="730" priority="800" operator="between">
      <formula>0</formula>
      <formula>39</formula>
    </cfRule>
  </conditionalFormatting>
  <conditionalFormatting sqref="CL24">
    <cfRule type="cellIs" dxfId="729" priority="801" operator="between">
      <formula>0.8</formula>
      <formula>1</formula>
    </cfRule>
  </conditionalFormatting>
  <conditionalFormatting sqref="CL24">
    <cfRule type="cellIs" dxfId="728" priority="802" operator="between">
      <formula>0.7</formula>
      <formula>0.79</formula>
    </cfRule>
  </conditionalFormatting>
  <conditionalFormatting sqref="CL24">
    <cfRule type="cellIs" dxfId="727" priority="803" operator="between">
      <formula>0.6</formula>
      <formula>0.69</formula>
    </cfRule>
  </conditionalFormatting>
  <conditionalFormatting sqref="CL24">
    <cfRule type="cellIs" dxfId="726" priority="804" operator="between">
      <formula>0.4</formula>
      <formula>0.59</formula>
    </cfRule>
  </conditionalFormatting>
  <conditionalFormatting sqref="CL24">
    <cfRule type="cellIs" dxfId="725" priority="805" operator="between">
      <formula>0</formula>
      <formula>0.39</formula>
    </cfRule>
  </conditionalFormatting>
  <conditionalFormatting sqref="CF25">
    <cfRule type="cellIs" dxfId="724" priority="786" operator="between">
      <formula>80</formula>
      <formula>100</formula>
    </cfRule>
  </conditionalFormatting>
  <conditionalFormatting sqref="CF25">
    <cfRule type="cellIs" dxfId="723" priority="787" operator="between">
      <formula>70</formula>
      <formula>79</formula>
    </cfRule>
  </conditionalFormatting>
  <conditionalFormatting sqref="CF25">
    <cfRule type="cellIs" dxfId="722" priority="788" operator="between">
      <formula>60</formula>
      <formula>69</formula>
    </cfRule>
  </conditionalFormatting>
  <conditionalFormatting sqref="CF25">
    <cfRule type="cellIs" dxfId="721" priority="789" operator="between">
      <formula>40</formula>
      <formula>59</formula>
    </cfRule>
  </conditionalFormatting>
  <conditionalFormatting sqref="CF25">
    <cfRule type="cellIs" dxfId="720" priority="790" operator="between">
      <formula>0</formula>
      <formula>39</formula>
    </cfRule>
  </conditionalFormatting>
  <conditionalFormatting sqref="CL25">
    <cfRule type="cellIs" dxfId="719" priority="791" operator="between">
      <formula>0.8</formula>
      <formula>1</formula>
    </cfRule>
  </conditionalFormatting>
  <conditionalFormatting sqref="CL25">
    <cfRule type="cellIs" dxfId="718" priority="792" operator="between">
      <formula>0.7</formula>
      <formula>0.79</formula>
    </cfRule>
  </conditionalFormatting>
  <conditionalFormatting sqref="CL25">
    <cfRule type="cellIs" dxfId="717" priority="793" operator="between">
      <formula>0.6</formula>
      <formula>0.69</formula>
    </cfRule>
  </conditionalFormatting>
  <conditionalFormatting sqref="CL25">
    <cfRule type="cellIs" dxfId="716" priority="794" operator="between">
      <formula>0.4</formula>
      <formula>0.59</formula>
    </cfRule>
  </conditionalFormatting>
  <conditionalFormatting sqref="CL25">
    <cfRule type="cellIs" dxfId="715" priority="795" operator="between">
      <formula>0</formula>
      <formula>0.39</formula>
    </cfRule>
  </conditionalFormatting>
  <conditionalFormatting sqref="CF28">
    <cfRule type="cellIs" dxfId="714" priority="776" operator="between">
      <formula>80</formula>
      <formula>100</formula>
    </cfRule>
  </conditionalFormatting>
  <conditionalFormatting sqref="CF28">
    <cfRule type="cellIs" dxfId="713" priority="777" operator="between">
      <formula>70</formula>
      <formula>79</formula>
    </cfRule>
  </conditionalFormatting>
  <conditionalFormatting sqref="CF28">
    <cfRule type="cellIs" dxfId="712" priority="778" operator="between">
      <formula>60</formula>
      <formula>69</formula>
    </cfRule>
  </conditionalFormatting>
  <conditionalFormatting sqref="CF28">
    <cfRule type="cellIs" dxfId="711" priority="779" operator="between">
      <formula>40</formula>
      <formula>59</formula>
    </cfRule>
  </conditionalFormatting>
  <conditionalFormatting sqref="CF28">
    <cfRule type="cellIs" dxfId="710" priority="780" operator="between">
      <formula>0</formula>
      <formula>39</formula>
    </cfRule>
  </conditionalFormatting>
  <conditionalFormatting sqref="CL28">
    <cfRule type="cellIs" dxfId="709" priority="781" operator="between">
      <formula>0.8</formula>
      <formula>1</formula>
    </cfRule>
  </conditionalFormatting>
  <conditionalFormatting sqref="CL28">
    <cfRule type="cellIs" dxfId="708" priority="782" operator="between">
      <formula>0.7</formula>
      <formula>0.79</formula>
    </cfRule>
  </conditionalFormatting>
  <conditionalFormatting sqref="CL28">
    <cfRule type="cellIs" dxfId="707" priority="783" operator="between">
      <formula>0.6</formula>
      <formula>0.69</formula>
    </cfRule>
  </conditionalFormatting>
  <conditionalFormatting sqref="CL28">
    <cfRule type="cellIs" dxfId="706" priority="784" operator="between">
      <formula>0.4</formula>
      <formula>0.59</formula>
    </cfRule>
  </conditionalFormatting>
  <conditionalFormatting sqref="CL28">
    <cfRule type="cellIs" dxfId="705" priority="785" operator="between">
      <formula>0</formula>
      <formula>0.39</formula>
    </cfRule>
  </conditionalFormatting>
  <conditionalFormatting sqref="CF29">
    <cfRule type="cellIs" dxfId="704" priority="766" operator="between">
      <formula>80</formula>
      <formula>100</formula>
    </cfRule>
  </conditionalFormatting>
  <conditionalFormatting sqref="CF29">
    <cfRule type="cellIs" dxfId="703" priority="767" operator="between">
      <formula>70</formula>
      <formula>79</formula>
    </cfRule>
  </conditionalFormatting>
  <conditionalFormatting sqref="CF29">
    <cfRule type="cellIs" dxfId="702" priority="768" operator="between">
      <formula>60</formula>
      <formula>69</formula>
    </cfRule>
  </conditionalFormatting>
  <conditionalFormatting sqref="CF29">
    <cfRule type="cellIs" dxfId="701" priority="769" operator="between">
      <formula>40</formula>
      <formula>59</formula>
    </cfRule>
  </conditionalFormatting>
  <conditionalFormatting sqref="CF29">
    <cfRule type="cellIs" dxfId="700" priority="770" operator="between">
      <formula>0</formula>
      <formula>39</formula>
    </cfRule>
  </conditionalFormatting>
  <conditionalFormatting sqref="CL29">
    <cfRule type="cellIs" dxfId="699" priority="771" operator="between">
      <formula>0.8</formula>
      <formula>1</formula>
    </cfRule>
  </conditionalFormatting>
  <conditionalFormatting sqref="CL29">
    <cfRule type="cellIs" dxfId="698" priority="772" operator="between">
      <formula>0.7</formula>
      <formula>0.79</formula>
    </cfRule>
  </conditionalFormatting>
  <conditionalFormatting sqref="CL29">
    <cfRule type="cellIs" dxfId="697" priority="773" operator="between">
      <formula>0.6</formula>
      <formula>0.69</formula>
    </cfRule>
  </conditionalFormatting>
  <conditionalFormatting sqref="CL29">
    <cfRule type="cellIs" dxfId="696" priority="774" operator="between">
      <formula>0.4</formula>
      <formula>0.59</formula>
    </cfRule>
  </conditionalFormatting>
  <conditionalFormatting sqref="CL29">
    <cfRule type="cellIs" dxfId="695" priority="775" operator="between">
      <formula>0</formula>
      <formula>0.39</formula>
    </cfRule>
  </conditionalFormatting>
  <conditionalFormatting sqref="CF30">
    <cfRule type="cellIs" dxfId="694" priority="756" operator="between">
      <formula>80</formula>
      <formula>100</formula>
    </cfRule>
  </conditionalFormatting>
  <conditionalFormatting sqref="CF30">
    <cfRule type="cellIs" dxfId="693" priority="757" operator="between">
      <formula>70</formula>
      <formula>79</formula>
    </cfRule>
  </conditionalFormatting>
  <conditionalFormatting sqref="CF30">
    <cfRule type="cellIs" dxfId="692" priority="758" operator="between">
      <formula>60</formula>
      <formula>69</formula>
    </cfRule>
  </conditionalFormatting>
  <conditionalFormatting sqref="CF30">
    <cfRule type="cellIs" dxfId="691" priority="759" operator="between">
      <formula>40</formula>
      <formula>59</formula>
    </cfRule>
  </conditionalFormatting>
  <conditionalFormatting sqref="CF30">
    <cfRule type="cellIs" dxfId="690" priority="760" operator="between">
      <formula>0</formula>
      <formula>39</formula>
    </cfRule>
  </conditionalFormatting>
  <conditionalFormatting sqref="CL30">
    <cfRule type="cellIs" dxfId="689" priority="761" operator="between">
      <formula>0.8</formula>
      <formula>1</formula>
    </cfRule>
  </conditionalFormatting>
  <conditionalFormatting sqref="CL30">
    <cfRule type="cellIs" dxfId="688" priority="762" operator="between">
      <formula>0.7</formula>
      <formula>0.79</formula>
    </cfRule>
  </conditionalFormatting>
  <conditionalFormatting sqref="CL30">
    <cfRule type="cellIs" dxfId="687" priority="763" operator="between">
      <formula>0.6</formula>
      <formula>0.69</formula>
    </cfRule>
  </conditionalFormatting>
  <conditionalFormatting sqref="CL30">
    <cfRule type="cellIs" dxfId="686" priority="764" operator="between">
      <formula>0.4</formula>
      <formula>0.59</formula>
    </cfRule>
  </conditionalFormatting>
  <conditionalFormatting sqref="CL30">
    <cfRule type="cellIs" dxfId="685" priority="765" operator="between">
      <formula>0</formula>
      <formula>0.39</formula>
    </cfRule>
  </conditionalFormatting>
  <conditionalFormatting sqref="CF42">
    <cfRule type="cellIs" dxfId="684" priority="746" operator="between">
      <formula>80</formula>
      <formula>100</formula>
    </cfRule>
  </conditionalFormatting>
  <conditionalFormatting sqref="CF42">
    <cfRule type="cellIs" dxfId="683" priority="747" operator="between">
      <formula>70</formula>
      <formula>79</formula>
    </cfRule>
  </conditionalFormatting>
  <conditionalFormatting sqref="CF42">
    <cfRule type="cellIs" dxfId="682" priority="748" operator="between">
      <formula>60</formula>
      <formula>69</formula>
    </cfRule>
  </conditionalFormatting>
  <conditionalFormatting sqref="CF42">
    <cfRule type="cellIs" dxfId="681" priority="749" operator="between">
      <formula>40</formula>
      <formula>59</formula>
    </cfRule>
  </conditionalFormatting>
  <conditionalFormatting sqref="CF42">
    <cfRule type="cellIs" dxfId="680" priority="750" operator="between">
      <formula>0</formula>
      <formula>39</formula>
    </cfRule>
  </conditionalFormatting>
  <conditionalFormatting sqref="CL42">
    <cfRule type="cellIs" dxfId="679" priority="751" operator="between">
      <formula>0.8</formula>
      <formula>1</formula>
    </cfRule>
  </conditionalFormatting>
  <conditionalFormatting sqref="CL42">
    <cfRule type="cellIs" dxfId="678" priority="752" operator="between">
      <formula>0.7</formula>
      <formula>0.79</formula>
    </cfRule>
  </conditionalFormatting>
  <conditionalFormatting sqref="CL42">
    <cfRule type="cellIs" dxfId="677" priority="753" operator="between">
      <formula>0.6</formula>
      <formula>0.69</formula>
    </cfRule>
  </conditionalFormatting>
  <conditionalFormatting sqref="CL42">
    <cfRule type="cellIs" dxfId="676" priority="754" operator="between">
      <formula>0.4</formula>
      <formula>0.59</formula>
    </cfRule>
  </conditionalFormatting>
  <conditionalFormatting sqref="CL42">
    <cfRule type="cellIs" dxfId="675" priority="755" operator="between">
      <formula>0</formula>
      <formula>0.39</formula>
    </cfRule>
  </conditionalFormatting>
  <conditionalFormatting sqref="CF43">
    <cfRule type="cellIs" dxfId="674" priority="736" operator="between">
      <formula>80</formula>
      <formula>100</formula>
    </cfRule>
  </conditionalFormatting>
  <conditionalFormatting sqref="CF43">
    <cfRule type="cellIs" dxfId="673" priority="737" operator="between">
      <formula>70</formula>
      <formula>79</formula>
    </cfRule>
  </conditionalFormatting>
  <conditionalFormatting sqref="CF43">
    <cfRule type="cellIs" dxfId="672" priority="738" operator="between">
      <formula>60</formula>
      <formula>69</formula>
    </cfRule>
  </conditionalFormatting>
  <conditionalFormatting sqref="CF43">
    <cfRule type="cellIs" dxfId="671" priority="739" operator="between">
      <formula>40</formula>
      <formula>59</formula>
    </cfRule>
  </conditionalFormatting>
  <conditionalFormatting sqref="CF43">
    <cfRule type="cellIs" dxfId="670" priority="740" operator="between">
      <formula>0</formula>
      <formula>39</formula>
    </cfRule>
  </conditionalFormatting>
  <conditionalFormatting sqref="CL43">
    <cfRule type="cellIs" dxfId="669" priority="741" operator="between">
      <formula>0.8</formula>
      <formula>1</formula>
    </cfRule>
  </conditionalFormatting>
  <conditionalFormatting sqref="CL43">
    <cfRule type="cellIs" dxfId="668" priority="742" operator="between">
      <formula>0.7</formula>
      <formula>0.79</formula>
    </cfRule>
  </conditionalFormatting>
  <conditionalFormatting sqref="CL43">
    <cfRule type="cellIs" dxfId="667" priority="743" operator="between">
      <formula>0.6</formula>
      <formula>0.69</formula>
    </cfRule>
  </conditionalFormatting>
  <conditionalFormatting sqref="CL43">
    <cfRule type="cellIs" dxfId="666" priority="744" operator="between">
      <formula>0.4</formula>
      <formula>0.59</formula>
    </cfRule>
  </conditionalFormatting>
  <conditionalFormatting sqref="CL43">
    <cfRule type="cellIs" dxfId="665" priority="745" operator="between">
      <formula>0</formula>
      <formula>0.39</formula>
    </cfRule>
  </conditionalFormatting>
  <conditionalFormatting sqref="CF44">
    <cfRule type="cellIs" dxfId="664" priority="726" operator="between">
      <formula>80</formula>
      <formula>100</formula>
    </cfRule>
  </conditionalFormatting>
  <conditionalFormatting sqref="CF44">
    <cfRule type="cellIs" dxfId="663" priority="727" operator="between">
      <formula>70</formula>
      <formula>79</formula>
    </cfRule>
  </conditionalFormatting>
  <conditionalFormatting sqref="CF44">
    <cfRule type="cellIs" dxfId="662" priority="728" operator="between">
      <formula>60</formula>
      <formula>69</formula>
    </cfRule>
  </conditionalFormatting>
  <conditionalFormatting sqref="CF44">
    <cfRule type="cellIs" dxfId="661" priority="729" operator="between">
      <formula>40</formula>
      <formula>59</formula>
    </cfRule>
  </conditionalFormatting>
  <conditionalFormatting sqref="CF44">
    <cfRule type="cellIs" dxfId="660" priority="730" operator="between">
      <formula>0</formula>
      <formula>39</formula>
    </cfRule>
  </conditionalFormatting>
  <conditionalFormatting sqref="CL44">
    <cfRule type="cellIs" dxfId="659" priority="731" operator="between">
      <formula>0.8</formula>
      <formula>1</formula>
    </cfRule>
  </conditionalFormatting>
  <conditionalFormatting sqref="CL44">
    <cfRule type="cellIs" dxfId="658" priority="732" operator="between">
      <formula>0.7</formula>
      <formula>0.79</formula>
    </cfRule>
  </conditionalFormatting>
  <conditionalFormatting sqref="CL44">
    <cfRule type="cellIs" dxfId="657" priority="733" operator="between">
      <formula>0.6</formula>
      <formula>0.69</formula>
    </cfRule>
  </conditionalFormatting>
  <conditionalFormatting sqref="CL44">
    <cfRule type="cellIs" dxfId="656" priority="734" operator="between">
      <formula>0.4</formula>
      <formula>0.59</formula>
    </cfRule>
  </conditionalFormatting>
  <conditionalFormatting sqref="CL44">
    <cfRule type="cellIs" dxfId="655" priority="735" operator="between">
      <formula>0</formula>
      <formula>0.39</formula>
    </cfRule>
  </conditionalFormatting>
  <conditionalFormatting sqref="CF45">
    <cfRule type="cellIs" dxfId="654" priority="716" operator="between">
      <formula>80</formula>
      <formula>100</formula>
    </cfRule>
  </conditionalFormatting>
  <conditionalFormatting sqref="CF45">
    <cfRule type="cellIs" dxfId="653" priority="717" operator="between">
      <formula>70</formula>
      <formula>79</formula>
    </cfRule>
  </conditionalFormatting>
  <conditionalFormatting sqref="CF45">
    <cfRule type="cellIs" dxfId="652" priority="718" operator="between">
      <formula>60</formula>
      <formula>69</formula>
    </cfRule>
  </conditionalFormatting>
  <conditionalFormatting sqref="CF45">
    <cfRule type="cellIs" dxfId="651" priority="719" operator="between">
      <formula>40</formula>
      <formula>59</formula>
    </cfRule>
  </conditionalFormatting>
  <conditionalFormatting sqref="CF45">
    <cfRule type="cellIs" dxfId="650" priority="720" operator="between">
      <formula>0</formula>
      <formula>39</formula>
    </cfRule>
  </conditionalFormatting>
  <conditionalFormatting sqref="CL45">
    <cfRule type="cellIs" dxfId="649" priority="721" operator="between">
      <formula>0.8</formula>
      <formula>1</formula>
    </cfRule>
  </conditionalFormatting>
  <conditionalFormatting sqref="CL45">
    <cfRule type="cellIs" dxfId="648" priority="722" operator="between">
      <formula>0.7</formula>
      <formula>0.79</formula>
    </cfRule>
  </conditionalFormatting>
  <conditionalFormatting sqref="CL45">
    <cfRule type="cellIs" dxfId="647" priority="723" operator="between">
      <formula>0.6</formula>
      <formula>0.69</formula>
    </cfRule>
  </conditionalFormatting>
  <conditionalFormatting sqref="CL45">
    <cfRule type="cellIs" dxfId="646" priority="724" operator="between">
      <formula>0.4</formula>
      <formula>0.59</formula>
    </cfRule>
  </conditionalFormatting>
  <conditionalFormatting sqref="CL45">
    <cfRule type="cellIs" dxfId="645" priority="725" operator="between">
      <formula>0</formula>
      <formula>0.39</formula>
    </cfRule>
  </conditionalFormatting>
  <conditionalFormatting sqref="CF46">
    <cfRule type="cellIs" dxfId="644" priority="706" operator="between">
      <formula>80</formula>
      <formula>100</formula>
    </cfRule>
  </conditionalFormatting>
  <conditionalFormatting sqref="CF46">
    <cfRule type="cellIs" dxfId="643" priority="707" operator="between">
      <formula>70</formula>
      <formula>79</formula>
    </cfRule>
  </conditionalFormatting>
  <conditionalFormatting sqref="CF46">
    <cfRule type="cellIs" dxfId="642" priority="708" operator="between">
      <formula>60</formula>
      <formula>69</formula>
    </cfRule>
  </conditionalFormatting>
  <conditionalFormatting sqref="CF46">
    <cfRule type="cellIs" dxfId="641" priority="709" operator="between">
      <formula>40</formula>
      <formula>59</formula>
    </cfRule>
  </conditionalFormatting>
  <conditionalFormatting sqref="CF46">
    <cfRule type="cellIs" dxfId="640" priority="710" operator="between">
      <formula>0</formula>
      <formula>39</formula>
    </cfRule>
  </conditionalFormatting>
  <conditionalFormatting sqref="CL46">
    <cfRule type="cellIs" dxfId="639" priority="711" operator="between">
      <formula>0.8</formula>
      <formula>1</formula>
    </cfRule>
  </conditionalFormatting>
  <conditionalFormatting sqref="CL46">
    <cfRule type="cellIs" dxfId="638" priority="712" operator="between">
      <formula>0.7</formula>
      <formula>0.79</formula>
    </cfRule>
  </conditionalFormatting>
  <conditionalFormatting sqref="CL46">
    <cfRule type="cellIs" dxfId="637" priority="713" operator="between">
      <formula>0.6</formula>
      <formula>0.69</formula>
    </cfRule>
  </conditionalFormatting>
  <conditionalFormatting sqref="CL46">
    <cfRule type="cellIs" dxfId="636" priority="714" operator="between">
      <formula>0.4</formula>
      <formula>0.59</formula>
    </cfRule>
  </conditionalFormatting>
  <conditionalFormatting sqref="CL46">
    <cfRule type="cellIs" dxfId="635" priority="715" operator="between">
      <formula>0</formula>
      <formula>0.39</formula>
    </cfRule>
  </conditionalFormatting>
  <conditionalFormatting sqref="CF47">
    <cfRule type="cellIs" dxfId="634" priority="696" operator="between">
      <formula>80</formula>
      <formula>100</formula>
    </cfRule>
  </conditionalFormatting>
  <conditionalFormatting sqref="CF47">
    <cfRule type="cellIs" dxfId="633" priority="697" operator="between">
      <formula>70</formula>
      <formula>79</formula>
    </cfRule>
  </conditionalFormatting>
  <conditionalFormatting sqref="CF47">
    <cfRule type="cellIs" dxfId="632" priority="698" operator="between">
      <formula>60</formula>
      <formula>69</formula>
    </cfRule>
  </conditionalFormatting>
  <conditionalFormatting sqref="CF47">
    <cfRule type="cellIs" dxfId="631" priority="699" operator="between">
      <formula>40</formula>
      <formula>59</formula>
    </cfRule>
  </conditionalFormatting>
  <conditionalFormatting sqref="CF47">
    <cfRule type="cellIs" dxfId="630" priority="700" operator="between">
      <formula>0</formula>
      <formula>39</formula>
    </cfRule>
  </conditionalFormatting>
  <conditionalFormatting sqref="CL47">
    <cfRule type="cellIs" dxfId="629" priority="701" operator="between">
      <formula>0.8</formula>
      <formula>1</formula>
    </cfRule>
  </conditionalFormatting>
  <conditionalFormatting sqref="CL47">
    <cfRule type="cellIs" dxfId="628" priority="702" operator="between">
      <formula>0.7</formula>
      <formula>0.79</formula>
    </cfRule>
  </conditionalFormatting>
  <conditionalFormatting sqref="CL47">
    <cfRule type="cellIs" dxfId="627" priority="703" operator="between">
      <formula>0.6</formula>
      <formula>0.69</formula>
    </cfRule>
  </conditionalFormatting>
  <conditionalFormatting sqref="CL47">
    <cfRule type="cellIs" dxfId="626" priority="704" operator="between">
      <formula>0.4</formula>
      <formula>0.59</formula>
    </cfRule>
  </conditionalFormatting>
  <conditionalFormatting sqref="CL47">
    <cfRule type="cellIs" dxfId="625" priority="705" operator="between">
      <formula>0</formula>
      <formula>0.39</formula>
    </cfRule>
  </conditionalFormatting>
  <conditionalFormatting sqref="CF48">
    <cfRule type="cellIs" dxfId="624" priority="676" operator="between">
      <formula>80</formula>
      <formula>100</formula>
    </cfRule>
  </conditionalFormatting>
  <conditionalFormatting sqref="CF48">
    <cfRule type="cellIs" dxfId="623" priority="677" operator="between">
      <formula>70</formula>
      <formula>79</formula>
    </cfRule>
  </conditionalFormatting>
  <conditionalFormatting sqref="CF48">
    <cfRule type="cellIs" dxfId="622" priority="678" operator="between">
      <formula>60</formula>
      <formula>69</formula>
    </cfRule>
  </conditionalFormatting>
  <conditionalFormatting sqref="CF48">
    <cfRule type="cellIs" dxfId="621" priority="679" operator="between">
      <formula>40</formula>
      <formula>59</formula>
    </cfRule>
  </conditionalFormatting>
  <conditionalFormatting sqref="CF48">
    <cfRule type="cellIs" dxfId="620" priority="680" operator="between">
      <formula>0</formula>
      <formula>39</formula>
    </cfRule>
  </conditionalFormatting>
  <conditionalFormatting sqref="CL48">
    <cfRule type="cellIs" dxfId="619" priority="681" operator="between">
      <formula>0.8</formula>
      <formula>1</formula>
    </cfRule>
  </conditionalFormatting>
  <conditionalFormatting sqref="CL48">
    <cfRule type="cellIs" dxfId="618" priority="682" operator="between">
      <formula>0.7</formula>
      <formula>0.79</formula>
    </cfRule>
  </conditionalFormatting>
  <conditionalFormatting sqref="CL48">
    <cfRule type="cellIs" dxfId="617" priority="683" operator="between">
      <formula>0.6</formula>
      <formula>0.69</formula>
    </cfRule>
  </conditionalFormatting>
  <conditionalFormatting sqref="CL48">
    <cfRule type="cellIs" dxfId="616" priority="684" operator="between">
      <formula>0.4</formula>
      <formula>0.59</formula>
    </cfRule>
  </conditionalFormatting>
  <conditionalFormatting sqref="CL48">
    <cfRule type="cellIs" dxfId="615" priority="685" operator="between">
      <formula>0</formula>
      <formula>0.39</formula>
    </cfRule>
  </conditionalFormatting>
  <conditionalFormatting sqref="CF49">
    <cfRule type="cellIs" dxfId="614" priority="656" operator="between">
      <formula>80</formula>
      <formula>100</formula>
    </cfRule>
  </conditionalFormatting>
  <conditionalFormatting sqref="CF49">
    <cfRule type="cellIs" dxfId="613" priority="657" operator="between">
      <formula>70</formula>
      <formula>79</formula>
    </cfRule>
  </conditionalFormatting>
  <conditionalFormatting sqref="CF49">
    <cfRule type="cellIs" dxfId="612" priority="658" operator="between">
      <formula>60</formula>
      <formula>69</formula>
    </cfRule>
  </conditionalFormatting>
  <conditionalFormatting sqref="CF49">
    <cfRule type="cellIs" dxfId="611" priority="659" operator="between">
      <formula>40</formula>
      <formula>59</formula>
    </cfRule>
  </conditionalFormatting>
  <conditionalFormatting sqref="CF49">
    <cfRule type="cellIs" dxfId="610" priority="660" operator="between">
      <formula>0</formula>
      <formula>39</formula>
    </cfRule>
  </conditionalFormatting>
  <conditionalFormatting sqref="CL49">
    <cfRule type="cellIs" dxfId="609" priority="661" operator="between">
      <formula>0.8</formula>
      <formula>1</formula>
    </cfRule>
  </conditionalFormatting>
  <conditionalFormatting sqref="CL49">
    <cfRule type="cellIs" dxfId="608" priority="662" operator="between">
      <formula>0.7</formula>
      <formula>0.79</formula>
    </cfRule>
  </conditionalFormatting>
  <conditionalFormatting sqref="CL49">
    <cfRule type="cellIs" dxfId="607" priority="663" operator="between">
      <formula>0.6</formula>
      <formula>0.69</formula>
    </cfRule>
  </conditionalFormatting>
  <conditionalFormatting sqref="CL49">
    <cfRule type="cellIs" dxfId="606" priority="664" operator="between">
      <formula>0.4</formula>
      <formula>0.59</formula>
    </cfRule>
  </conditionalFormatting>
  <conditionalFormatting sqref="CL49">
    <cfRule type="cellIs" dxfId="605" priority="665" operator="between">
      <formula>0</formula>
      <formula>0.39</formula>
    </cfRule>
  </conditionalFormatting>
  <conditionalFormatting sqref="CF50">
    <cfRule type="cellIs" dxfId="604" priority="636" operator="between">
      <formula>80</formula>
      <formula>100</formula>
    </cfRule>
  </conditionalFormatting>
  <conditionalFormatting sqref="CF50">
    <cfRule type="cellIs" dxfId="603" priority="637" operator="between">
      <formula>70</formula>
      <formula>79</formula>
    </cfRule>
  </conditionalFormatting>
  <conditionalFormatting sqref="CF50">
    <cfRule type="cellIs" dxfId="602" priority="638" operator="between">
      <formula>60</formula>
      <formula>69</formula>
    </cfRule>
  </conditionalFormatting>
  <conditionalFormatting sqref="CF50">
    <cfRule type="cellIs" dxfId="601" priority="639" operator="between">
      <formula>40</formula>
      <formula>59</formula>
    </cfRule>
  </conditionalFormatting>
  <conditionalFormatting sqref="CF50">
    <cfRule type="cellIs" dxfId="600" priority="640" operator="between">
      <formula>0</formula>
      <formula>39</formula>
    </cfRule>
  </conditionalFormatting>
  <conditionalFormatting sqref="CL50">
    <cfRule type="cellIs" dxfId="599" priority="641" operator="between">
      <formula>0.8</formula>
      <formula>1</formula>
    </cfRule>
  </conditionalFormatting>
  <conditionalFormatting sqref="CL50">
    <cfRule type="cellIs" dxfId="598" priority="642" operator="between">
      <formula>0.7</formula>
      <formula>0.79</formula>
    </cfRule>
  </conditionalFormatting>
  <conditionalFormatting sqref="CL50">
    <cfRule type="cellIs" dxfId="597" priority="643" operator="between">
      <formula>0.6</formula>
      <formula>0.69</formula>
    </cfRule>
  </conditionalFormatting>
  <conditionalFormatting sqref="CL50">
    <cfRule type="cellIs" dxfId="596" priority="644" operator="between">
      <formula>0.4</formula>
      <formula>0.59</formula>
    </cfRule>
  </conditionalFormatting>
  <conditionalFormatting sqref="CL50">
    <cfRule type="cellIs" dxfId="595" priority="645" operator="between">
      <formula>0</formula>
      <formula>0.39</formula>
    </cfRule>
  </conditionalFormatting>
  <conditionalFormatting sqref="CF51">
    <cfRule type="cellIs" dxfId="594" priority="616" operator="between">
      <formula>80</formula>
      <formula>100</formula>
    </cfRule>
  </conditionalFormatting>
  <conditionalFormatting sqref="CF51">
    <cfRule type="cellIs" dxfId="593" priority="617" operator="between">
      <formula>70</formula>
      <formula>79</formula>
    </cfRule>
  </conditionalFormatting>
  <conditionalFormatting sqref="CF51">
    <cfRule type="cellIs" dxfId="592" priority="618" operator="between">
      <formula>60</formula>
      <formula>69</formula>
    </cfRule>
  </conditionalFormatting>
  <conditionalFormatting sqref="CF51">
    <cfRule type="cellIs" dxfId="591" priority="619" operator="between">
      <formula>40</formula>
      <formula>59</formula>
    </cfRule>
  </conditionalFormatting>
  <conditionalFormatting sqref="CF51">
    <cfRule type="cellIs" dxfId="590" priority="620" operator="between">
      <formula>0</formula>
      <formula>39</formula>
    </cfRule>
  </conditionalFormatting>
  <conditionalFormatting sqref="CL51">
    <cfRule type="cellIs" dxfId="589" priority="621" operator="between">
      <formula>0.8</formula>
      <formula>1</formula>
    </cfRule>
  </conditionalFormatting>
  <conditionalFormatting sqref="CL51">
    <cfRule type="cellIs" dxfId="588" priority="622" operator="between">
      <formula>0.7</formula>
      <formula>0.79</formula>
    </cfRule>
  </conditionalFormatting>
  <conditionalFormatting sqref="CL51">
    <cfRule type="cellIs" dxfId="587" priority="623" operator="between">
      <formula>0.6</formula>
      <formula>0.69</formula>
    </cfRule>
  </conditionalFormatting>
  <conditionalFormatting sqref="CL51">
    <cfRule type="cellIs" dxfId="586" priority="624" operator="between">
      <formula>0.4</formula>
      <formula>0.59</formula>
    </cfRule>
  </conditionalFormatting>
  <conditionalFormatting sqref="CL51">
    <cfRule type="cellIs" dxfId="585" priority="625" operator="between">
      <formula>0</formula>
      <formula>0.39</formula>
    </cfRule>
  </conditionalFormatting>
  <conditionalFormatting sqref="CF52">
    <cfRule type="cellIs" dxfId="584" priority="596" operator="between">
      <formula>80</formula>
      <formula>100</formula>
    </cfRule>
  </conditionalFormatting>
  <conditionalFormatting sqref="CF52">
    <cfRule type="cellIs" dxfId="583" priority="597" operator="between">
      <formula>70</formula>
      <formula>79</formula>
    </cfRule>
  </conditionalFormatting>
  <conditionalFormatting sqref="CF52">
    <cfRule type="cellIs" dxfId="582" priority="598" operator="between">
      <formula>60</formula>
      <formula>69</formula>
    </cfRule>
  </conditionalFormatting>
  <conditionalFormatting sqref="CF52">
    <cfRule type="cellIs" dxfId="581" priority="599" operator="between">
      <formula>40</formula>
      <formula>59</formula>
    </cfRule>
  </conditionalFormatting>
  <conditionalFormatting sqref="CF52">
    <cfRule type="cellIs" dxfId="580" priority="600" operator="between">
      <formula>0</formula>
      <formula>39</formula>
    </cfRule>
  </conditionalFormatting>
  <conditionalFormatting sqref="CL52">
    <cfRule type="cellIs" dxfId="579" priority="601" operator="between">
      <formula>0.8</formula>
      <formula>1</formula>
    </cfRule>
  </conditionalFormatting>
  <conditionalFormatting sqref="CL52">
    <cfRule type="cellIs" dxfId="578" priority="602" operator="between">
      <formula>0.7</formula>
      <formula>0.79</formula>
    </cfRule>
  </conditionalFormatting>
  <conditionalFormatting sqref="CL52">
    <cfRule type="cellIs" dxfId="577" priority="603" operator="between">
      <formula>0.6</formula>
      <formula>0.69</formula>
    </cfRule>
  </conditionalFormatting>
  <conditionalFormatting sqref="CL52">
    <cfRule type="cellIs" dxfId="576" priority="604" operator="between">
      <formula>0.4</formula>
      <formula>0.59</formula>
    </cfRule>
  </conditionalFormatting>
  <conditionalFormatting sqref="CL52">
    <cfRule type="cellIs" dxfId="575" priority="605" operator="between">
      <formula>0</formula>
      <formula>0.39</formula>
    </cfRule>
  </conditionalFormatting>
  <conditionalFormatting sqref="CF53">
    <cfRule type="cellIs" dxfId="574" priority="586" operator="between">
      <formula>80</formula>
      <formula>100</formula>
    </cfRule>
  </conditionalFormatting>
  <conditionalFormatting sqref="CF53">
    <cfRule type="cellIs" dxfId="573" priority="587" operator="between">
      <formula>70</formula>
      <formula>79</formula>
    </cfRule>
  </conditionalFormatting>
  <conditionalFormatting sqref="CF53">
    <cfRule type="cellIs" dxfId="572" priority="588" operator="between">
      <formula>60</formula>
      <formula>69</formula>
    </cfRule>
  </conditionalFormatting>
  <conditionalFormatting sqref="CF53">
    <cfRule type="cellIs" dxfId="571" priority="589" operator="between">
      <formula>40</formula>
      <formula>59</formula>
    </cfRule>
  </conditionalFormatting>
  <conditionalFormatting sqref="CF53">
    <cfRule type="cellIs" dxfId="570" priority="590" operator="between">
      <formula>0</formula>
      <formula>39</formula>
    </cfRule>
  </conditionalFormatting>
  <conditionalFormatting sqref="CL53">
    <cfRule type="cellIs" dxfId="569" priority="591" operator="between">
      <formula>0.8</formula>
      <formula>1</formula>
    </cfRule>
  </conditionalFormatting>
  <conditionalFormatting sqref="CL53">
    <cfRule type="cellIs" dxfId="568" priority="592" operator="between">
      <formula>0.7</formula>
      <formula>0.79</formula>
    </cfRule>
  </conditionalFormatting>
  <conditionalFormatting sqref="CL53">
    <cfRule type="cellIs" dxfId="567" priority="593" operator="between">
      <formula>0.6</formula>
      <formula>0.69</formula>
    </cfRule>
  </conditionalFormatting>
  <conditionalFormatting sqref="CL53">
    <cfRule type="cellIs" dxfId="566" priority="594" operator="between">
      <formula>0.4</formula>
      <formula>0.59</formula>
    </cfRule>
  </conditionalFormatting>
  <conditionalFormatting sqref="CL53">
    <cfRule type="cellIs" dxfId="565" priority="595" operator="between">
      <formula>0</formula>
      <formula>0.39</formula>
    </cfRule>
  </conditionalFormatting>
  <conditionalFormatting sqref="CF54">
    <cfRule type="cellIs" dxfId="564" priority="576" operator="between">
      <formula>80</formula>
      <formula>100</formula>
    </cfRule>
  </conditionalFormatting>
  <conditionalFormatting sqref="CF54">
    <cfRule type="cellIs" dxfId="563" priority="577" operator="between">
      <formula>70</formula>
      <formula>79</formula>
    </cfRule>
  </conditionalFormatting>
  <conditionalFormatting sqref="CF54">
    <cfRule type="cellIs" dxfId="562" priority="578" operator="between">
      <formula>60</formula>
      <formula>69</formula>
    </cfRule>
  </conditionalFormatting>
  <conditionalFormatting sqref="CF54">
    <cfRule type="cellIs" dxfId="561" priority="579" operator="between">
      <formula>40</formula>
      <formula>59</formula>
    </cfRule>
  </conditionalFormatting>
  <conditionalFormatting sqref="CF54">
    <cfRule type="cellIs" dxfId="560" priority="580" operator="between">
      <formula>0</formula>
      <formula>39</formula>
    </cfRule>
  </conditionalFormatting>
  <conditionalFormatting sqref="CL54">
    <cfRule type="cellIs" dxfId="559" priority="581" operator="between">
      <formula>0.8</formula>
      <formula>1</formula>
    </cfRule>
  </conditionalFormatting>
  <conditionalFormatting sqref="CL54">
    <cfRule type="cellIs" dxfId="558" priority="582" operator="between">
      <formula>0.7</formula>
      <formula>0.79</formula>
    </cfRule>
  </conditionalFormatting>
  <conditionalFormatting sqref="CL54">
    <cfRule type="cellIs" dxfId="557" priority="583" operator="between">
      <formula>0.6</formula>
      <formula>0.69</formula>
    </cfRule>
  </conditionalFormatting>
  <conditionalFormatting sqref="CL54">
    <cfRule type="cellIs" dxfId="556" priority="584" operator="between">
      <formula>0.4</formula>
      <formula>0.59</formula>
    </cfRule>
  </conditionalFormatting>
  <conditionalFormatting sqref="CL54">
    <cfRule type="cellIs" dxfId="555" priority="585" operator="between">
      <formula>0</formula>
      <formula>0.39</formula>
    </cfRule>
  </conditionalFormatting>
  <conditionalFormatting sqref="CF55">
    <cfRule type="cellIs" dxfId="554" priority="566" operator="between">
      <formula>80</formula>
      <formula>100</formula>
    </cfRule>
  </conditionalFormatting>
  <conditionalFormatting sqref="CF55">
    <cfRule type="cellIs" dxfId="553" priority="567" operator="between">
      <formula>70</formula>
      <formula>79</formula>
    </cfRule>
  </conditionalFormatting>
  <conditionalFormatting sqref="CF55">
    <cfRule type="cellIs" dxfId="552" priority="568" operator="between">
      <formula>60</formula>
      <formula>69</formula>
    </cfRule>
  </conditionalFormatting>
  <conditionalFormatting sqref="CF55">
    <cfRule type="cellIs" dxfId="551" priority="569" operator="between">
      <formula>40</formula>
      <formula>59</formula>
    </cfRule>
  </conditionalFormatting>
  <conditionalFormatting sqref="CF55">
    <cfRule type="cellIs" dxfId="550" priority="570" operator="between">
      <formula>0</formula>
      <formula>39</formula>
    </cfRule>
  </conditionalFormatting>
  <conditionalFormatting sqref="CL55">
    <cfRule type="cellIs" dxfId="549" priority="571" operator="between">
      <formula>0.8</formula>
      <formula>1</formula>
    </cfRule>
  </conditionalFormatting>
  <conditionalFormatting sqref="CL55">
    <cfRule type="cellIs" dxfId="548" priority="572" operator="between">
      <formula>0.7</formula>
      <formula>0.79</formula>
    </cfRule>
  </conditionalFormatting>
  <conditionalFormatting sqref="CL55">
    <cfRule type="cellIs" dxfId="547" priority="573" operator="between">
      <formula>0.6</formula>
      <formula>0.69</formula>
    </cfRule>
  </conditionalFormatting>
  <conditionalFormatting sqref="CL55">
    <cfRule type="cellIs" dxfId="546" priority="574" operator="between">
      <formula>0.4</formula>
      <formula>0.59</formula>
    </cfRule>
  </conditionalFormatting>
  <conditionalFormatting sqref="CL55">
    <cfRule type="cellIs" dxfId="545" priority="575" operator="between">
      <formula>0</formula>
      <formula>0.39</formula>
    </cfRule>
  </conditionalFormatting>
  <conditionalFormatting sqref="CF56">
    <cfRule type="cellIs" dxfId="544" priority="556" operator="between">
      <formula>80</formula>
      <formula>100</formula>
    </cfRule>
  </conditionalFormatting>
  <conditionalFormatting sqref="CF56">
    <cfRule type="cellIs" dxfId="543" priority="557" operator="between">
      <formula>70</formula>
      <formula>79</formula>
    </cfRule>
  </conditionalFormatting>
  <conditionalFormatting sqref="CF56">
    <cfRule type="cellIs" dxfId="542" priority="558" operator="between">
      <formula>60</formula>
      <formula>69</formula>
    </cfRule>
  </conditionalFormatting>
  <conditionalFormatting sqref="CF56">
    <cfRule type="cellIs" dxfId="541" priority="559" operator="between">
      <formula>40</formula>
      <formula>59</formula>
    </cfRule>
  </conditionalFormatting>
  <conditionalFormatting sqref="CF56">
    <cfRule type="cellIs" dxfId="540" priority="560" operator="between">
      <formula>0</formula>
      <formula>39</formula>
    </cfRule>
  </conditionalFormatting>
  <conditionalFormatting sqref="CL56">
    <cfRule type="cellIs" dxfId="539" priority="561" operator="between">
      <formula>0.8</formula>
      <formula>1</formula>
    </cfRule>
  </conditionalFormatting>
  <conditionalFormatting sqref="CL56">
    <cfRule type="cellIs" dxfId="538" priority="562" operator="between">
      <formula>0.7</formula>
      <formula>0.79</formula>
    </cfRule>
  </conditionalFormatting>
  <conditionalFormatting sqref="CL56">
    <cfRule type="cellIs" dxfId="537" priority="563" operator="between">
      <formula>0.6</formula>
      <formula>0.69</formula>
    </cfRule>
  </conditionalFormatting>
  <conditionalFormatting sqref="CL56">
    <cfRule type="cellIs" dxfId="536" priority="564" operator="between">
      <formula>0.4</formula>
      <formula>0.59</formula>
    </cfRule>
  </conditionalFormatting>
  <conditionalFormatting sqref="CL56">
    <cfRule type="cellIs" dxfId="535" priority="565" operator="between">
      <formula>0</formula>
      <formula>0.39</formula>
    </cfRule>
  </conditionalFormatting>
  <conditionalFormatting sqref="CF57">
    <cfRule type="cellIs" dxfId="534" priority="546" operator="between">
      <formula>80</formula>
      <formula>100</formula>
    </cfRule>
  </conditionalFormatting>
  <conditionalFormatting sqref="CF57">
    <cfRule type="cellIs" dxfId="533" priority="547" operator="between">
      <formula>70</formula>
      <formula>79</formula>
    </cfRule>
  </conditionalFormatting>
  <conditionalFormatting sqref="CF57">
    <cfRule type="cellIs" dxfId="532" priority="548" operator="between">
      <formula>60</formula>
      <formula>69</formula>
    </cfRule>
  </conditionalFormatting>
  <conditionalFormatting sqref="CF57">
    <cfRule type="cellIs" dxfId="531" priority="549" operator="between">
      <formula>40</formula>
      <formula>59</formula>
    </cfRule>
  </conditionalFormatting>
  <conditionalFormatting sqref="CF57">
    <cfRule type="cellIs" dxfId="530" priority="550" operator="between">
      <formula>0</formula>
      <formula>39</formula>
    </cfRule>
  </conditionalFormatting>
  <conditionalFormatting sqref="CL57">
    <cfRule type="cellIs" dxfId="529" priority="551" operator="between">
      <formula>0.8</formula>
      <formula>1</formula>
    </cfRule>
  </conditionalFormatting>
  <conditionalFormatting sqref="CL57">
    <cfRule type="cellIs" dxfId="528" priority="552" operator="between">
      <formula>0.7</formula>
      <formula>0.79</formula>
    </cfRule>
  </conditionalFormatting>
  <conditionalFormatting sqref="CL57">
    <cfRule type="cellIs" dxfId="527" priority="553" operator="between">
      <formula>0.6</formula>
      <formula>0.69</formula>
    </cfRule>
  </conditionalFormatting>
  <conditionalFormatting sqref="CL57">
    <cfRule type="cellIs" dxfId="526" priority="554" operator="between">
      <formula>0.4</formula>
      <formula>0.59</formula>
    </cfRule>
  </conditionalFormatting>
  <conditionalFormatting sqref="CL57">
    <cfRule type="cellIs" dxfId="525" priority="555" operator="between">
      <formula>0</formula>
      <formula>0.39</formula>
    </cfRule>
  </conditionalFormatting>
  <conditionalFormatting sqref="CF59">
    <cfRule type="cellIs" dxfId="524" priority="536" operator="between">
      <formula>80</formula>
      <formula>100</formula>
    </cfRule>
  </conditionalFormatting>
  <conditionalFormatting sqref="CF59">
    <cfRule type="cellIs" dxfId="523" priority="537" operator="between">
      <formula>70</formula>
      <formula>79</formula>
    </cfRule>
  </conditionalFormatting>
  <conditionalFormatting sqref="CF59">
    <cfRule type="cellIs" dxfId="522" priority="538" operator="between">
      <formula>60</formula>
      <formula>69</formula>
    </cfRule>
  </conditionalFormatting>
  <conditionalFormatting sqref="CF59">
    <cfRule type="cellIs" dxfId="521" priority="539" operator="between">
      <formula>40</formula>
      <formula>59</formula>
    </cfRule>
  </conditionalFormatting>
  <conditionalFormatting sqref="CF59">
    <cfRule type="cellIs" dxfId="520" priority="540" operator="between">
      <formula>0</formula>
      <formula>39</formula>
    </cfRule>
  </conditionalFormatting>
  <conditionalFormatting sqref="CL59">
    <cfRule type="cellIs" dxfId="519" priority="541" operator="between">
      <formula>0.8</formula>
      <formula>1</formula>
    </cfRule>
  </conditionalFormatting>
  <conditionalFormatting sqref="CL59">
    <cfRule type="cellIs" dxfId="518" priority="542" operator="between">
      <formula>0.7</formula>
      <formula>0.79</formula>
    </cfRule>
  </conditionalFormatting>
  <conditionalFormatting sqref="CL59">
    <cfRule type="cellIs" dxfId="517" priority="543" operator="between">
      <formula>0.6</formula>
      <formula>0.69</formula>
    </cfRule>
  </conditionalFormatting>
  <conditionalFormatting sqref="CL59">
    <cfRule type="cellIs" dxfId="516" priority="544" operator="between">
      <formula>0.4</formula>
      <formula>0.59</formula>
    </cfRule>
  </conditionalFormatting>
  <conditionalFormatting sqref="CL59">
    <cfRule type="cellIs" dxfId="515" priority="545" operator="between">
      <formula>0</formula>
      <formula>0.39</formula>
    </cfRule>
  </conditionalFormatting>
  <conditionalFormatting sqref="CF60">
    <cfRule type="cellIs" dxfId="514" priority="526" operator="between">
      <formula>80</formula>
      <formula>100</formula>
    </cfRule>
  </conditionalFormatting>
  <conditionalFormatting sqref="CF60">
    <cfRule type="cellIs" dxfId="513" priority="527" operator="between">
      <formula>70</formula>
      <formula>79</formula>
    </cfRule>
  </conditionalFormatting>
  <conditionalFormatting sqref="CF60">
    <cfRule type="cellIs" dxfId="512" priority="528" operator="between">
      <formula>60</formula>
      <formula>69</formula>
    </cfRule>
  </conditionalFormatting>
  <conditionalFormatting sqref="CF60">
    <cfRule type="cellIs" dxfId="511" priority="529" operator="between">
      <formula>40</formula>
      <formula>59</formula>
    </cfRule>
  </conditionalFormatting>
  <conditionalFormatting sqref="CF60">
    <cfRule type="cellIs" dxfId="510" priority="530" operator="between">
      <formula>0</formula>
      <formula>39</formula>
    </cfRule>
  </conditionalFormatting>
  <conditionalFormatting sqref="CL60">
    <cfRule type="cellIs" dxfId="509" priority="531" operator="between">
      <formula>0.8</formula>
      <formula>1</formula>
    </cfRule>
  </conditionalFormatting>
  <conditionalFormatting sqref="CL60">
    <cfRule type="cellIs" dxfId="508" priority="532" operator="between">
      <formula>0.7</formula>
      <formula>0.79</formula>
    </cfRule>
  </conditionalFormatting>
  <conditionalFormatting sqref="CL60">
    <cfRule type="cellIs" dxfId="507" priority="533" operator="between">
      <formula>0.6</formula>
      <formula>0.69</formula>
    </cfRule>
  </conditionalFormatting>
  <conditionalFormatting sqref="CL60">
    <cfRule type="cellIs" dxfId="506" priority="534" operator="between">
      <formula>0.4</formula>
      <formula>0.59</formula>
    </cfRule>
  </conditionalFormatting>
  <conditionalFormatting sqref="CL60">
    <cfRule type="cellIs" dxfId="505" priority="535" operator="between">
      <formula>0</formula>
      <formula>0.39</formula>
    </cfRule>
  </conditionalFormatting>
  <conditionalFormatting sqref="CF61">
    <cfRule type="cellIs" dxfId="504" priority="516" operator="between">
      <formula>80</formula>
      <formula>100</formula>
    </cfRule>
  </conditionalFormatting>
  <conditionalFormatting sqref="CF61">
    <cfRule type="cellIs" dxfId="503" priority="517" operator="between">
      <formula>70</formula>
      <formula>79</formula>
    </cfRule>
  </conditionalFormatting>
  <conditionalFormatting sqref="CF61">
    <cfRule type="cellIs" dxfId="502" priority="518" operator="between">
      <formula>60</formula>
      <formula>69</formula>
    </cfRule>
  </conditionalFormatting>
  <conditionalFormatting sqref="CF61">
    <cfRule type="cellIs" dxfId="501" priority="519" operator="between">
      <formula>40</formula>
      <formula>59</formula>
    </cfRule>
  </conditionalFormatting>
  <conditionalFormatting sqref="CF61">
    <cfRule type="cellIs" dxfId="500" priority="520" operator="between">
      <formula>0</formula>
      <formula>39</formula>
    </cfRule>
  </conditionalFormatting>
  <conditionalFormatting sqref="CL61">
    <cfRule type="cellIs" dxfId="499" priority="521" operator="between">
      <formula>0.8</formula>
      <formula>1</formula>
    </cfRule>
  </conditionalFormatting>
  <conditionalFormatting sqref="CL61">
    <cfRule type="cellIs" dxfId="498" priority="522" operator="between">
      <formula>0.7</formula>
      <formula>0.79</formula>
    </cfRule>
  </conditionalFormatting>
  <conditionalFormatting sqref="CL61">
    <cfRule type="cellIs" dxfId="497" priority="523" operator="between">
      <formula>0.6</formula>
      <formula>0.69</formula>
    </cfRule>
  </conditionalFormatting>
  <conditionalFormatting sqref="CL61">
    <cfRule type="cellIs" dxfId="496" priority="524" operator="between">
      <formula>0.4</formula>
      <formula>0.59</formula>
    </cfRule>
  </conditionalFormatting>
  <conditionalFormatting sqref="CL61">
    <cfRule type="cellIs" dxfId="495" priority="525" operator="between">
      <formula>0</formula>
      <formula>0.39</formula>
    </cfRule>
  </conditionalFormatting>
  <conditionalFormatting sqref="CF62">
    <cfRule type="cellIs" dxfId="494" priority="506" operator="between">
      <formula>80</formula>
      <formula>100</formula>
    </cfRule>
  </conditionalFormatting>
  <conditionalFormatting sqref="CF62">
    <cfRule type="cellIs" dxfId="493" priority="507" operator="between">
      <formula>70</formula>
      <formula>79</formula>
    </cfRule>
  </conditionalFormatting>
  <conditionalFormatting sqref="CF62">
    <cfRule type="cellIs" dxfId="492" priority="508" operator="between">
      <formula>60</formula>
      <formula>69</formula>
    </cfRule>
  </conditionalFormatting>
  <conditionalFormatting sqref="CF62">
    <cfRule type="cellIs" dxfId="491" priority="509" operator="between">
      <formula>40</formula>
      <formula>59</formula>
    </cfRule>
  </conditionalFormatting>
  <conditionalFormatting sqref="CF62">
    <cfRule type="cellIs" dxfId="490" priority="510" operator="between">
      <formula>0</formula>
      <formula>39</formula>
    </cfRule>
  </conditionalFormatting>
  <conditionalFormatting sqref="CL62">
    <cfRule type="cellIs" dxfId="489" priority="511" operator="between">
      <formula>0.8</formula>
      <formula>1</formula>
    </cfRule>
  </conditionalFormatting>
  <conditionalFormatting sqref="CL62">
    <cfRule type="cellIs" dxfId="488" priority="512" operator="between">
      <formula>0.7</formula>
      <formula>0.79</formula>
    </cfRule>
  </conditionalFormatting>
  <conditionalFormatting sqref="CL62">
    <cfRule type="cellIs" dxfId="487" priority="513" operator="between">
      <formula>0.6</formula>
      <formula>0.69</formula>
    </cfRule>
  </conditionalFormatting>
  <conditionalFormatting sqref="CL62">
    <cfRule type="cellIs" dxfId="486" priority="514" operator="between">
      <formula>0.4</formula>
      <formula>0.59</formula>
    </cfRule>
  </conditionalFormatting>
  <conditionalFormatting sqref="CL62">
    <cfRule type="cellIs" dxfId="485" priority="515" operator="between">
      <formula>0</formula>
      <formula>0.39</formula>
    </cfRule>
  </conditionalFormatting>
  <conditionalFormatting sqref="CF63">
    <cfRule type="cellIs" dxfId="484" priority="496" operator="between">
      <formula>80</formula>
      <formula>100</formula>
    </cfRule>
  </conditionalFormatting>
  <conditionalFormatting sqref="CF63">
    <cfRule type="cellIs" dxfId="483" priority="497" operator="between">
      <formula>70</formula>
      <formula>79</formula>
    </cfRule>
  </conditionalFormatting>
  <conditionalFormatting sqref="CF63">
    <cfRule type="cellIs" dxfId="482" priority="498" operator="between">
      <formula>60</formula>
      <formula>69</formula>
    </cfRule>
  </conditionalFormatting>
  <conditionalFormatting sqref="CF63">
    <cfRule type="cellIs" dxfId="481" priority="499" operator="between">
      <formula>40</formula>
      <formula>59</formula>
    </cfRule>
  </conditionalFormatting>
  <conditionalFormatting sqref="CF63">
    <cfRule type="cellIs" dxfId="480" priority="500" operator="between">
      <formula>0</formula>
      <formula>39</formula>
    </cfRule>
  </conditionalFormatting>
  <conditionalFormatting sqref="CL63">
    <cfRule type="cellIs" dxfId="479" priority="501" operator="between">
      <formula>0.8</formula>
      <formula>1</formula>
    </cfRule>
  </conditionalFormatting>
  <conditionalFormatting sqref="CL63">
    <cfRule type="cellIs" dxfId="478" priority="502" operator="between">
      <formula>0.7</formula>
      <formula>0.79</formula>
    </cfRule>
  </conditionalFormatting>
  <conditionalFormatting sqref="CL63">
    <cfRule type="cellIs" dxfId="477" priority="503" operator="between">
      <formula>0.6</formula>
      <formula>0.69</formula>
    </cfRule>
  </conditionalFormatting>
  <conditionalFormatting sqref="CL63">
    <cfRule type="cellIs" dxfId="476" priority="504" operator="between">
      <formula>0.4</formula>
      <formula>0.59</formula>
    </cfRule>
  </conditionalFormatting>
  <conditionalFormatting sqref="CL63">
    <cfRule type="cellIs" dxfId="475" priority="505" operator="between">
      <formula>0</formula>
      <formula>0.39</formula>
    </cfRule>
  </conditionalFormatting>
  <conditionalFormatting sqref="CF64">
    <cfRule type="cellIs" dxfId="474" priority="486" operator="between">
      <formula>80</formula>
      <formula>100</formula>
    </cfRule>
  </conditionalFormatting>
  <conditionalFormatting sqref="CF64">
    <cfRule type="cellIs" dxfId="473" priority="487" operator="between">
      <formula>70</formula>
      <formula>79</formula>
    </cfRule>
  </conditionalFormatting>
  <conditionalFormatting sqref="CF64">
    <cfRule type="cellIs" dxfId="472" priority="488" operator="between">
      <formula>60</formula>
      <formula>69</formula>
    </cfRule>
  </conditionalFormatting>
  <conditionalFormatting sqref="CF64">
    <cfRule type="cellIs" dxfId="471" priority="489" operator="between">
      <formula>40</formula>
      <formula>59</formula>
    </cfRule>
  </conditionalFormatting>
  <conditionalFormatting sqref="CF64">
    <cfRule type="cellIs" dxfId="470" priority="490" operator="between">
      <formula>0</formula>
      <formula>39</formula>
    </cfRule>
  </conditionalFormatting>
  <conditionalFormatting sqref="CL64">
    <cfRule type="cellIs" dxfId="469" priority="491" operator="between">
      <formula>0.8</formula>
      <formula>1</formula>
    </cfRule>
  </conditionalFormatting>
  <conditionalFormatting sqref="CL64">
    <cfRule type="cellIs" dxfId="468" priority="492" operator="between">
      <formula>0.7</formula>
      <formula>0.79</formula>
    </cfRule>
  </conditionalFormatting>
  <conditionalFormatting sqref="CL64">
    <cfRule type="cellIs" dxfId="467" priority="493" operator="between">
      <formula>0.6</formula>
      <formula>0.69</formula>
    </cfRule>
  </conditionalFormatting>
  <conditionalFormatting sqref="CL64">
    <cfRule type="cellIs" dxfId="466" priority="494" operator="between">
      <formula>0.4</formula>
      <formula>0.59</formula>
    </cfRule>
  </conditionalFormatting>
  <conditionalFormatting sqref="CL64">
    <cfRule type="cellIs" dxfId="465" priority="495" operator="between">
      <formula>0</formula>
      <formula>0.39</formula>
    </cfRule>
  </conditionalFormatting>
  <conditionalFormatting sqref="CF65">
    <cfRule type="cellIs" dxfId="464" priority="476" operator="between">
      <formula>80</formula>
      <formula>100</formula>
    </cfRule>
  </conditionalFormatting>
  <conditionalFormatting sqref="CF65">
    <cfRule type="cellIs" dxfId="463" priority="477" operator="between">
      <formula>70</formula>
      <formula>79</formula>
    </cfRule>
  </conditionalFormatting>
  <conditionalFormatting sqref="CF65">
    <cfRule type="cellIs" dxfId="462" priority="478" operator="between">
      <formula>60</formula>
      <formula>69</formula>
    </cfRule>
  </conditionalFormatting>
  <conditionalFormatting sqref="CF65">
    <cfRule type="cellIs" dxfId="461" priority="479" operator="between">
      <formula>40</formula>
      <formula>59</formula>
    </cfRule>
  </conditionalFormatting>
  <conditionalFormatting sqref="CF65">
    <cfRule type="cellIs" dxfId="460" priority="480" operator="between">
      <formula>0</formula>
      <formula>39</formula>
    </cfRule>
  </conditionalFormatting>
  <conditionalFormatting sqref="CL65">
    <cfRule type="cellIs" dxfId="459" priority="481" operator="between">
      <formula>0.8</formula>
      <formula>1</formula>
    </cfRule>
  </conditionalFormatting>
  <conditionalFormatting sqref="CL65">
    <cfRule type="cellIs" dxfId="458" priority="482" operator="between">
      <formula>0.7</formula>
      <formula>0.79</formula>
    </cfRule>
  </conditionalFormatting>
  <conditionalFormatting sqref="CL65">
    <cfRule type="cellIs" dxfId="457" priority="483" operator="between">
      <formula>0.6</formula>
      <formula>0.69</formula>
    </cfRule>
  </conditionalFormatting>
  <conditionalFormatting sqref="CL65">
    <cfRule type="cellIs" dxfId="456" priority="484" operator="between">
      <formula>0.4</formula>
      <formula>0.59</formula>
    </cfRule>
  </conditionalFormatting>
  <conditionalFormatting sqref="CL65">
    <cfRule type="cellIs" dxfId="455" priority="485" operator="between">
      <formula>0</formula>
      <formula>0.39</formula>
    </cfRule>
  </conditionalFormatting>
  <conditionalFormatting sqref="CF66">
    <cfRule type="cellIs" dxfId="454" priority="466" operator="between">
      <formula>80</formula>
      <formula>100</formula>
    </cfRule>
  </conditionalFormatting>
  <conditionalFormatting sqref="CF66">
    <cfRule type="cellIs" dxfId="453" priority="467" operator="between">
      <formula>70</formula>
      <formula>79</formula>
    </cfRule>
  </conditionalFormatting>
  <conditionalFormatting sqref="CF66">
    <cfRule type="cellIs" dxfId="452" priority="468" operator="between">
      <formula>60</formula>
      <formula>69</formula>
    </cfRule>
  </conditionalFormatting>
  <conditionalFormatting sqref="CF66">
    <cfRule type="cellIs" dxfId="451" priority="469" operator="between">
      <formula>40</formula>
      <formula>59</formula>
    </cfRule>
  </conditionalFormatting>
  <conditionalFormatting sqref="CF66">
    <cfRule type="cellIs" dxfId="450" priority="470" operator="between">
      <formula>0</formula>
      <formula>39</formula>
    </cfRule>
  </conditionalFormatting>
  <conditionalFormatting sqref="CL66">
    <cfRule type="cellIs" dxfId="449" priority="471" operator="between">
      <formula>0.8</formula>
      <formula>1</formula>
    </cfRule>
  </conditionalFormatting>
  <conditionalFormatting sqref="CL66">
    <cfRule type="cellIs" dxfId="448" priority="472" operator="between">
      <formula>0.7</formula>
      <formula>0.79</formula>
    </cfRule>
  </conditionalFormatting>
  <conditionalFormatting sqref="CL66">
    <cfRule type="cellIs" dxfId="447" priority="473" operator="between">
      <formula>0.6</formula>
      <formula>0.69</formula>
    </cfRule>
  </conditionalFormatting>
  <conditionalFormatting sqref="CL66">
    <cfRule type="cellIs" dxfId="446" priority="474" operator="between">
      <formula>0.4</formula>
      <formula>0.59</formula>
    </cfRule>
  </conditionalFormatting>
  <conditionalFormatting sqref="CL66">
    <cfRule type="cellIs" dxfId="445" priority="475" operator="between">
      <formula>0</formula>
      <formula>0.39</formula>
    </cfRule>
  </conditionalFormatting>
  <conditionalFormatting sqref="CF67">
    <cfRule type="cellIs" dxfId="444" priority="456" operator="between">
      <formula>80</formula>
      <formula>100</formula>
    </cfRule>
  </conditionalFormatting>
  <conditionalFormatting sqref="CF67">
    <cfRule type="cellIs" dxfId="443" priority="457" operator="between">
      <formula>70</formula>
      <formula>79</formula>
    </cfRule>
  </conditionalFormatting>
  <conditionalFormatting sqref="CF67">
    <cfRule type="cellIs" dxfId="442" priority="458" operator="between">
      <formula>60</formula>
      <formula>69</formula>
    </cfRule>
  </conditionalFormatting>
  <conditionalFormatting sqref="CF67">
    <cfRule type="cellIs" dxfId="441" priority="459" operator="between">
      <formula>40</formula>
      <formula>59</formula>
    </cfRule>
  </conditionalFormatting>
  <conditionalFormatting sqref="CF67">
    <cfRule type="cellIs" dxfId="440" priority="460" operator="between">
      <formula>0</formula>
      <formula>39</formula>
    </cfRule>
  </conditionalFormatting>
  <conditionalFormatting sqref="CL67">
    <cfRule type="cellIs" dxfId="439" priority="461" operator="between">
      <formula>0.8</formula>
      <formula>1</formula>
    </cfRule>
  </conditionalFormatting>
  <conditionalFormatting sqref="CL67">
    <cfRule type="cellIs" dxfId="438" priority="462" operator="between">
      <formula>0.7</formula>
      <formula>0.79</formula>
    </cfRule>
  </conditionalFormatting>
  <conditionalFormatting sqref="CL67">
    <cfRule type="cellIs" dxfId="437" priority="463" operator="between">
      <formula>0.6</formula>
      <formula>0.69</formula>
    </cfRule>
  </conditionalFormatting>
  <conditionalFormatting sqref="CL67">
    <cfRule type="cellIs" dxfId="436" priority="464" operator="between">
      <formula>0.4</formula>
      <formula>0.59</formula>
    </cfRule>
  </conditionalFormatting>
  <conditionalFormatting sqref="CL67">
    <cfRule type="cellIs" dxfId="435" priority="465" operator="between">
      <formula>0</formula>
      <formula>0.39</formula>
    </cfRule>
  </conditionalFormatting>
  <conditionalFormatting sqref="CF68">
    <cfRule type="cellIs" dxfId="434" priority="446" operator="between">
      <formula>80</formula>
      <formula>100</formula>
    </cfRule>
  </conditionalFormatting>
  <conditionalFormatting sqref="CF68">
    <cfRule type="cellIs" dxfId="433" priority="447" operator="between">
      <formula>70</formula>
      <formula>79</formula>
    </cfRule>
  </conditionalFormatting>
  <conditionalFormatting sqref="CF68">
    <cfRule type="cellIs" dxfId="432" priority="448" operator="between">
      <formula>60</formula>
      <formula>69</formula>
    </cfRule>
  </conditionalFormatting>
  <conditionalFormatting sqref="CF68">
    <cfRule type="cellIs" dxfId="431" priority="449" operator="between">
      <formula>40</formula>
      <formula>59</formula>
    </cfRule>
  </conditionalFormatting>
  <conditionalFormatting sqref="CF68">
    <cfRule type="cellIs" dxfId="430" priority="450" operator="between">
      <formula>0</formula>
      <formula>39</formula>
    </cfRule>
  </conditionalFormatting>
  <conditionalFormatting sqref="CL68">
    <cfRule type="cellIs" dxfId="429" priority="451" operator="between">
      <formula>0.8</formula>
      <formula>1</formula>
    </cfRule>
  </conditionalFormatting>
  <conditionalFormatting sqref="CL68">
    <cfRule type="cellIs" dxfId="428" priority="452" operator="between">
      <formula>0.7</formula>
      <formula>0.79</formula>
    </cfRule>
  </conditionalFormatting>
  <conditionalFormatting sqref="CL68">
    <cfRule type="cellIs" dxfId="427" priority="453" operator="between">
      <formula>0.6</formula>
      <formula>0.69</formula>
    </cfRule>
  </conditionalFormatting>
  <conditionalFormatting sqref="CL68">
    <cfRule type="cellIs" dxfId="426" priority="454" operator="between">
      <formula>0.4</formula>
      <formula>0.59</formula>
    </cfRule>
  </conditionalFormatting>
  <conditionalFormatting sqref="CL68">
    <cfRule type="cellIs" dxfId="425" priority="455" operator="between">
      <formula>0</formula>
      <formula>0.39</formula>
    </cfRule>
  </conditionalFormatting>
  <conditionalFormatting sqref="CF69">
    <cfRule type="cellIs" dxfId="424" priority="436" operator="between">
      <formula>80</formula>
      <formula>100</formula>
    </cfRule>
  </conditionalFormatting>
  <conditionalFormatting sqref="CF69">
    <cfRule type="cellIs" dxfId="423" priority="437" operator="between">
      <formula>70</formula>
      <formula>79</formula>
    </cfRule>
  </conditionalFormatting>
  <conditionalFormatting sqref="CF69">
    <cfRule type="cellIs" dxfId="422" priority="438" operator="between">
      <formula>60</formula>
      <formula>69</formula>
    </cfRule>
  </conditionalFormatting>
  <conditionalFormatting sqref="CF69">
    <cfRule type="cellIs" dxfId="421" priority="439" operator="between">
      <formula>40</formula>
      <formula>59</formula>
    </cfRule>
  </conditionalFormatting>
  <conditionalFormatting sqref="CF69">
    <cfRule type="cellIs" dxfId="420" priority="440" operator="between">
      <formula>0</formula>
      <formula>39</formula>
    </cfRule>
  </conditionalFormatting>
  <conditionalFormatting sqref="CL69">
    <cfRule type="cellIs" dxfId="419" priority="441" operator="between">
      <formula>0.8</formula>
      <formula>1</formula>
    </cfRule>
  </conditionalFormatting>
  <conditionalFormatting sqref="CL69">
    <cfRule type="cellIs" dxfId="418" priority="442" operator="between">
      <formula>0.7</formula>
      <formula>0.79</formula>
    </cfRule>
  </conditionalFormatting>
  <conditionalFormatting sqref="CL69">
    <cfRule type="cellIs" dxfId="417" priority="443" operator="between">
      <formula>0.6</formula>
      <formula>0.69</formula>
    </cfRule>
  </conditionalFormatting>
  <conditionalFormatting sqref="CL69">
    <cfRule type="cellIs" dxfId="416" priority="444" operator="between">
      <formula>0.4</formula>
      <formula>0.59</formula>
    </cfRule>
  </conditionalFormatting>
  <conditionalFormatting sqref="CL69">
    <cfRule type="cellIs" dxfId="415" priority="445" operator="between">
      <formula>0</formula>
      <formula>0.39</formula>
    </cfRule>
  </conditionalFormatting>
  <conditionalFormatting sqref="CF70">
    <cfRule type="cellIs" dxfId="414" priority="426" operator="between">
      <formula>80</formula>
      <formula>100</formula>
    </cfRule>
  </conditionalFormatting>
  <conditionalFormatting sqref="CF70">
    <cfRule type="cellIs" dxfId="413" priority="427" operator="between">
      <formula>70</formula>
      <formula>79</formula>
    </cfRule>
  </conditionalFormatting>
  <conditionalFormatting sqref="CF70">
    <cfRule type="cellIs" dxfId="412" priority="428" operator="between">
      <formula>60</formula>
      <formula>69</formula>
    </cfRule>
  </conditionalFormatting>
  <conditionalFormatting sqref="CF70">
    <cfRule type="cellIs" dxfId="411" priority="429" operator="between">
      <formula>40</formula>
      <formula>59</formula>
    </cfRule>
  </conditionalFormatting>
  <conditionalFormatting sqref="CF70">
    <cfRule type="cellIs" dxfId="410" priority="430" operator="between">
      <formula>0</formula>
      <formula>39</formula>
    </cfRule>
  </conditionalFormatting>
  <conditionalFormatting sqref="CL70">
    <cfRule type="cellIs" dxfId="409" priority="431" operator="between">
      <formula>0.8</formula>
      <formula>1</formula>
    </cfRule>
  </conditionalFormatting>
  <conditionalFormatting sqref="CL70">
    <cfRule type="cellIs" dxfId="408" priority="432" operator="between">
      <formula>0.7</formula>
      <formula>0.79</formula>
    </cfRule>
  </conditionalFormatting>
  <conditionalFormatting sqref="CL70">
    <cfRule type="cellIs" dxfId="407" priority="433" operator="between">
      <formula>0.6</formula>
      <formula>0.69</formula>
    </cfRule>
  </conditionalFormatting>
  <conditionalFormatting sqref="CL70">
    <cfRule type="cellIs" dxfId="406" priority="434" operator="between">
      <formula>0.4</formula>
      <formula>0.59</formula>
    </cfRule>
  </conditionalFormatting>
  <conditionalFormatting sqref="CL70">
    <cfRule type="cellIs" dxfId="405" priority="435" operator="between">
      <formula>0</formula>
      <formula>0.39</formula>
    </cfRule>
  </conditionalFormatting>
  <conditionalFormatting sqref="CF71">
    <cfRule type="cellIs" dxfId="404" priority="416" operator="between">
      <formula>80</formula>
      <formula>100</formula>
    </cfRule>
  </conditionalFormatting>
  <conditionalFormatting sqref="CF71">
    <cfRule type="cellIs" dxfId="403" priority="417" operator="between">
      <formula>70</formula>
      <formula>79</formula>
    </cfRule>
  </conditionalFormatting>
  <conditionalFormatting sqref="CF71">
    <cfRule type="cellIs" dxfId="402" priority="418" operator="between">
      <formula>60</formula>
      <formula>69</formula>
    </cfRule>
  </conditionalFormatting>
  <conditionalFormatting sqref="CF71">
    <cfRule type="cellIs" dxfId="401" priority="419" operator="between">
      <formula>40</formula>
      <formula>59</formula>
    </cfRule>
  </conditionalFormatting>
  <conditionalFormatting sqref="CF71">
    <cfRule type="cellIs" dxfId="400" priority="420" operator="between">
      <formula>0</formula>
      <formula>39</formula>
    </cfRule>
  </conditionalFormatting>
  <conditionalFormatting sqref="CL71">
    <cfRule type="cellIs" dxfId="399" priority="421" operator="between">
      <formula>0.8</formula>
      <formula>1</formula>
    </cfRule>
  </conditionalFormatting>
  <conditionalFormatting sqref="CL71">
    <cfRule type="cellIs" dxfId="398" priority="422" operator="between">
      <formula>0.7</formula>
      <formula>0.79</formula>
    </cfRule>
  </conditionalFormatting>
  <conditionalFormatting sqref="CL71">
    <cfRule type="cellIs" dxfId="397" priority="423" operator="between">
      <formula>0.6</formula>
      <formula>0.69</formula>
    </cfRule>
  </conditionalFormatting>
  <conditionalFormatting sqref="CL71">
    <cfRule type="cellIs" dxfId="396" priority="424" operator="between">
      <formula>0.4</formula>
      <formula>0.59</formula>
    </cfRule>
  </conditionalFormatting>
  <conditionalFormatting sqref="CL71">
    <cfRule type="cellIs" dxfId="395" priority="425" operator="between">
      <formula>0</formula>
      <formula>0.39</formula>
    </cfRule>
  </conditionalFormatting>
  <conditionalFormatting sqref="CF72">
    <cfRule type="cellIs" dxfId="394" priority="406" operator="between">
      <formula>80</formula>
      <formula>100</formula>
    </cfRule>
  </conditionalFormatting>
  <conditionalFormatting sqref="CF72">
    <cfRule type="cellIs" dxfId="393" priority="407" operator="between">
      <formula>70</formula>
      <formula>79</formula>
    </cfRule>
  </conditionalFormatting>
  <conditionalFormatting sqref="CF72">
    <cfRule type="cellIs" dxfId="392" priority="408" operator="between">
      <formula>60</formula>
      <formula>69</formula>
    </cfRule>
  </conditionalFormatting>
  <conditionalFormatting sqref="CF72">
    <cfRule type="cellIs" dxfId="391" priority="409" operator="between">
      <formula>40</formula>
      <formula>59</formula>
    </cfRule>
  </conditionalFormatting>
  <conditionalFormatting sqref="CF72">
    <cfRule type="cellIs" dxfId="390" priority="410" operator="between">
      <formula>0</formula>
      <formula>39</formula>
    </cfRule>
  </conditionalFormatting>
  <conditionalFormatting sqref="CL72">
    <cfRule type="cellIs" dxfId="389" priority="411" operator="between">
      <formula>0.8</formula>
      <formula>1</formula>
    </cfRule>
  </conditionalFormatting>
  <conditionalFormatting sqref="CL72">
    <cfRule type="cellIs" dxfId="388" priority="412" operator="between">
      <formula>0.7</formula>
      <formula>0.79</formula>
    </cfRule>
  </conditionalFormatting>
  <conditionalFormatting sqref="CL72">
    <cfRule type="cellIs" dxfId="387" priority="413" operator="between">
      <formula>0.6</formula>
      <formula>0.69</formula>
    </cfRule>
  </conditionalFormatting>
  <conditionalFormatting sqref="CL72">
    <cfRule type="cellIs" dxfId="386" priority="414" operator="between">
      <formula>0.4</formula>
      <formula>0.59</formula>
    </cfRule>
  </conditionalFormatting>
  <conditionalFormatting sqref="CL72">
    <cfRule type="cellIs" dxfId="385" priority="415" operator="between">
      <formula>0</formula>
      <formula>0.39</formula>
    </cfRule>
  </conditionalFormatting>
  <conditionalFormatting sqref="CF73">
    <cfRule type="cellIs" dxfId="384" priority="396" operator="between">
      <formula>80</formula>
      <formula>100</formula>
    </cfRule>
  </conditionalFormatting>
  <conditionalFormatting sqref="CF73">
    <cfRule type="cellIs" dxfId="383" priority="397" operator="between">
      <formula>70</formula>
      <formula>79</formula>
    </cfRule>
  </conditionalFormatting>
  <conditionalFormatting sqref="CF73">
    <cfRule type="cellIs" dxfId="382" priority="398" operator="between">
      <formula>60</formula>
      <formula>69</formula>
    </cfRule>
  </conditionalFormatting>
  <conditionalFormatting sqref="CF73">
    <cfRule type="cellIs" dxfId="381" priority="399" operator="between">
      <formula>40</formula>
      <formula>59</formula>
    </cfRule>
  </conditionalFormatting>
  <conditionalFormatting sqref="CF73">
    <cfRule type="cellIs" dxfId="380" priority="400" operator="between">
      <formula>0</formula>
      <formula>39</formula>
    </cfRule>
  </conditionalFormatting>
  <conditionalFormatting sqref="CL73">
    <cfRule type="cellIs" dxfId="379" priority="401" operator="between">
      <formula>0.8</formula>
      <formula>1</formula>
    </cfRule>
  </conditionalFormatting>
  <conditionalFormatting sqref="CL73">
    <cfRule type="cellIs" dxfId="378" priority="402" operator="between">
      <formula>0.7</formula>
      <formula>0.79</formula>
    </cfRule>
  </conditionalFormatting>
  <conditionalFormatting sqref="CL73">
    <cfRule type="cellIs" dxfId="377" priority="403" operator="between">
      <formula>0.6</formula>
      <formula>0.69</formula>
    </cfRule>
  </conditionalFormatting>
  <conditionalFormatting sqref="CL73">
    <cfRule type="cellIs" dxfId="376" priority="404" operator="between">
      <formula>0.4</formula>
      <formula>0.59</formula>
    </cfRule>
  </conditionalFormatting>
  <conditionalFormatting sqref="CL73">
    <cfRule type="cellIs" dxfId="375" priority="405" operator="between">
      <formula>0</formula>
      <formula>0.39</formula>
    </cfRule>
  </conditionalFormatting>
  <conditionalFormatting sqref="CF74">
    <cfRule type="cellIs" dxfId="374" priority="386" operator="between">
      <formula>80</formula>
      <formula>100</formula>
    </cfRule>
  </conditionalFormatting>
  <conditionalFormatting sqref="CF74">
    <cfRule type="cellIs" dxfId="373" priority="387" operator="between">
      <formula>70</formula>
      <formula>79</formula>
    </cfRule>
  </conditionalFormatting>
  <conditionalFormatting sqref="CF74">
    <cfRule type="cellIs" dxfId="372" priority="388" operator="between">
      <formula>60</formula>
      <formula>69</formula>
    </cfRule>
  </conditionalFormatting>
  <conditionalFormatting sqref="CF74">
    <cfRule type="cellIs" dxfId="371" priority="389" operator="between">
      <formula>40</formula>
      <formula>59</formula>
    </cfRule>
  </conditionalFormatting>
  <conditionalFormatting sqref="CF74">
    <cfRule type="cellIs" dxfId="370" priority="390" operator="between">
      <formula>0</formula>
      <formula>39</formula>
    </cfRule>
  </conditionalFormatting>
  <conditionalFormatting sqref="CL74">
    <cfRule type="cellIs" dxfId="369" priority="391" operator="between">
      <formula>0.8</formula>
      <formula>1</formula>
    </cfRule>
  </conditionalFormatting>
  <conditionalFormatting sqref="CL74">
    <cfRule type="cellIs" dxfId="368" priority="392" operator="between">
      <formula>0.7</formula>
      <formula>0.79</formula>
    </cfRule>
  </conditionalFormatting>
  <conditionalFormatting sqref="CL74">
    <cfRule type="cellIs" dxfId="367" priority="393" operator="between">
      <formula>0.6</formula>
      <formula>0.69</formula>
    </cfRule>
  </conditionalFormatting>
  <conditionalFormatting sqref="CL74">
    <cfRule type="cellIs" dxfId="366" priority="394" operator="between">
      <formula>0.4</formula>
      <formula>0.59</formula>
    </cfRule>
  </conditionalFormatting>
  <conditionalFormatting sqref="CL74">
    <cfRule type="cellIs" dxfId="365" priority="395" operator="between">
      <formula>0</formula>
      <formula>0.39</formula>
    </cfRule>
  </conditionalFormatting>
  <conditionalFormatting sqref="CF75">
    <cfRule type="cellIs" dxfId="364" priority="376" operator="between">
      <formula>80</formula>
      <formula>100</formula>
    </cfRule>
  </conditionalFormatting>
  <conditionalFormatting sqref="CF75">
    <cfRule type="cellIs" dxfId="363" priority="377" operator="between">
      <formula>70</formula>
      <formula>79</formula>
    </cfRule>
  </conditionalFormatting>
  <conditionalFormatting sqref="CF75">
    <cfRule type="cellIs" dxfId="362" priority="378" operator="between">
      <formula>60</formula>
      <formula>69</formula>
    </cfRule>
  </conditionalFormatting>
  <conditionalFormatting sqref="CF75">
    <cfRule type="cellIs" dxfId="361" priority="379" operator="between">
      <formula>40</formula>
      <formula>59</formula>
    </cfRule>
  </conditionalFormatting>
  <conditionalFormatting sqref="CF75">
    <cfRule type="cellIs" dxfId="360" priority="380" operator="between">
      <formula>0</formula>
      <formula>39</formula>
    </cfRule>
  </conditionalFormatting>
  <conditionalFormatting sqref="CL75">
    <cfRule type="cellIs" dxfId="359" priority="381" operator="between">
      <formula>0.8</formula>
      <formula>1</formula>
    </cfRule>
  </conditionalFormatting>
  <conditionalFormatting sqref="CL75">
    <cfRule type="cellIs" dxfId="358" priority="382" operator="between">
      <formula>0.7</formula>
      <formula>0.79</formula>
    </cfRule>
  </conditionalFormatting>
  <conditionalFormatting sqref="CL75">
    <cfRule type="cellIs" dxfId="357" priority="383" operator="between">
      <formula>0.6</formula>
      <formula>0.69</formula>
    </cfRule>
  </conditionalFormatting>
  <conditionalFormatting sqref="CL75">
    <cfRule type="cellIs" dxfId="356" priority="384" operator="between">
      <formula>0.4</formula>
      <formula>0.59</formula>
    </cfRule>
  </conditionalFormatting>
  <conditionalFormatting sqref="CL75">
    <cfRule type="cellIs" dxfId="355" priority="385" operator="between">
      <formula>0</formula>
      <formula>0.39</formula>
    </cfRule>
  </conditionalFormatting>
  <conditionalFormatting sqref="CF76">
    <cfRule type="cellIs" dxfId="354" priority="366" operator="between">
      <formula>80</formula>
      <formula>100</formula>
    </cfRule>
  </conditionalFormatting>
  <conditionalFormatting sqref="CF76">
    <cfRule type="cellIs" dxfId="353" priority="367" operator="between">
      <formula>70</formula>
      <formula>79</formula>
    </cfRule>
  </conditionalFormatting>
  <conditionalFormatting sqref="CF76">
    <cfRule type="cellIs" dxfId="352" priority="368" operator="between">
      <formula>60</formula>
      <formula>69</formula>
    </cfRule>
  </conditionalFormatting>
  <conditionalFormatting sqref="CF76">
    <cfRule type="cellIs" dxfId="351" priority="369" operator="between">
      <formula>40</formula>
      <formula>59</formula>
    </cfRule>
  </conditionalFormatting>
  <conditionalFormatting sqref="CF76">
    <cfRule type="cellIs" dxfId="350" priority="370" operator="between">
      <formula>0</formula>
      <formula>39</formula>
    </cfRule>
  </conditionalFormatting>
  <conditionalFormatting sqref="CL76">
    <cfRule type="cellIs" dxfId="349" priority="371" operator="between">
      <formula>0.8</formula>
      <formula>1</formula>
    </cfRule>
  </conditionalFormatting>
  <conditionalFormatting sqref="CL76">
    <cfRule type="cellIs" dxfId="348" priority="372" operator="between">
      <formula>0.7</formula>
      <formula>0.79</formula>
    </cfRule>
  </conditionalFormatting>
  <conditionalFormatting sqref="CL76">
    <cfRule type="cellIs" dxfId="347" priority="373" operator="between">
      <formula>0.6</formula>
      <formula>0.69</formula>
    </cfRule>
  </conditionalFormatting>
  <conditionalFormatting sqref="CL76">
    <cfRule type="cellIs" dxfId="346" priority="374" operator="between">
      <formula>0.4</formula>
      <formula>0.59</formula>
    </cfRule>
  </conditionalFormatting>
  <conditionalFormatting sqref="CL76">
    <cfRule type="cellIs" dxfId="345" priority="375" operator="between">
      <formula>0</formula>
      <formula>0.39</formula>
    </cfRule>
  </conditionalFormatting>
  <conditionalFormatting sqref="CF77">
    <cfRule type="cellIs" dxfId="344" priority="356" operator="between">
      <formula>80</formula>
      <formula>100</formula>
    </cfRule>
  </conditionalFormatting>
  <conditionalFormatting sqref="CF77">
    <cfRule type="cellIs" dxfId="343" priority="357" operator="between">
      <formula>70</formula>
      <formula>79</formula>
    </cfRule>
  </conditionalFormatting>
  <conditionalFormatting sqref="CF77">
    <cfRule type="cellIs" dxfId="342" priority="358" operator="between">
      <formula>60</formula>
      <formula>69</formula>
    </cfRule>
  </conditionalFormatting>
  <conditionalFormatting sqref="CF77">
    <cfRule type="cellIs" dxfId="341" priority="359" operator="between">
      <formula>40</formula>
      <formula>59</formula>
    </cfRule>
  </conditionalFormatting>
  <conditionalFormatting sqref="CF77">
    <cfRule type="cellIs" dxfId="340" priority="360" operator="between">
      <formula>0</formula>
      <formula>39</formula>
    </cfRule>
  </conditionalFormatting>
  <conditionalFormatting sqref="CL77">
    <cfRule type="cellIs" dxfId="339" priority="361" operator="between">
      <formula>0.8</formula>
      <formula>1</formula>
    </cfRule>
  </conditionalFormatting>
  <conditionalFormatting sqref="CL77">
    <cfRule type="cellIs" dxfId="338" priority="362" operator="between">
      <formula>0.7</formula>
      <formula>0.79</formula>
    </cfRule>
  </conditionalFormatting>
  <conditionalFormatting sqref="CL77">
    <cfRule type="cellIs" dxfId="337" priority="363" operator="between">
      <formula>0.6</formula>
      <formula>0.69</formula>
    </cfRule>
  </conditionalFormatting>
  <conditionalFormatting sqref="CL77">
    <cfRule type="cellIs" dxfId="336" priority="364" operator="between">
      <formula>0.4</formula>
      <formula>0.59</formula>
    </cfRule>
  </conditionalFormatting>
  <conditionalFormatting sqref="CL77">
    <cfRule type="cellIs" dxfId="335" priority="365" operator="between">
      <formula>0</formula>
      <formula>0.39</formula>
    </cfRule>
  </conditionalFormatting>
  <conditionalFormatting sqref="CF78">
    <cfRule type="cellIs" dxfId="334" priority="346" operator="between">
      <formula>80</formula>
      <formula>100</formula>
    </cfRule>
  </conditionalFormatting>
  <conditionalFormatting sqref="CF78">
    <cfRule type="cellIs" dxfId="333" priority="347" operator="between">
      <formula>70</formula>
      <formula>79</formula>
    </cfRule>
  </conditionalFormatting>
  <conditionalFormatting sqref="CF78">
    <cfRule type="cellIs" dxfId="332" priority="348" operator="between">
      <formula>60</formula>
      <formula>69</formula>
    </cfRule>
  </conditionalFormatting>
  <conditionalFormatting sqref="CF78">
    <cfRule type="cellIs" dxfId="331" priority="349" operator="between">
      <formula>40</formula>
      <formula>59</formula>
    </cfRule>
  </conditionalFormatting>
  <conditionalFormatting sqref="CF78">
    <cfRule type="cellIs" dxfId="330" priority="350" operator="between">
      <formula>0</formula>
      <formula>39</formula>
    </cfRule>
  </conditionalFormatting>
  <conditionalFormatting sqref="CL78">
    <cfRule type="cellIs" dxfId="329" priority="351" operator="between">
      <formula>0.8</formula>
      <formula>1</formula>
    </cfRule>
  </conditionalFormatting>
  <conditionalFormatting sqref="CL78">
    <cfRule type="cellIs" dxfId="328" priority="352" operator="between">
      <formula>0.7</formula>
      <formula>0.79</formula>
    </cfRule>
  </conditionalFormatting>
  <conditionalFormatting sqref="CL78">
    <cfRule type="cellIs" dxfId="327" priority="353" operator="between">
      <formula>0.6</formula>
      <formula>0.69</formula>
    </cfRule>
  </conditionalFormatting>
  <conditionalFormatting sqref="CL78">
    <cfRule type="cellIs" dxfId="326" priority="354" operator="between">
      <formula>0.4</formula>
      <formula>0.59</formula>
    </cfRule>
  </conditionalFormatting>
  <conditionalFormatting sqref="CL78">
    <cfRule type="cellIs" dxfId="325" priority="355" operator="between">
      <formula>0</formula>
      <formula>0.39</formula>
    </cfRule>
  </conditionalFormatting>
  <conditionalFormatting sqref="CF79">
    <cfRule type="cellIs" dxfId="324" priority="336" operator="between">
      <formula>80</formula>
      <formula>100</formula>
    </cfRule>
  </conditionalFormatting>
  <conditionalFormatting sqref="CF79">
    <cfRule type="cellIs" dxfId="323" priority="337" operator="between">
      <formula>70</formula>
      <formula>79</formula>
    </cfRule>
  </conditionalFormatting>
  <conditionalFormatting sqref="CF79">
    <cfRule type="cellIs" dxfId="322" priority="338" operator="between">
      <formula>60</formula>
      <formula>69</formula>
    </cfRule>
  </conditionalFormatting>
  <conditionalFormatting sqref="CF79">
    <cfRule type="cellIs" dxfId="321" priority="339" operator="between">
      <formula>40</formula>
      <formula>59</formula>
    </cfRule>
  </conditionalFormatting>
  <conditionalFormatting sqref="CF79">
    <cfRule type="cellIs" dxfId="320" priority="340" operator="between">
      <formula>0</formula>
      <formula>39</formula>
    </cfRule>
  </conditionalFormatting>
  <conditionalFormatting sqref="CL79">
    <cfRule type="cellIs" dxfId="319" priority="341" operator="between">
      <formula>0.8</formula>
      <formula>1</formula>
    </cfRule>
  </conditionalFormatting>
  <conditionalFormatting sqref="CL79">
    <cfRule type="cellIs" dxfId="318" priority="342" operator="between">
      <formula>0.7</formula>
      <formula>0.79</formula>
    </cfRule>
  </conditionalFormatting>
  <conditionalFormatting sqref="CL79">
    <cfRule type="cellIs" dxfId="317" priority="343" operator="between">
      <formula>0.6</formula>
      <formula>0.69</formula>
    </cfRule>
  </conditionalFormatting>
  <conditionalFormatting sqref="CL79">
    <cfRule type="cellIs" dxfId="316" priority="344" operator="between">
      <formula>0.4</formula>
      <formula>0.59</formula>
    </cfRule>
  </conditionalFormatting>
  <conditionalFormatting sqref="CL79">
    <cfRule type="cellIs" dxfId="315" priority="345" operator="between">
      <formula>0</formula>
      <formula>0.39</formula>
    </cfRule>
  </conditionalFormatting>
  <conditionalFormatting sqref="CF80">
    <cfRule type="cellIs" dxfId="314" priority="326" operator="between">
      <formula>80</formula>
      <formula>100</formula>
    </cfRule>
  </conditionalFormatting>
  <conditionalFormatting sqref="CF80">
    <cfRule type="cellIs" dxfId="313" priority="327" operator="between">
      <formula>70</formula>
      <formula>79</formula>
    </cfRule>
  </conditionalFormatting>
  <conditionalFormatting sqref="CF80">
    <cfRule type="cellIs" dxfId="312" priority="328" operator="between">
      <formula>60</formula>
      <formula>69</formula>
    </cfRule>
  </conditionalFormatting>
  <conditionalFormatting sqref="CF80">
    <cfRule type="cellIs" dxfId="311" priority="329" operator="between">
      <formula>40</formula>
      <formula>59</formula>
    </cfRule>
  </conditionalFormatting>
  <conditionalFormatting sqref="CF80">
    <cfRule type="cellIs" dxfId="310" priority="330" operator="between">
      <formula>0</formula>
      <formula>39</formula>
    </cfRule>
  </conditionalFormatting>
  <conditionalFormatting sqref="CL80">
    <cfRule type="cellIs" dxfId="309" priority="331" operator="between">
      <formula>0.8</formula>
      <formula>1</formula>
    </cfRule>
  </conditionalFormatting>
  <conditionalFormatting sqref="CL80">
    <cfRule type="cellIs" dxfId="308" priority="332" operator="between">
      <formula>0.7</formula>
      <formula>0.79</formula>
    </cfRule>
  </conditionalFormatting>
  <conditionalFormatting sqref="CL80">
    <cfRule type="cellIs" dxfId="307" priority="333" operator="between">
      <formula>0.6</formula>
      <formula>0.69</formula>
    </cfRule>
  </conditionalFormatting>
  <conditionalFormatting sqref="CL80">
    <cfRule type="cellIs" dxfId="306" priority="334" operator="between">
      <formula>0.4</formula>
      <formula>0.59</formula>
    </cfRule>
  </conditionalFormatting>
  <conditionalFormatting sqref="CL80">
    <cfRule type="cellIs" dxfId="305" priority="335" operator="between">
      <formula>0</formula>
      <formula>0.39</formula>
    </cfRule>
  </conditionalFormatting>
  <conditionalFormatting sqref="CF81">
    <cfRule type="cellIs" dxfId="304" priority="316" operator="between">
      <formula>80</formula>
      <formula>100</formula>
    </cfRule>
  </conditionalFormatting>
  <conditionalFormatting sqref="CF81">
    <cfRule type="cellIs" dxfId="303" priority="317" operator="between">
      <formula>70</formula>
      <formula>79</formula>
    </cfRule>
  </conditionalFormatting>
  <conditionalFormatting sqref="CF81">
    <cfRule type="cellIs" dxfId="302" priority="318" operator="between">
      <formula>60</formula>
      <formula>69</formula>
    </cfRule>
  </conditionalFormatting>
  <conditionalFormatting sqref="CF81">
    <cfRule type="cellIs" dxfId="301" priority="319" operator="between">
      <formula>40</formula>
      <formula>59</formula>
    </cfRule>
  </conditionalFormatting>
  <conditionalFormatting sqref="CF81">
    <cfRule type="cellIs" dxfId="300" priority="320" operator="between">
      <formula>0</formula>
      <formula>39</formula>
    </cfRule>
  </conditionalFormatting>
  <conditionalFormatting sqref="CL81">
    <cfRule type="cellIs" dxfId="299" priority="321" operator="between">
      <formula>0.8</formula>
      <formula>1</formula>
    </cfRule>
  </conditionalFormatting>
  <conditionalFormatting sqref="CL81">
    <cfRule type="cellIs" dxfId="298" priority="322" operator="between">
      <formula>0.7</formula>
      <formula>0.79</formula>
    </cfRule>
  </conditionalFormatting>
  <conditionalFormatting sqref="CL81">
    <cfRule type="cellIs" dxfId="297" priority="323" operator="between">
      <formula>0.6</formula>
      <formula>0.69</formula>
    </cfRule>
  </conditionalFormatting>
  <conditionalFormatting sqref="CL81">
    <cfRule type="cellIs" dxfId="296" priority="324" operator="between">
      <formula>0.4</formula>
      <formula>0.59</formula>
    </cfRule>
  </conditionalFormatting>
  <conditionalFormatting sqref="CL81">
    <cfRule type="cellIs" dxfId="295" priority="325" operator="between">
      <formula>0</formula>
      <formula>0.39</formula>
    </cfRule>
  </conditionalFormatting>
  <conditionalFormatting sqref="CF82">
    <cfRule type="cellIs" dxfId="294" priority="306" operator="between">
      <formula>80</formula>
      <formula>100</formula>
    </cfRule>
  </conditionalFormatting>
  <conditionalFormatting sqref="CF82">
    <cfRule type="cellIs" dxfId="293" priority="307" operator="between">
      <formula>70</formula>
      <formula>79</formula>
    </cfRule>
  </conditionalFormatting>
  <conditionalFormatting sqref="CF82">
    <cfRule type="cellIs" dxfId="292" priority="308" operator="between">
      <formula>60</formula>
      <formula>69</formula>
    </cfRule>
  </conditionalFormatting>
  <conditionalFormatting sqref="CF82">
    <cfRule type="cellIs" dxfId="291" priority="309" operator="between">
      <formula>40</formula>
      <formula>59</formula>
    </cfRule>
  </conditionalFormatting>
  <conditionalFormatting sqref="CF82">
    <cfRule type="cellIs" dxfId="290" priority="310" operator="between">
      <formula>0</formula>
      <formula>39</formula>
    </cfRule>
  </conditionalFormatting>
  <conditionalFormatting sqref="CL82">
    <cfRule type="cellIs" dxfId="289" priority="311" operator="between">
      <formula>0.8</formula>
      <formula>1</formula>
    </cfRule>
  </conditionalFormatting>
  <conditionalFormatting sqref="CL82">
    <cfRule type="cellIs" dxfId="288" priority="312" operator="between">
      <formula>0.7</formula>
      <formula>0.79</formula>
    </cfRule>
  </conditionalFormatting>
  <conditionalFormatting sqref="CL82">
    <cfRule type="cellIs" dxfId="287" priority="313" operator="between">
      <formula>0.6</formula>
      <formula>0.69</formula>
    </cfRule>
  </conditionalFormatting>
  <conditionalFormatting sqref="CL82">
    <cfRule type="cellIs" dxfId="286" priority="314" operator="between">
      <formula>0.4</formula>
      <formula>0.59</formula>
    </cfRule>
  </conditionalFormatting>
  <conditionalFormatting sqref="CL82">
    <cfRule type="cellIs" dxfId="285" priority="315" operator="between">
      <formula>0</formula>
      <formula>0.39</formula>
    </cfRule>
  </conditionalFormatting>
  <conditionalFormatting sqref="CF83">
    <cfRule type="cellIs" dxfId="284" priority="296" operator="between">
      <formula>80</formula>
      <formula>100</formula>
    </cfRule>
  </conditionalFormatting>
  <conditionalFormatting sqref="CF83">
    <cfRule type="cellIs" dxfId="283" priority="297" operator="between">
      <formula>70</formula>
      <formula>79</formula>
    </cfRule>
  </conditionalFormatting>
  <conditionalFormatting sqref="CF83">
    <cfRule type="cellIs" dxfId="282" priority="298" operator="between">
      <formula>60</formula>
      <formula>69</formula>
    </cfRule>
  </conditionalFormatting>
  <conditionalFormatting sqref="CF83">
    <cfRule type="cellIs" dxfId="281" priority="299" operator="between">
      <formula>40</formula>
      <formula>59</formula>
    </cfRule>
  </conditionalFormatting>
  <conditionalFormatting sqref="CF83">
    <cfRule type="cellIs" dxfId="280" priority="300" operator="between">
      <formula>0</formula>
      <formula>39</formula>
    </cfRule>
  </conditionalFormatting>
  <conditionalFormatting sqref="CL83">
    <cfRule type="cellIs" dxfId="279" priority="301" operator="between">
      <formula>0.8</formula>
      <formula>1</formula>
    </cfRule>
  </conditionalFormatting>
  <conditionalFormatting sqref="CL83">
    <cfRule type="cellIs" dxfId="278" priority="302" operator="between">
      <formula>0.7</formula>
      <formula>0.79</formula>
    </cfRule>
  </conditionalFormatting>
  <conditionalFormatting sqref="CL83">
    <cfRule type="cellIs" dxfId="277" priority="303" operator="between">
      <formula>0.6</formula>
      <formula>0.69</formula>
    </cfRule>
  </conditionalFormatting>
  <conditionalFormatting sqref="CL83">
    <cfRule type="cellIs" dxfId="276" priority="304" operator="between">
      <formula>0.4</formula>
      <formula>0.59</formula>
    </cfRule>
  </conditionalFormatting>
  <conditionalFormatting sqref="CL83">
    <cfRule type="cellIs" dxfId="275" priority="305" operator="between">
      <formula>0</formula>
      <formula>0.39</formula>
    </cfRule>
  </conditionalFormatting>
  <conditionalFormatting sqref="CF84">
    <cfRule type="cellIs" dxfId="274" priority="286" operator="between">
      <formula>80</formula>
      <formula>100</formula>
    </cfRule>
  </conditionalFormatting>
  <conditionalFormatting sqref="CF84">
    <cfRule type="cellIs" dxfId="273" priority="287" operator="between">
      <formula>70</formula>
      <formula>79</formula>
    </cfRule>
  </conditionalFormatting>
  <conditionalFormatting sqref="CF84">
    <cfRule type="cellIs" dxfId="272" priority="288" operator="between">
      <formula>60</formula>
      <formula>69</formula>
    </cfRule>
  </conditionalFormatting>
  <conditionalFormatting sqref="CF84">
    <cfRule type="cellIs" dxfId="271" priority="289" operator="between">
      <formula>40</formula>
      <formula>59</formula>
    </cfRule>
  </conditionalFormatting>
  <conditionalFormatting sqref="CF84">
    <cfRule type="cellIs" dxfId="270" priority="290" operator="between">
      <formula>0</formula>
      <formula>39</formula>
    </cfRule>
  </conditionalFormatting>
  <conditionalFormatting sqref="CL84">
    <cfRule type="cellIs" dxfId="269" priority="291" operator="between">
      <formula>0.8</formula>
      <formula>1</formula>
    </cfRule>
  </conditionalFormatting>
  <conditionalFormatting sqref="CL84">
    <cfRule type="cellIs" dxfId="268" priority="292" operator="between">
      <formula>0.7</formula>
      <formula>0.79</formula>
    </cfRule>
  </conditionalFormatting>
  <conditionalFormatting sqref="CL84">
    <cfRule type="cellIs" dxfId="267" priority="293" operator="between">
      <formula>0.6</formula>
      <formula>0.69</formula>
    </cfRule>
  </conditionalFormatting>
  <conditionalFormatting sqref="CL84">
    <cfRule type="cellIs" dxfId="266" priority="294" operator="between">
      <formula>0.4</formula>
      <formula>0.59</formula>
    </cfRule>
  </conditionalFormatting>
  <conditionalFormatting sqref="CL84">
    <cfRule type="cellIs" dxfId="265" priority="295" operator="between">
      <formula>0</formula>
      <formula>0.39</formula>
    </cfRule>
  </conditionalFormatting>
  <conditionalFormatting sqref="CF85">
    <cfRule type="cellIs" dxfId="264" priority="266" operator="between">
      <formula>80</formula>
      <formula>100</formula>
    </cfRule>
  </conditionalFormatting>
  <conditionalFormatting sqref="CF85">
    <cfRule type="cellIs" dxfId="263" priority="267" operator="between">
      <formula>70</formula>
      <formula>79</formula>
    </cfRule>
  </conditionalFormatting>
  <conditionalFormatting sqref="CF85">
    <cfRule type="cellIs" dxfId="262" priority="268" operator="between">
      <formula>60</formula>
      <formula>69</formula>
    </cfRule>
  </conditionalFormatting>
  <conditionalFormatting sqref="CF85">
    <cfRule type="cellIs" dxfId="261" priority="269" operator="between">
      <formula>40</formula>
      <formula>59</formula>
    </cfRule>
  </conditionalFormatting>
  <conditionalFormatting sqref="CF85">
    <cfRule type="cellIs" dxfId="260" priority="270" operator="between">
      <formula>0</formula>
      <formula>39</formula>
    </cfRule>
  </conditionalFormatting>
  <conditionalFormatting sqref="CL85">
    <cfRule type="cellIs" dxfId="259" priority="271" operator="between">
      <formula>0.8</formula>
      <formula>1</formula>
    </cfRule>
  </conditionalFormatting>
  <conditionalFormatting sqref="CL85">
    <cfRule type="cellIs" dxfId="258" priority="272" operator="between">
      <formula>0.7</formula>
      <formula>0.79</formula>
    </cfRule>
  </conditionalFormatting>
  <conditionalFormatting sqref="CL85">
    <cfRule type="cellIs" dxfId="257" priority="273" operator="between">
      <formula>0.6</formula>
      <formula>0.69</formula>
    </cfRule>
  </conditionalFormatting>
  <conditionalFormatting sqref="CL85">
    <cfRule type="cellIs" dxfId="256" priority="274" operator="between">
      <formula>0.4</formula>
      <formula>0.59</formula>
    </cfRule>
  </conditionalFormatting>
  <conditionalFormatting sqref="CL85">
    <cfRule type="cellIs" dxfId="255" priority="275" operator="between">
      <formula>0</formula>
      <formula>0.39</formula>
    </cfRule>
  </conditionalFormatting>
  <conditionalFormatting sqref="CF86">
    <cfRule type="cellIs" dxfId="254" priority="256" operator="between">
      <formula>80</formula>
      <formula>100</formula>
    </cfRule>
  </conditionalFormatting>
  <conditionalFormatting sqref="CF86">
    <cfRule type="cellIs" dxfId="253" priority="257" operator="between">
      <formula>70</formula>
      <formula>79</formula>
    </cfRule>
  </conditionalFormatting>
  <conditionalFormatting sqref="CF86">
    <cfRule type="cellIs" dxfId="252" priority="258" operator="between">
      <formula>60</formula>
      <formula>69</formula>
    </cfRule>
  </conditionalFormatting>
  <conditionalFormatting sqref="CF86">
    <cfRule type="cellIs" dxfId="251" priority="259" operator="between">
      <formula>40</formula>
      <formula>59</formula>
    </cfRule>
  </conditionalFormatting>
  <conditionalFormatting sqref="CF86">
    <cfRule type="cellIs" dxfId="250" priority="260" operator="between">
      <formula>0</formula>
      <formula>39</formula>
    </cfRule>
  </conditionalFormatting>
  <conditionalFormatting sqref="CL86">
    <cfRule type="cellIs" dxfId="249" priority="261" operator="between">
      <formula>0.8</formula>
      <formula>1</formula>
    </cfRule>
  </conditionalFormatting>
  <conditionalFormatting sqref="CL86">
    <cfRule type="cellIs" dxfId="248" priority="262" operator="between">
      <formula>0.7</formula>
      <formula>0.79</formula>
    </cfRule>
  </conditionalFormatting>
  <conditionalFormatting sqref="CL86">
    <cfRule type="cellIs" dxfId="247" priority="263" operator="between">
      <formula>0.6</formula>
      <formula>0.69</formula>
    </cfRule>
  </conditionalFormatting>
  <conditionalFormatting sqref="CL86">
    <cfRule type="cellIs" dxfId="246" priority="264" operator="between">
      <formula>0.4</formula>
      <formula>0.59</formula>
    </cfRule>
  </conditionalFormatting>
  <conditionalFormatting sqref="CL86">
    <cfRule type="cellIs" dxfId="245" priority="265" operator="between">
      <formula>0</formula>
      <formula>0.39</formula>
    </cfRule>
  </conditionalFormatting>
  <conditionalFormatting sqref="CF91">
    <cfRule type="cellIs" dxfId="244" priority="246" operator="between">
      <formula>80</formula>
      <formula>100</formula>
    </cfRule>
  </conditionalFormatting>
  <conditionalFormatting sqref="CF91">
    <cfRule type="cellIs" dxfId="243" priority="247" operator="between">
      <formula>70</formula>
      <formula>79</formula>
    </cfRule>
  </conditionalFormatting>
  <conditionalFormatting sqref="CF91">
    <cfRule type="cellIs" dxfId="242" priority="248" operator="between">
      <formula>60</formula>
      <formula>69</formula>
    </cfRule>
  </conditionalFormatting>
  <conditionalFormatting sqref="CF91">
    <cfRule type="cellIs" dxfId="241" priority="249" operator="between">
      <formula>40</formula>
      <formula>59</formula>
    </cfRule>
  </conditionalFormatting>
  <conditionalFormatting sqref="CF91">
    <cfRule type="cellIs" dxfId="240" priority="250" operator="between">
      <formula>0</formula>
      <formula>39</formula>
    </cfRule>
  </conditionalFormatting>
  <conditionalFormatting sqref="CL91">
    <cfRule type="cellIs" dxfId="239" priority="251" operator="between">
      <formula>0.8</formula>
      <formula>1</formula>
    </cfRule>
  </conditionalFormatting>
  <conditionalFormatting sqref="CL91">
    <cfRule type="cellIs" dxfId="238" priority="252" operator="between">
      <formula>0.7</formula>
      <formula>0.79</formula>
    </cfRule>
  </conditionalFormatting>
  <conditionalFormatting sqref="CL91">
    <cfRule type="cellIs" dxfId="237" priority="253" operator="between">
      <formula>0.6</formula>
      <formula>0.69</formula>
    </cfRule>
  </conditionalFormatting>
  <conditionalFormatting sqref="CL91">
    <cfRule type="cellIs" dxfId="236" priority="254" operator="between">
      <formula>0.4</formula>
      <formula>0.59</formula>
    </cfRule>
  </conditionalFormatting>
  <conditionalFormatting sqref="CL91">
    <cfRule type="cellIs" dxfId="235" priority="255" operator="between">
      <formula>0</formula>
      <formula>0.39</formula>
    </cfRule>
  </conditionalFormatting>
  <conditionalFormatting sqref="CF92">
    <cfRule type="cellIs" dxfId="234" priority="236" operator="between">
      <formula>80</formula>
      <formula>100</formula>
    </cfRule>
  </conditionalFormatting>
  <conditionalFormatting sqref="CF92">
    <cfRule type="cellIs" dxfId="233" priority="237" operator="between">
      <formula>70</formula>
      <formula>79</formula>
    </cfRule>
  </conditionalFormatting>
  <conditionalFormatting sqref="CF92">
    <cfRule type="cellIs" dxfId="232" priority="238" operator="between">
      <formula>60</formula>
      <formula>69</formula>
    </cfRule>
  </conditionalFormatting>
  <conditionalFormatting sqref="CF92">
    <cfRule type="cellIs" dxfId="231" priority="239" operator="between">
      <formula>40</formula>
      <formula>59</formula>
    </cfRule>
  </conditionalFormatting>
  <conditionalFormatting sqref="CF92">
    <cfRule type="cellIs" dxfId="230" priority="240" operator="between">
      <formula>0</formula>
      <formula>39</formula>
    </cfRule>
  </conditionalFormatting>
  <conditionalFormatting sqref="CL92">
    <cfRule type="cellIs" dxfId="229" priority="241" operator="between">
      <formula>0.8</formula>
      <formula>1</formula>
    </cfRule>
  </conditionalFormatting>
  <conditionalFormatting sqref="CL92">
    <cfRule type="cellIs" dxfId="228" priority="242" operator="between">
      <formula>0.7</formula>
      <formula>0.79</formula>
    </cfRule>
  </conditionalFormatting>
  <conditionalFormatting sqref="CL92">
    <cfRule type="cellIs" dxfId="227" priority="243" operator="between">
      <formula>0.6</formula>
      <formula>0.69</formula>
    </cfRule>
  </conditionalFormatting>
  <conditionalFormatting sqref="CL92">
    <cfRule type="cellIs" dxfId="226" priority="244" operator="between">
      <formula>0.4</formula>
      <formula>0.59</formula>
    </cfRule>
  </conditionalFormatting>
  <conditionalFormatting sqref="CL92">
    <cfRule type="cellIs" dxfId="225" priority="245" operator="between">
      <formula>0</formula>
      <formula>0.39</formula>
    </cfRule>
  </conditionalFormatting>
  <conditionalFormatting sqref="CF93">
    <cfRule type="cellIs" dxfId="224" priority="216" operator="between">
      <formula>80</formula>
      <formula>100</formula>
    </cfRule>
  </conditionalFormatting>
  <conditionalFormatting sqref="CF93">
    <cfRule type="cellIs" dxfId="223" priority="217" operator="between">
      <formula>70</formula>
      <formula>79</formula>
    </cfRule>
  </conditionalFormatting>
  <conditionalFormatting sqref="CF93">
    <cfRule type="cellIs" dxfId="222" priority="218" operator="between">
      <formula>60</formula>
      <formula>69</formula>
    </cfRule>
  </conditionalFormatting>
  <conditionalFormatting sqref="CF93">
    <cfRule type="cellIs" dxfId="221" priority="219" operator="between">
      <formula>40</formula>
      <formula>59</formula>
    </cfRule>
  </conditionalFormatting>
  <conditionalFormatting sqref="CF93">
    <cfRule type="cellIs" dxfId="220" priority="220" operator="between">
      <formula>0</formula>
      <formula>39</formula>
    </cfRule>
  </conditionalFormatting>
  <conditionalFormatting sqref="CL93">
    <cfRule type="cellIs" dxfId="219" priority="221" operator="between">
      <formula>0.8</formula>
      <formula>1</formula>
    </cfRule>
  </conditionalFormatting>
  <conditionalFormatting sqref="CL93">
    <cfRule type="cellIs" dxfId="218" priority="222" operator="between">
      <formula>0.7</formula>
      <formula>0.79</formula>
    </cfRule>
  </conditionalFormatting>
  <conditionalFormatting sqref="CL93">
    <cfRule type="cellIs" dxfId="217" priority="223" operator="between">
      <formula>0.6</formula>
      <formula>0.69</formula>
    </cfRule>
  </conditionalFormatting>
  <conditionalFormatting sqref="CL93">
    <cfRule type="cellIs" dxfId="216" priority="224" operator="between">
      <formula>0.4</formula>
      <formula>0.59</formula>
    </cfRule>
  </conditionalFormatting>
  <conditionalFormatting sqref="CL93">
    <cfRule type="cellIs" dxfId="215" priority="225" operator="between">
      <formula>0</formula>
      <formula>0.39</formula>
    </cfRule>
  </conditionalFormatting>
  <conditionalFormatting sqref="CF94">
    <cfRule type="cellIs" dxfId="214" priority="206" operator="between">
      <formula>80</formula>
      <formula>100</formula>
    </cfRule>
  </conditionalFormatting>
  <conditionalFormatting sqref="CF94">
    <cfRule type="cellIs" dxfId="213" priority="207" operator="between">
      <formula>70</formula>
      <formula>79</formula>
    </cfRule>
  </conditionalFormatting>
  <conditionalFormatting sqref="CF94">
    <cfRule type="cellIs" dxfId="212" priority="208" operator="between">
      <formula>60</formula>
      <formula>69</formula>
    </cfRule>
  </conditionalFormatting>
  <conditionalFormatting sqref="CF94">
    <cfRule type="cellIs" dxfId="211" priority="209" operator="between">
      <formula>40</formula>
      <formula>59</formula>
    </cfRule>
  </conditionalFormatting>
  <conditionalFormatting sqref="CF94">
    <cfRule type="cellIs" dxfId="210" priority="210" operator="between">
      <formula>0</formula>
      <formula>39</formula>
    </cfRule>
  </conditionalFormatting>
  <conditionalFormatting sqref="CL94">
    <cfRule type="cellIs" dxfId="209" priority="211" operator="between">
      <formula>0.8</formula>
      <formula>1</formula>
    </cfRule>
  </conditionalFormatting>
  <conditionalFormatting sqref="CL94">
    <cfRule type="cellIs" dxfId="208" priority="212" operator="between">
      <formula>0.7</formula>
      <formula>0.79</formula>
    </cfRule>
  </conditionalFormatting>
  <conditionalFormatting sqref="CL94">
    <cfRule type="cellIs" dxfId="207" priority="213" operator="between">
      <formula>0.6</formula>
      <formula>0.69</formula>
    </cfRule>
  </conditionalFormatting>
  <conditionalFormatting sqref="CL94">
    <cfRule type="cellIs" dxfId="206" priority="214" operator="between">
      <formula>0.4</formula>
      <formula>0.59</formula>
    </cfRule>
  </conditionalFormatting>
  <conditionalFormatting sqref="CL94">
    <cfRule type="cellIs" dxfId="205" priority="215" operator="between">
      <formula>0</formula>
      <formula>0.39</formula>
    </cfRule>
  </conditionalFormatting>
  <conditionalFormatting sqref="CF95">
    <cfRule type="cellIs" dxfId="204" priority="196" operator="between">
      <formula>80</formula>
      <formula>100</formula>
    </cfRule>
  </conditionalFormatting>
  <conditionalFormatting sqref="CF95">
    <cfRule type="cellIs" dxfId="203" priority="197" operator="between">
      <formula>70</formula>
      <formula>79</formula>
    </cfRule>
  </conditionalFormatting>
  <conditionalFormatting sqref="CF95">
    <cfRule type="cellIs" dxfId="202" priority="198" operator="between">
      <formula>60</formula>
      <formula>69</formula>
    </cfRule>
  </conditionalFormatting>
  <conditionalFormatting sqref="CF95">
    <cfRule type="cellIs" dxfId="201" priority="199" operator="between">
      <formula>40</formula>
      <formula>59</formula>
    </cfRule>
  </conditionalFormatting>
  <conditionalFormatting sqref="CF95">
    <cfRule type="cellIs" dxfId="200" priority="200" operator="between">
      <formula>0</formula>
      <formula>39</formula>
    </cfRule>
  </conditionalFormatting>
  <conditionalFormatting sqref="CL95">
    <cfRule type="cellIs" dxfId="199" priority="201" operator="between">
      <formula>0.8</formula>
      <formula>1</formula>
    </cfRule>
  </conditionalFormatting>
  <conditionalFormatting sqref="CL95">
    <cfRule type="cellIs" dxfId="198" priority="202" operator="between">
      <formula>0.7</formula>
      <formula>0.79</formula>
    </cfRule>
  </conditionalFormatting>
  <conditionalFormatting sqref="CL95">
    <cfRule type="cellIs" dxfId="197" priority="203" operator="between">
      <formula>0.6</formula>
      <formula>0.69</formula>
    </cfRule>
  </conditionalFormatting>
  <conditionalFormatting sqref="CL95">
    <cfRule type="cellIs" dxfId="196" priority="204" operator="between">
      <formula>0.4</formula>
      <formula>0.59</formula>
    </cfRule>
  </conditionalFormatting>
  <conditionalFormatting sqref="CL95">
    <cfRule type="cellIs" dxfId="195" priority="205" operator="between">
      <formula>0</formula>
      <formula>0.39</formula>
    </cfRule>
  </conditionalFormatting>
  <conditionalFormatting sqref="CF96">
    <cfRule type="cellIs" dxfId="194" priority="186" operator="between">
      <formula>80</formula>
      <formula>100</formula>
    </cfRule>
  </conditionalFormatting>
  <conditionalFormatting sqref="CF96">
    <cfRule type="cellIs" dxfId="193" priority="187" operator="between">
      <formula>70</formula>
      <formula>79</formula>
    </cfRule>
  </conditionalFormatting>
  <conditionalFormatting sqref="CF96">
    <cfRule type="cellIs" dxfId="192" priority="188" operator="between">
      <formula>60</formula>
      <formula>69</formula>
    </cfRule>
  </conditionalFormatting>
  <conditionalFormatting sqref="CF96">
    <cfRule type="cellIs" dxfId="191" priority="189" operator="between">
      <formula>40</formula>
      <formula>59</formula>
    </cfRule>
  </conditionalFormatting>
  <conditionalFormatting sqref="CF96">
    <cfRule type="cellIs" dxfId="190" priority="190" operator="between">
      <formula>0</formula>
      <formula>39</formula>
    </cfRule>
  </conditionalFormatting>
  <conditionalFormatting sqref="CL96">
    <cfRule type="cellIs" dxfId="189" priority="191" operator="between">
      <formula>0.8</formula>
      <formula>1</formula>
    </cfRule>
  </conditionalFormatting>
  <conditionalFormatting sqref="CL96">
    <cfRule type="cellIs" dxfId="188" priority="192" operator="between">
      <formula>0.7</formula>
      <formula>0.79</formula>
    </cfRule>
  </conditionalFormatting>
  <conditionalFormatting sqref="CL96">
    <cfRule type="cellIs" dxfId="187" priority="193" operator="between">
      <formula>0.6</formula>
      <formula>0.69</formula>
    </cfRule>
  </conditionalFormatting>
  <conditionalFormatting sqref="CL96">
    <cfRule type="cellIs" dxfId="186" priority="194" operator="between">
      <formula>0.4</formula>
      <formula>0.59</formula>
    </cfRule>
  </conditionalFormatting>
  <conditionalFormatting sqref="CL96">
    <cfRule type="cellIs" dxfId="185" priority="195" operator="between">
      <formula>0</formula>
      <formula>0.39</formula>
    </cfRule>
  </conditionalFormatting>
  <conditionalFormatting sqref="CF97:CF98">
    <cfRule type="cellIs" dxfId="184" priority="176" operator="between">
      <formula>80</formula>
      <formula>100</formula>
    </cfRule>
  </conditionalFormatting>
  <conditionalFormatting sqref="CF97:CF98">
    <cfRule type="cellIs" dxfId="183" priority="177" operator="between">
      <formula>70</formula>
      <formula>79</formula>
    </cfRule>
  </conditionalFormatting>
  <conditionalFormatting sqref="CF97:CF98">
    <cfRule type="cellIs" dxfId="182" priority="178" operator="between">
      <formula>60</formula>
      <formula>69</formula>
    </cfRule>
  </conditionalFormatting>
  <conditionalFormatting sqref="CF97:CF98">
    <cfRule type="cellIs" dxfId="181" priority="179" operator="between">
      <formula>40</formula>
      <formula>59</formula>
    </cfRule>
  </conditionalFormatting>
  <conditionalFormatting sqref="CF97:CF98">
    <cfRule type="cellIs" dxfId="180" priority="180" operator="between">
      <formula>0</formula>
      <formula>39</formula>
    </cfRule>
  </conditionalFormatting>
  <conditionalFormatting sqref="CL97:CL98">
    <cfRule type="cellIs" dxfId="179" priority="181" operator="between">
      <formula>0.8</formula>
      <formula>1</formula>
    </cfRule>
  </conditionalFormatting>
  <conditionalFormatting sqref="CL97:CL98">
    <cfRule type="cellIs" dxfId="178" priority="182" operator="between">
      <formula>0.7</formula>
      <formula>0.79</formula>
    </cfRule>
  </conditionalFormatting>
  <conditionalFormatting sqref="CL97:CL98">
    <cfRule type="cellIs" dxfId="177" priority="183" operator="between">
      <formula>0.6</formula>
      <formula>0.69</formula>
    </cfRule>
  </conditionalFormatting>
  <conditionalFormatting sqref="CL97:CL98">
    <cfRule type="cellIs" dxfId="176" priority="184" operator="between">
      <formula>0.4</formula>
      <formula>0.59</formula>
    </cfRule>
  </conditionalFormatting>
  <conditionalFormatting sqref="CL97:CL98">
    <cfRule type="cellIs" dxfId="175" priority="185" operator="between">
      <formula>0</formula>
      <formula>0.39</formula>
    </cfRule>
  </conditionalFormatting>
  <conditionalFormatting sqref="CF99">
    <cfRule type="cellIs" dxfId="174" priority="166" operator="between">
      <formula>80</formula>
      <formula>100</formula>
    </cfRule>
  </conditionalFormatting>
  <conditionalFormatting sqref="CF99">
    <cfRule type="cellIs" dxfId="173" priority="167" operator="between">
      <formula>70</formula>
      <formula>79</formula>
    </cfRule>
  </conditionalFormatting>
  <conditionalFormatting sqref="CF99">
    <cfRule type="cellIs" dxfId="172" priority="168" operator="between">
      <formula>60</formula>
      <formula>69</formula>
    </cfRule>
  </conditionalFormatting>
  <conditionalFormatting sqref="CF99">
    <cfRule type="cellIs" dxfId="171" priority="169" operator="between">
      <formula>40</formula>
      <formula>59</formula>
    </cfRule>
  </conditionalFormatting>
  <conditionalFormatting sqref="CF99">
    <cfRule type="cellIs" dxfId="170" priority="170" operator="between">
      <formula>0</formula>
      <formula>39</formula>
    </cfRule>
  </conditionalFormatting>
  <conditionalFormatting sqref="CL99">
    <cfRule type="cellIs" dxfId="169" priority="171" operator="between">
      <formula>0.8</formula>
      <formula>1</formula>
    </cfRule>
  </conditionalFormatting>
  <conditionalFormatting sqref="CL99">
    <cfRule type="cellIs" dxfId="168" priority="172" operator="between">
      <formula>0.7</formula>
      <formula>0.79</formula>
    </cfRule>
  </conditionalFormatting>
  <conditionalFormatting sqref="CL99">
    <cfRule type="cellIs" dxfId="167" priority="173" operator="between">
      <formula>0.6</formula>
      <formula>0.69</formula>
    </cfRule>
  </conditionalFormatting>
  <conditionalFormatting sqref="CL99">
    <cfRule type="cellIs" dxfId="166" priority="174" operator="between">
      <formula>0.4</formula>
      <formula>0.59</formula>
    </cfRule>
  </conditionalFormatting>
  <conditionalFormatting sqref="CL99">
    <cfRule type="cellIs" dxfId="165" priority="175" operator="between">
      <formula>0</formula>
      <formula>0.39</formula>
    </cfRule>
  </conditionalFormatting>
  <conditionalFormatting sqref="CF100">
    <cfRule type="cellIs" dxfId="164" priority="156" operator="between">
      <formula>80</formula>
      <formula>100</formula>
    </cfRule>
  </conditionalFormatting>
  <conditionalFormatting sqref="CF100">
    <cfRule type="cellIs" dxfId="163" priority="157" operator="between">
      <formula>70</formula>
      <formula>79</formula>
    </cfRule>
  </conditionalFormatting>
  <conditionalFormatting sqref="CF100">
    <cfRule type="cellIs" dxfId="162" priority="158" operator="between">
      <formula>60</formula>
      <formula>69</formula>
    </cfRule>
  </conditionalFormatting>
  <conditionalFormatting sqref="CF100">
    <cfRule type="cellIs" dxfId="161" priority="159" operator="between">
      <formula>40</formula>
      <formula>59</formula>
    </cfRule>
  </conditionalFormatting>
  <conditionalFormatting sqref="CF100">
    <cfRule type="cellIs" dxfId="160" priority="160" operator="between">
      <formula>0</formula>
      <formula>39</formula>
    </cfRule>
  </conditionalFormatting>
  <conditionalFormatting sqref="CL100">
    <cfRule type="cellIs" dxfId="159" priority="161" operator="between">
      <formula>0.8</formula>
      <formula>1</formula>
    </cfRule>
  </conditionalFormatting>
  <conditionalFormatting sqref="CL100">
    <cfRule type="cellIs" dxfId="158" priority="162" operator="between">
      <formula>0.7</formula>
      <formula>0.79</formula>
    </cfRule>
  </conditionalFormatting>
  <conditionalFormatting sqref="CL100">
    <cfRule type="cellIs" dxfId="157" priority="163" operator="between">
      <formula>0.6</formula>
      <formula>0.69</formula>
    </cfRule>
  </conditionalFormatting>
  <conditionalFormatting sqref="CL100">
    <cfRule type="cellIs" dxfId="156" priority="164" operator="between">
      <formula>0.4</formula>
      <formula>0.59</formula>
    </cfRule>
  </conditionalFormatting>
  <conditionalFormatting sqref="CL100">
    <cfRule type="cellIs" dxfId="155" priority="165" operator="between">
      <formula>0</formula>
      <formula>0.39</formula>
    </cfRule>
  </conditionalFormatting>
  <conditionalFormatting sqref="CF103:CF105">
    <cfRule type="cellIs" dxfId="154" priority="146" operator="between">
      <formula>80</formula>
      <formula>100</formula>
    </cfRule>
  </conditionalFormatting>
  <conditionalFormatting sqref="CF103:CF105">
    <cfRule type="cellIs" dxfId="153" priority="147" operator="between">
      <formula>70</formula>
      <formula>79</formula>
    </cfRule>
  </conditionalFormatting>
  <conditionalFormatting sqref="CF103:CF105">
    <cfRule type="cellIs" dxfId="152" priority="148" operator="between">
      <formula>60</formula>
      <formula>69</formula>
    </cfRule>
  </conditionalFormatting>
  <conditionalFormatting sqref="CF103:CF105">
    <cfRule type="cellIs" dxfId="151" priority="149" operator="between">
      <formula>40</formula>
      <formula>59</formula>
    </cfRule>
  </conditionalFormatting>
  <conditionalFormatting sqref="CF103:CF105">
    <cfRule type="cellIs" dxfId="150" priority="150" operator="between">
      <formula>0</formula>
      <formula>39</formula>
    </cfRule>
  </conditionalFormatting>
  <conditionalFormatting sqref="CL103:CL105">
    <cfRule type="cellIs" dxfId="149" priority="151" operator="between">
      <formula>0.8</formula>
      <formula>1</formula>
    </cfRule>
  </conditionalFormatting>
  <conditionalFormatting sqref="CL103:CL105">
    <cfRule type="cellIs" dxfId="148" priority="152" operator="between">
      <formula>0.7</formula>
      <formula>0.79</formula>
    </cfRule>
  </conditionalFormatting>
  <conditionalFormatting sqref="CL103:CL105">
    <cfRule type="cellIs" dxfId="147" priority="153" operator="between">
      <formula>0.6</formula>
      <formula>0.69</formula>
    </cfRule>
  </conditionalFormatting>
  <conditionalFormatting sqref="CL103:CL105">
    <cfRule type="cellIs" dxfId="146" priority="154" operator="between">
      <formula>0.4</formula>
      <formula>0.59</formula>
    </cfRule>
  </conditionalFormatting>
  <conditionalFormatting sqref="CL103:CL105">
    <cfRule type="cellIs" dxfId="145" priority="155" operator="between">
      <formula>0</formula>
      <formula>0.39</formula>
    </cfRule>
  </conditionalFormatting>
  <conditionalFormatting sqref="CF106">
    <cfRule type="cellIs" dxfId="144" priority="136" operator="between">
      <formula>80</formula>
      <formula>100</formula>
    </cfRule>
  </conditionalFormatting>
  <conditionalFormatting sqref="CF106">
    <cfRule type="cellIs" dxfId="143" priority="137" operator="between">
      <formula>70</formula>
      <formula>79</formula>
    </cfRule>
  </conditionalFormatting>
  <conditionalFormatting sqref="CF106">
    <cfRule type="cellIs" dxfId="142" priority="138" operator="between">
      <formula>60</formula>
      <formula>69</formula>
    </cfRule>
  </conditionalFormatting>
  <conditionalFormatting sqref="CF106">
    <cfRule type="cellIs" dxfId="141" priority="139" operator="between">
      <formula>40</formula>
      <formula>59</formula>
    </cfRule>
  </conditionalFormatting>
  <conditionalFormatting sqref="CF106">
    <cfRule type="cellIs" dxfId="140" priority="140" operator="between">
      <formula>0</formula>
      <formula>39</formula>
    </cfRule>
  </conditionalFormatting>
  <conditionalFormatting sqref="CL106">
    <cfRule type="cellIs" dxfId="139" priority="141" operator="between">
      <formula>0.8</formula>
      <formula>1</formula>
    </cfRule>
  </conditionalFormatting>
  <conditionalFormatting sqref="CL106">
    <cfRule type="cellIs" dxfId="138" priority="142" operator="between">
      <formula>0.7</formula>
      <formula>0.79</formula>
    </cfRule>
  </conditionalFormatting>
  <conditionalFormatting sqref="CL106">
    <cfRule type="cellIs" dxfId="137" priority="143" operator="between">
      <formula>0.6</formula>
      <formula>0.69</formula>
    </cfRule>
  </conditionalFormatting>
  <conditionalFormatting sqref="CL106">
    <cfRule type="cellIs" dxfId="136" priority="144" operator="between">
      <formula>0.4</formula>
      <formula>0.59</formula>
    </cfRule>
  </conditionalFormatting>
  <conditionalFormatting sqref="CL106">
    <cfRule type="cellIs" dxfId="135" priority="145" operator="between">
      <formula>0</formula>
      <formula>0.39</formula>
    </cfRule>
  </conditionalFormatting>
  <conditionalFormatting sqref="CF109">
    <cfRule type="cellIs" dxfId="134" priority="126" operator="between">
      <formula>80</formula>
      <formula>100</formula>
    </cfRule>
  </conditionalFormatting>
  <conditionalFormatting sqref="CF109">
    <cfRule type="cellIs" dxfId="133" priority="127" operator="between">
      <formula>70</formula>
      <formula>79</formula>
    </cfRule>
  </conditionalFormatting>
  <conditionalFormatting sqref="CF109">
    <cfRule type="cellIs" dxfId="132" priority="128" operator="between">
      <formula>60</formula>
      <formula>69</formula>
    </cfRule>
  </conditionalFormatting>
  <conditionalFormatting sqref="CF109">
    <cfRule type="cellIs" dxfId="131" priority="129" operator="between">
      <formula>40</formula>
      <formula>59</formula>
    </cfRule>
  </conditionalFormatting>
  <conditionalFormatting sqref="CF109">
    <cfRule type="cellIs" dxfId="130" priority="130" operator="between">
      <formula>0</formula>
      <formula>39</formula>
    </cfRule>
  </conditionalFormatting>
  <conditionalFormatting sqref="CL109">
    <cfRule type="cellIs" dxfId="129" priority="131" operator="between">
      <formula>0.8</formula>
      <formula>1</formula>
    </cfRule>
  </conditionalFormatting>
  <conditionalFormatting sqref="CL109">
    <cfRule type="cellIs" dxfId="128" priority="132" operator="between">
      <formula>0.7</formula>
      <formula>0.79</formula>
    </cfRule>
  </conditionalFormatting>
  <conditionalFormatting sqref="CL109">
    <cfRule type="cellIs" dxfId="127" priority="133" operator="between">
      <formula>0.6</formula>
      <formula>0.69</formula>
    </cfRule>
  </conditionalFormatting>
  <conditionalFormatting sqref="CL109">
    <cfRule type="cellIs" dxfId="126" priority="134" operator="between">
      <formula>0.4</formula>
      <formula>0.59</formula>
    </cfRule>
  </conditionalFormatting>
  <conditionalFormatting sqref="CL109">
    <cfRule type="cellIs" dxfId="125" priority="135" operator="between">
      <formula>0</formula>
      <formula>0.39</formula>
    </cfRule>
  </conditionalFormatting>
  <conditionalFormatting sqref="CF110:CF112">
    <cfRule type="cellIs" dxfId="124" priority="116" operator="between">
      <formula>80</formula>
      <formula>100</formula>
    </cfRule>
  </conditionalFormatting>
  <conditionalFormatting sqref="CF110:CF112">
    <cfRule type="cellIs" dxfId="123" priority="117" operator="between">
      <formula>70</formula>
      <formula>79</formula>
    </cfRule>
  </conditionalFormatting>
  <conditionalFormatting sqref="CF110:CF112">
    <cfRule type="cellIs" dxfId="122" priority="118" operator="between">
      <formula>60</formula>
      <formula>69</formula>
    </cfRule>
  </conditionalFormatting>
  <conditionalFormatting sqref="CF110:CF112">
    <cfRule type="cellIs" dxfId="121" priority="119" operator="between">
      <formula>40</formula>
      <formula>59</formula>
    </cfRule>
  </conditionalFormatting>
  <conditionalFormatting sqref="CF110:CF112">
    <cfRule type="cellIs" dxfId="120" priority="120" operator="between">
      <formula>0</formula>
      <formula>39</formula>
    </cfRule>
  </conditionalFormatting>
  <conditionalFormatting sqref="CL110:CL112">
    <cfRule type="cellIs" dxfId="119" priority="121" operator="between">
      <formula>0.8</formula>
      <formula>1</formula>
    </cfRule>
  </conditionalFormatting>
  <conditionalFormatting sqref="CL110:CL112">
    <cfRule type="cellIs" dxfId="118" priority="122" operator="between">
      <formula>0.7</formula>
      <formula>0.79</formula>
    </cfRule>
  </conditionalFormatting>
  <conditionalFormatting sqref="CL110:CL112">
    <cfRule type="cellIs" dxfId="117" priority="123" operator="between">
      <formula>0.6</formula>
      <formula>0.69</formula>
    </cfRule>
  </conditionalFormatting>
  <conditionalFormatting sqref="CL110:CL112">
    <cfRule type="cellIs" dxfId="116" priority="124" operator="between">
      <formula>0.4</formula>
      <formula>0.59</formula>
    </cfRule>
  </conditionalFormatting>
  <conditionalFormatting sqref="CL110:CL112">
    <cfRule type="cellIs" dxfId="115" priority="125" operator="between">
      <formula>0</formula>
      <formula>0.39</formula>
    </cfRule>
  </conditionalFormatting>
  <conditionalFormatting sqref="CF113:CF114">
    <cfRule type="cellIs" dxfId="114" priority="106" operator="between">
      <formula>80</formula>
      <formula>100</formula>
    </cfRule>
  </conditionalFormatting>
  <conditionalFormatting sqref="CF113:CF114">
    <cfRule type="cellIs" dxfId="113" priority="107" operator="between">
      <formula>70</formula>
      <formula>79</formula>
    </cfRule>
  </conditionalFormatting>
  <conditionalFormatting sqref="CF113:CF114">
    <cfRule type="cellIs" dxfId="112" priority="108" operator="between">
      <formula>60</formula>
      <formula>69</formula>
    </cfRule>
  </conditionalFormatting>
  <conditionalFormatting sqref="CF113:CF114">
    <cfRule type="cellIs" dxfId="111" priority="109" operator="between">
      <formula>40</formula>
      <formula>59</formula>
    </cfRule>
  </conditionalFormatting>
  <conditionalFormatting sqref="CF113:CF114">
    <cfRule type="cellIs" dxfId="110" priority="110" operator="between">
      <formula>0</formula>
      <formula>39</formula>
    </cfRule>
  </conditionalFormatting>
  <conditionalFormatting sqref="CL113:CL114">
    <cfRule type="cellIs" dxfId="109" priority="111" operator="between">
      <formula>0.8</formula>
      <formula>1</formula>
    </cfRule>
  </conditionalFormatting>
  <conditionalFormatting sqref="CL113:CL114">
    <cfRule type="cellIs" dxfId="108" priority="112" operator="between">
      <formula>0.7</formula>
      <formula>0.79</formula>
    </cfRule>
  </conditionalFormatting>
  <conditionalFormatting sqref="CL113:CL114">
    <cfRule type="cellIs" dxfId="107" priority="113" operator="between">
      <formula>0.6</formula>
      <formula>0.69</formula>
    </cfRule>
  </conditionalFormatting>
  <conditionalFormatting sqref="CL113:CL114">
    <cfRule type="cellIs" dxfId="106" priority="114" operator="between">
      <formula>0.4</formula>
      <formula>0.59</formula>
    </cfRule>
  </conditionalFormatting>
  <conditionalFormatting sqref="CL113:CL114">
    <cfRule type="cellIs" dxfId="105" priority="115" operator="between">
      <formula>0</formula>
      <formula>0.39</formula>
    </cfRule>
  </conditionalFormatting>
  <conditionalFormatting sqref="CF119">
    <cfRule type="cellIs" dxfId="104" priority="96" operator="between">
      <formula>80</formula>
      <formula>100</formula>
    </cfRule>
  </conditionalFormatting>
  <conditionalFormatting sqref="CF119">
    <cfRule type="cellIs" dxfId="103" priority="97" operator="between">
      <formula>70</formula>
      <formula>79</formula>
    </cfRule>
  </conditionalFormatting>
  <conditionalFormatting sqref="CF119">
    <cfRule type="cellIs" dxfId="102" priority="98" operator="between">
      <formula>60</formula>
      <formula>69</formula>
    </cfRule>
  </conditionalFormatting>
  <conditionalFormatting sqref="CF119">
    <cfRule type="cellIs" dxfId="101" priority="99" operator="between">
      <formula>40</formula>
      <formula>59</formula>
    </cfRule>
  </conditionalFormatting>
  <conditionalFormatting sqref="CF119">
    <cfRule type="cellIs" dxfId="100" priority="100" operator="between">
      <formula>0</formula>
      <formula>39</formula>
    </cfRule>
  </conditionalFormatting>
  <conditionalFormatting sqref="CL119">
    <cfRule type="cellIs" dxfId="99" priority="101" operator="between">
      <formula>0.8</formula>
      <formula>1</formula>
    </cfRule>
  </conditionalFormatting>
  <conditionalFormatting sqref="CL119">
    <cfRule type="cellIs" dxfId="98" priority="102" operator="between">
      <formula>0.7</formula>
      <formula>0.79</formula>
    </cfRule>
  </conditionalFormatting>
  <conditionalFormatting sqref="CL119">
    <cfRule type="cellIs" dxfId="97" priority="103" operator="between">
      <formula>0.6</formula>
      <formula>0.69</formula>
    </cfRule>
  </conditionalFormatting>
  <conditionalFormatting sqref="CL119">
    <cfRule type="cellIs" dxfId="96" priority="104" operator="between">
      <formula>0.4</formula>
      <formula>0.59</formula>
    </cfRule>
  </conditionalFormatting>
  <conditionalFormatting sqref="CL119">
    <cfRule type="cellIs" dxfId="95" priority="105" operator="between">
      <formula>0</formula>
      <formula>0.39</formula>
    </cfRule>
  </conditionalFormatting>
  <conditionalFormatting sqref="CF120:CF121">
    <cfRule type="cellIs" dxfId="94" priority="86" operator="between">
      <formula>80</formula>
      <formula>100</formula>
    </cfRule>
  </conditionalFormatting>
  <conditionalFormatting sqref="CF120:CF121">
    <cfRule type="cellIs" dxfId="93" priority="87" operator="between">
      <formula>70</formula>
      <formula>79</formula>
    </cfRule>
  </conditionalFormatting>
  <conditionalFormatting sqref="CF120:CF121">
    <cfRule type="cellIs" dxfId="92" priority="88" operator="between">
      <formula>60</formula>
      <formula>69</formula>
    </cfRule>
  </conditionalFormatting>
  <conditionalFormatting sqref="CF120:CF121">
    <cfRule type="cellIs" dxfId="91" priority="89" operator="between">
      <formula>40</formula>
      <formula>59</formula>
    </cfRule>
  </conditionalFormatting>
  <conditionalFormatting sqref="CF120:CF121">
    <cfRule type="cellIs" dxfId="90" priority="90" operator="between">
      <formula>0</formula>
      <formula>39</formula>
    </cfRule>
  </conditionalFormatting>
  <conditionalFormatting sqref="CL120:CL121">
    <cfRule type="cellIs" dxfId="89" priority="91" operator="between">
      <formula>0.8</formula>
      <formula>1</formula>
    </cfRule>
  </conditionalFormatting>
  <conditionalFormatting sqref="CL120:CL121">
    <cfRule type="cellIs" dxfId="88" priority="92" operator="between">
      <formula>0.7</formula>
      <formula>0.79</formula>
    </cfRule>
  </conditionalFormatting>
  <conditionalFormatting sqref="CL120:CL121">
    <cfRule type="cellIs" dxfId="87" priority="93" operator="between">
      <formula>0.6</formula>
      <formula>0.69</formula>
    </cfRule>
  </conditionalFormatting>
  <conditionalFormatting sqref="CL120:CL121">
    <cfRule type="cellIs" dxfId="86" priority="94" operator="between">
      <formula>0.4</formula>
      <formula>0.59</formula>
    </cfRule>
  </conditionalFormatting>
  <conditionalFormatting sqref="CL120:CL121">
    <cfRule type="cellIs" dxfId="85" priority="95" operator="between">
      <formula>0</formula>
      <formula>0.39</formula>
    </cfRule>
  </conditionalFormatting>
  <conditionalFormatting sqref="CF122:CF123">
    <cfRule type="cellIs" dxfId="84" priority="76" operator="between">
      <formula>80</formula>
      <formula>100</formula>
    </cfRule>
  </conditionalFormatting>
  <conditionalFormatting sqref="CF122:CF123">
    <cfRule type="cellIs" dxfId="83" priority="77" operator="between">
      <formula>70</formula>
      <formula>79</formula>
    </cfRule>
  </conditionalFormatting>
  <conditionalFormatting sqref="CF122:CF123">
    <cfRule type="cellIs" dxfId="82" priority="78" operator="between">
      <formula>60</formula>
      <formula>69</formula>
    </cfRule>
  </conditionalFormatting>
  <conditionalFormatting sqref="CF122:CF123">
    <cfRule type="cellIs" dxfId="81" priority="79" operator="between">
      <formula>40</formula>
      <formula>59</formula>
    </cfRule>
  </conditionalFormatting>
  <conditionalFormatting sqref="CF122:CF123">
    <cfRule type="cellIs" dxfId="80" priority="80" operator="between">
      <formula>0</formula>
      <formula>39</formula>
    </cfRule>
  </conditionalFormatting>
  <conditionalFormatting sqref="CL122:CL123">
    <cfRule type="cellIs" dxfId="79" priority="81" operator="between">
      <formula>0.8</formula>
      <formula>1</formula>
    </cfRule>
  </conditionalFormatting>
  <conditionalFormatting sqref="CL122:CL123">
    <cfRule type="cellIs" dxfId="78" priority="82" operator="between">
      <formula>0.7</formula>
      <formula>0.79</formula>
    </cfRule>
  </conditionalFormatting>
  <conditionalFormatting sqref="CL122:CL123">
    <cfRule type="cellIs" dxfId="77" priority="83" operator="between">
      <formula>0.6</formula>
      <formula>0.69</formula>
    </cfRule>
  </conditionalFormatting>
  <conditionalFormatting sqref="CL122:CL123">
    <cfRule type="cellIs" dxfId="76" priority="84" operator="between">
      <formula>0.4</formula>
      <formula>0.59</formula>
    </cfRule>
  </conditionalFormatting>
  <conditionalFormatting sqref="CL122:CL123">
    <cfRule type="cellIs" dxfId="75" priority="85" operator="between">
      <formula>0</formula>
      <formula>0.39</formula>
    </cfRule>
  </conditionalFormatting>
  <conditionalFormatting sqref="CF124:CF126">
    <cfRule type="cellIs" dxfId="74" priority="66" operator="between">
      <formula>80</formula>
      <formula>100</formula>
    </cfRule>
  </conditionalFormatting>
  <conditionalFormatting sqref="CF124:CF126">
    <cfRule type="cellIs" dxfId="73" priority="67" operator="between">
      <formula>70</formula>
      <formula>79</formula>
    </cfRule>
  </conditionalFormatting>
  <conditionalFormatting sqref="CF124:CF126">
    <cfRule type="cellIs" dxfId="72" priority="68" operator="between">
      <formula>60</formula>
      <formula>69</formula>
    </cfRule>
  </conditionalFormatting>
  <conditionalFormatting sqref="CF124:CF126">
    <cfRule type="cellIs" dxfId="71" priority="69" operator="between">
      <formula>40</formula>
      <formula>59</formula>
    </cfRule>
  </conditionalFormatting>
  <conditionalFormatting sqref="CF124:CF126">
    <cfRule type="cellIs" dxfId="70" priority="70" operator="between">
      <formula>0</formula>
      <formula>39</formula>
    </cfRule>
  </conditionalFormatting>
  <conditionalFormatting sqref="CL124:CL126">
    <cfRule type="cellIs" dxfId="69" priority="71" operator="between">
      <formula>0.8</formula>
      <formula>1</formula>
    </cfRule>
  </conditionalFormatting>
  <conditionalFormatting sqref="CL124:CL126">
    <cfRule type="cellIs" dxfId="68" priority="72" operator="between">
      <formula>0.7</formula>
      <formula>0.79</formula>
    </cfRule>
  </conditionalFormatting>
  <conditionalFormatting sqref="CL124:CL126">
    <cfRule type="cellIs" dxfId="67" priority="73" operator="between">
      <formula>0.6</formula>
      <formula>0.69</formula>
    </cfRule>
  </conditionalFormatting>
  <conditionalFormatting sqref="CL124:CL126">
    <cfRule type="cellIs" dxfId="66" priority="74" operator="between">
      <formula>0.4</formula>
      <formula>0.59</formula>
    </cfRule>
  </conditionalFormatting>
  <conditionalFormatting sqref="CL124:CL126">
    <cfRule type="cellIs" dxfId="65" priority="75" operator="between">
      <formula>0</formula>
      <formula>0.39</formula>
    </cfRule>
  </conditionalFormatting>
  <conditionalFormatting sqref="CF127:CF128">
    <cfRule type="cellIs" dxfId="64" priority="56" operator="between">
      <formula>80</formula>
      <formula>100</formula>
    </cfRule>
  </conditionalFormatting>
  <conditionalFormatting sqref="CF127:CF128">
    <cfRule type="cellIs" dxfId="63" priority="57" operator="between">
      <formula>70</formula>
      <formula>79</formula>
    </cfRule>
  </conditionalFormatting>
  <conditionalFormatting sqref="CF127:CF128">
    <cfRule type="cellIs" dxfId="62" priority="58" operator="between">
      <formula>60</formula>
      <formula>69</formula>
    </cfRule>
  </conditionalFormatting>
  <conditionalFormatting sqref="CF127:CF128">
    <cfRule type="cellIs" dxfId="61" priority="59" operator="between">
      <formula>40</formula>
      <formula>59</formula>
    </cfRule>
  </conditionalFormatting>
  <conditionalFormatting sqref="CF127:CF128">
    <cfRule type="cellIs" dxfId="60" priority="60" operator="between">
      <formula>0</formula>
      <formula>39</formula>
    </cfRule>
  </conditionalFormatting>
  <conditionalFormatting sqref="CL127:CL128">
    <cfRule type="cellIs" dxfId="59" priority="61" operator="between">
      <formula>0.8</formula>
      <formula>1</formula>
    </cfRule>
  </conditionalFormatting>
  <conditionalFormatting sqref="CL127:CL128">
    <cfRule type="cellIs" dxfId="58" priority="62" operator="between">
      <formula>0.7</formula>
      <formula>0.79</formula>
    </cfRule>
  </conditionalFormatting>
  <conditionalFormatting sqref="CL127:CL128">
    <cfRule type="cellIs" dxfId="57" priority="63" operator="between">
      <formula>0.6</formula>
      <formula>0.69</formula>
    </cfRule>
  </conditionalFormatting>
  <conditionalFormatting sqref="CL127:CL128">
    <cfRule type="cellIs" dxfId="56" priority="64" operator="between">
      <formula>0.4</formula>
      <formula>0.59</formula>
    </cfRule>
  </conditionalFormatting>
  <conditionalFormatting sqref="CL127:CL128">
    <cfRule type="cellIs" dxfId="55" priority="65" operator="between">
      <formula>0</formula>
      <formula>0.39</formula>
    </cfRule>
  </conditionalFormatting>
  <conditionalFormatting sqref="CF129:CF130">
    <cfRule type="cellIs" dxfId="54" priority="46" operator="between">
      <formula>80</formula>
      <formula>100</formula>
    </cfRule>
  </conditionalFormatting>
  <conditionalFormatting sqref="CF129:CF130">
    <cfRule type="cellIs" dxfId="53" priority="47" operator="between">
      <formula>70</formula>
      <formula>79</formula>
    </cfRule>
  </conditionalFormatting>
  <conditionalFormatting sqref="CF129:CF130">
    <cfRule type="cellIs" dxfId="52" priority="48" operator="between">
      <formula>60</formula>
      <formula>69</formula>
    </cfRule>
  </conditionalFormatting>
  <conditionalFormatting sqref="CF129:CF130">
    <cfRule type="cellIs" dxfId="51" priority="49" operator="between">
      <formula>40</formula>
      <formula>59</formula>
    </cfRule>
  </conditionalFormatting>
  <conditionalFormatting sqref="CF129:CF130">
    <cfRule type="cellIs" dxfId="50" priority="50" operator="between">
      <formula>0</formula>
      <formula>39</formula>
    </cfRule>
  </conditionalFormatting>
  <conditionalFormatting sqref="CL129:CL130">
    <cfRule type="cellIs" dxfId="49" priority="51" operator="between">
      <formula>0.8</formula>
      <formula>1</formula>
    </cfRule>
  </conditionalFormatting>
  <conditionalFormatting sqref="CL129:CL130">
    <cfRule type="cellIs" dxfId="48" priority="52" operator="between">
      <formula>0.7</formula>
      <formula>0.79</formula>
    </cfRule>
  </conditionalFormatting>
  <conditionalFormatting sqref="CL129:CL130">
    <cfRule type="cellIs" dxfId="47" priority="53" operator="between">
      <formula>0.6</formula>
      <formula>0.69</formula>
    </cfRule>
  </conditionalFormatting>
  <conditionalFormatting sqref="CL129:CL130">
    <cfRule type="cellIs" dxfId="46" priority="54" operator="between">
      <formula>0.4</formula>
      <formula>0.59</formula>
    </cfRule>
  </conditionalFormatting>
  <conditionalFormatting sqref="CL129:CL130">
    <cfRule type="cellIs" dxfId="45" priority="55" operator="between">
      <formula>0</formula>
      <formula>0.39</formula>
    </cfRule>
  </conditionalFormatting>
  <conditionalFormatting sqref="CF131">
    <cfRule type="cellIs" dxfId="44" priority="36" operator="between">
      <formula>80</formula>
      <formula>100</formula>
    </cfRule>
  </conditionalFormatting>
  <conditionalFormatting sqref="CF131">
    <cfRule type="cellIs" dxfId="43" priority="37" operator="between">
      <formula>70</formula>
      <formula>79</formula>
    </cfRule>
  </conditionalFormatting>
  <conditionalFormatting sqref="CF131">
    <cfRule type="cellIs" dxfId="42" priority="38" operator="between">
      <formula>60</formula>
      <formula>69</formula>
    </cfRule>
  </conditionalFormatting>
  <conditionalFormatting sqref="CF131">
    <cfRule type="cellIs" dxfId="41" priority="39" operator="between">
      <formula>40</formula>
      <formula>59</formula>
    </cfRule>
  </conditionalFormatting>
  <conditionalFormatting sqref="CF131">
    <cfRule type="cellIs" dxfId="40" priority="40" operator="between">
      <formula>0</formula>
      <formula>39</formula>
    </cfRule>
  </conditionalFormatting>
  <conditionalFormatting sqref="CL131">
    <cfRule type="cellIs" dxfId="39" priority="41" operator="between">
      <formula>0.8</formula>
      <formula>1</formula>
    </cfRule>
  </conditionalFormatting>
  <conditionalFormatting sqref="CL131">
    <cfRule type="cellIs" dxfId="38" priority="42" operator="between">
      <formula>0.7</formula>
      <formula>0.79</formula>
    </cfRule>
  </conditionalFormatting>
  <conditionalFormatting sqref="CL131">
    <cfRule type="cellIs" dxfId="37" priority="43" operator="between">
      <formula>0.6</formula>
      <formula>0.69</formula>
    </cfRule>
  </conditionalFormatting>
  <conditionalFormatting sqref="CL131">
    <cfRule type="cellIs" dxfId="36" priority="44" operator="between">
      <formula>0.4</formula>
      <formula>0.59</formula>
    </cfRule>
  </conditionalFormatting>
  <conditionalFormatting sqref="CL131">
    <cfRule type="cellIs" dxfId="35" priority="45" operator="between">
      <formula>0</formula>
      <formula>0.39</formula>
    </cfRule>
  </conditionalFormatting>
  <conditionalFormatting sqref="CF140">
    <cfRule type="cellIs" dxfId="34" priority="26" operator="between">
      <formula>80</formula>
      <formula>100</formula>
    </cfRule>
  </conditionalFormatting>
  <conditionalFormatting sqref="CF140">
    <cfRule type="cellIs" dxfId="33" priority="27" operator="between">
      <formula>70</formula>
      <formula>79</formula>
    </cfRule>
  </conditionalFormatting>
  <conditionalFormatting sqref="CF140">
    <cfRule type="cellIs" dxfId="32" priority="28" operator="between">
      <formula>60</formula>
      <formula>69</formula>
    </cfRule>
  </conditionalFormatting>
  <conditionalFormatting sqref="CF140">
    <cfRule type="cellIs" dxfId="31" priority="29" operator="between">
      <formula>40</formula>
      <formula>59</formula>
    </cfRule>
  </conditionalFormatting>
  <conditionalFormatting sqref="CF140">
    <cfRule type="cellIs" dxfId="30" priority="30" operator="between">
      <formula>0</formula>
      <formula>39</formula>
    </cfRule>
  </conditionalFormatting>
  <conditionalFormatting sqref="CL140">
    <cfRule type="cellIs" dxfId="29" priority="31" operator="between">
      <formula>0.8</formula>
      <formula>1</formula>
    </cfRule>
  </conditionalFormatting>
  <conditionalFormatting sqref="CL140">
    <cfRule type="cellIs" dxfId="28" priority="32" operator="between">
      <formula>0.7</formula>
      <formula>0.79</formula>
    </cfRule>
  </conditionalFormatting>
  <conditionalFormatting sqref="CL140">
    <cfRule type="cellIs" dxfId="27" priority="33" operator="between">
      <formula>0.6</formula>
      <formula>0.69</formula>
    </cfRule>
  </conditionalFormatting>
  <conditionalFormatting sqref="CL140">
    <cfRule type="cellIs" dxfId="26" priority="34" operator="between">
      <formula>0.4</formula>
      <formula>0.59</formula>
    </cfRule>
  </conditionalFormatting>
  <conditionalFormatting sqref="CL140">
    <cfRule type="cellIs" dxfId="25" priority="35" operator="between">
      <formula>0</formula>
      <formula>0.39</formula>
    </cfRule>
  </conditionalFormatting>
  <conditionalFormatting sqref="CF143">
    <cfRule type="cellIs" dxfId="24" priority="16" operator="between">
      <formula>80</formula>
      <formula>100</formula>
    </cfRule>
  </conditionalFormatting>
  <conditionalFormatting sqref="CF143">
    <cfRule type="cellIs" dxfId="23" priority="17" operator="between">
      <formula>70</formula>
      <formula>79</formula>
    </cfRule>
  </conditionalFormatting>
  <conditionalFormatting sqref="CF143">
    <cfRule type="cellIs" dxfId="22" priority="18" operator="between">
      <formula>60</formula>
      <formula>69</formula>
    </cfRule>
  </conditionalFormatting>
  <conditionalFormatting sqref="CF143">
    <cfRule type="cellIs" dxfId="21" priority="19" operator="between">
      <formula>40</formula>
      <formula>59</formula>
    </cfRule>
  </conditionalFormatting>
  <conditionalFormatting sqref="CF143">
    <cfRule type="cellIs" dxfId="20" priority="20" operator="between">
      <formula>0</formula>
      <formula>39</formula>
    </cfRule>
  </conditionalFormatting>
  <conditionalFormatting sqref="CL143">
    <cfRule type="cellIs" dxfId="19" priority="21" operator="between">
      <formula>0.8</formula>
      <formula>1</formula>
    </cfRule>
  </conditionalFormatting>
  <conditionalFormatting sqref="CL143">
    <cfRule type="cellIs" dxfId="18" priority="22" operator="between">
      <formula>0.7</formula>
      <formula>0.79</formula>
    </cfRule>
  </conditionalFormatting>
  <conditionalFormatting sqref="CL143">
    <cfRule type="cellIs" dxfId="17" priority="23" operator="between">
      <formula>0.6</formula>
      <formula>0.69</formula>
    </cfRule>
  </conditionalFormatting>
  <conditionalFormatting sqref="CL143">
    <cfRule type="cellIs" dxfId="16" priority="24" operator="between">
      <formula>0.4</formula>
      <formula>0.59</formula>
    </cfRule>
  </conditionalFormatting>
  <conditionalFormatting sqref="CL143">
    <cfRule type="cellIs" dxfId="15" priority="25" operator="between">
      <formula>0</formula>
      <formula>0.39</formula>
    </cfRule>
  </conditionalFormatting>
  <conditionalFormatting sqref="CF144">
    <cfRule type="cellIs" dxfId="14" priority="6" operator="between">
      <formula>80</formula>
      <formula>100</formula>
    </cfRule>
  </conditionalFormatting>
  <conditionalFormatting sqref="CF144">
    <cfRule type="cellIs" dxfId="13" priority="7" operator="between">
      <formula>70</formula>
      <formula>79</formula>
    </cfRule>
  </conditionalFormatting>
  <conditionalFormatting sqref="CF144">
    <cfRule type="cellIs" dxfId="12" priority="8" operator="between">
      <formula>60</formula>
      <formula>69</formula>
    </cfRule>
  </conditionalFormatting>
  <conditionalFormatting sqref="CF144">
    <cfRule type="cellIs" dxfId="11" priority="9" operator="between">
      <formula>40</formula>
      <formula>59</formula>
    </cfRule>
  </conditionalFormatting>
  <conditionalFormatting sqref="CF144">
    <cfRule type="cellIs" dxfId="10" priority="10" operator="between">
      <formula>0</formula>
      <formula>39</formula>
    </cfRule>
  </conditionalFormatting>
  <conditionalFormatting sqref="CL144">
    <cfRule type="cellIs" dxfId="9" priority="11" operator="between">
      <formula>0.8</formula>
      <formula>1</formula>
    </cfRule>
  </conditionalFormatting>
  <conditionalFormatting sqref="CL144">
    <cfRule type="cellIs" dxfId="8" priority="12" operator="between">
      <formula>0.7</formula>
      <formula>0.79</formula>
    </cfRule>
  </conditionalFormatting>
  <conditionalFormatting sqref="CL144">
    <cfRule type="cellIs" dxfId="7" priority="13" operator="between">
      <formula>0.6</formula>
      <formula>0.69</formula>
    </cfRule>
  </conditionalFormatting>
  <conditionalFormatting sqref="CL144">
    <cfRule type="cellIs" dxfId="6" priority="14" operator="between">
      <formula>0.4</formula>
      <formula>0.59</formula>
    </cfRule>
  </conditionalFormatting>
  <conditionalFormatting sqref="CL144">
    <cfRule type="cellIs" dxfId="5" priority="15" operator="between">
      <formula>0</formula>
      <formula>0.39</formula>
    </cfRule>
  </conditionalFormatting>
  <conditionalFormatting sqref="CB8:CB17 CB19:CB22 CB24:CB26 CB28:CB101 CB103:CB120 CB122:CB143">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256" scale="18" fitToHeight="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2"/>
  <sheetViews>
    <sheetView topLeftCell="B1" zoomScale="80" zoomScaleNormal="80" workbookViewId="0">
      <selection activeCell="H6" sqref="H6"/>
    </sheetView>
  </sheetViews>
  <sheetFormatPr baseColWidth="10" defaultRowHeight="15"/>
  <cols>
    <col min="2" max="2" width="13.28515625" style="123" customWidth="1"/>
    <col min="3" max="3" width="12.140625" style="123" customWidth="1"/>
    <col min="4" max="4" width="22.85546875" style="123" customWidth="1"/>
    <col min="5" max="9" width="9.5703125" customWidth="1"/>
    <col min="10" max="10" width="9.5703125" style="124" customWidth="1"/>
    <col min="22" max="23" width="45.5703125" customWidth="1"/>
  </cols>
  <sheetData>
    <row r="1" spans="2:10" ht="15.75" thickBot="1"/>
    <row r="2" spans="2:10" ht="55.9" customHeight="1" thickBot="1">
      <c r="B2" s="488" t="s">
        <v>926</v>
      </c>
      <c r="C2" s="489"/>
      <c r="D2" s="489"/>
      <c r="E2" s="489"/>
      <c r="F2" s="489"/>
      <c r="G2" s="489"/>
      <c r="H2" s="489"/>
      <c r="I2" s="489"/>
      <c r="J2" s="490"/>
    </row>
    <row r="3" spans="2:10" s="125" customFormat="1" ht="12.75" customHeight="1" thickBot="1">
      <c r="B3" s="491" t="s">
        <v>927</v>
      </c>
      <c r="C3" s="491" t="s">
        <v>928</v>
      </c>
      <c r="D3" s="493" t="s">
        <v>929</v>
      </c>
      <c r="E3" s="494" t="s">
        <v>1089</v>
      </c>
      <c r="F3" s="495"/>
      <c r="G3" s="495"/>
      <c r="H3" s="495"/>
      <c r="I3" s="495"/>
      <c r="J3" s="496"/>
    </row>
    <row r="4" spans="2:10" s="125" customFormat="1" ht="17.25" thickBot="1">
      <c r="B4" s="492"/>
      <c r="C4" s="492"/>
      <c r="D4" s="492"/>
      <c r="E4" s="199" t="s">
        <v>930</v>
      </c>
      <c r="F4" s="199" t="s">
        <v>931</v>
      </c>
      <c r="G4" s="199" t="s">
        <v>932</v>
      </c>
      <c r="H4" s="199" t="s">
        <v>933</v>
      </c>
      <c r="I4" s="199" t="s">
        <v>934</v>
      </c>
      <c r="J4" s="199" t="s">
        <v>935</v>
      </c>
    </row>
    <row r="5" spans="2:10" ht="51">
      <c r="B5" s="126" t="s">
        <v>23</v>
      </c>
      <c r="C5" s="127">
        <v>23</v>
      </c>
      <c r="D5" s="128" t="s">
        <v>936</v>
      </c>
      <c r="E5" s="198">
        <v>0</v>
      </c>
      <c r="F5" s="200">
        <v>2</v>
      </c>
      <c r="G5" s="201">
        <v>3</v>
      </c>
      <c r="H5" s="202">
        <v>7</v>
      </c>
      <c r="I5" s="203">
        <v>11</v>
      </c>
      <c r="J5" s="204">
        <f>SUM(E5:I5)</f>
        <v>23</v>
      </c>
    </row>
    <row r="6" spans="2:10" ht="65.25" customHeight="1">
      <c r="B6" s="135" t="s">
        <v>199</v>
      </c>
      <c r="C6" s="136">
        <v>57</v>
      </c>
      <c r="D6" s="137" t="s">
        <v>937</v>
      </c>
      <c r="E6" s="129">
        <v>2</v>
      </c>
      <c r="F6" s="130">
        <v>4</v>
      </c>
      <c r="G6" s="131">
        <v>1</v>
      </c>
      <c r="H6" s="132">
        <v>0</v>
      </c>
      <c r="I6" s="133">
        <v>50</v>
      </c>
      <c r="J6" s="134">
        <f>SUM(E6:I6)</f>
        <v>57</v>
      </c>
    </row>
    <row r="7" spans="2:10" ht="63.75" customHeight="1">
      <c r="B7" s="218" t="s">
        <v>641</v>
      </c>
      <c r="C7" s="136">
        <v>13</v>
      </c>
      <c r="D7" s="128" t="s">
        <v>938</v>
      </c>
      <c r="E7" s="129">
        <v>0</v>
      </c>
      <c r="F7" s="130">
        <v>0</v>
      </c>
      <c r="G7" s="131">
        <v>1</v>
      </c>
      <c r="H7" s="132">
        <v>0</v>
      </c>
      <c r="I7" s="133">
        <v>12</v>
      </c>
      <c r="J7" s="134">
        <f>SUM(E7:I7)</f>
        <v>13</v>
      </c>
    </row>
    <row r="8" spans="2:10" ht="52.5" thickBot="1">
      <c r="B8" s="138" t="s">
        <v>740</v>
      </c>
      <c r="C8" s="139">
        <v>23</v>
      </c>
      <c r="D8" s="140" t="s">
        <v>939</v>
      </c>
      <c r="E8" s="141">
        <v>2</v>
      </c>
      <c r="F8" s="142">
        <v>0</v>
      </c>
      <c r="G8" s="143">
        <v>0</v>
      </c>
      <c r="H8" s="144">
        <v>2</v>
      </c>
      <c r="I8" s="145">
        <v>19</v>
      </c>
      <c r="J8" s="146">
        <f>SUM(E8:I8)</f>
        <v>23</v>
      </c>
    </row>
    <row r="9" spans="2:10" ht="15" customHeight="1">
      <c r="B9" s="486" t="s">
        <v>940</v>
      </c>
      <c r="C9" s="487"/>
      <c r="D9" s="487"/>
      <c r="E9" s="215">
        <f t="shared" ref="E9:J9" si="0">SUM(E5:E8)</f>
        <v>4</v>
      </c>
      <c r="F9" s="205">
        <f t="shared" si="0"/>
        <v>6</v>
      </c>
      <c r="G9" s="206">
        <f t="shared" si="0"/>
        <v>5</v>
      </c>
      <c r="H9" s="207">
        <f t="shared" si="0"/>
        <v>9</v>
      </c>
      <c r="I9" s="208">
        <f t="shared" si="0"/>
        <v>92</v>
      </c>
      <c r="J9" s="209">
        <f t="shared" si="0"/>
        <v>116</v>
      </c>
    </row>
    <row r="10" spans="2:10" ht="15.75" customHeight="1" thickBot="1">
      <c r="B10" s="484" t="s">
        <v>959</v>
      </c>
      <c r="C10" s="485"/>
      <c r="D10" s="485"/>
      <c r="E10" s="216">
        <f>E9/$J$9*100</f>
        <v>3.4482758620689653</v>
      </c>
      <c r="F10" s="210">
        <f t="shared" ref="F10:J10" si="1">F9/$J$9*100</f>
        <v>5.1724137931034484</v>
      </c>
      <c r="G10" s="211">
        <f t="shared" si="1"/>
        <v>4.3103448275862073</v>
      </c>
      <c r="H10" s="212">
        <f t="shared" si="1"/>
        <v>7.7586206896551726</v>
      </c>
      <c r="I10" s="213">
        <f t="shared" si="1"/>
        <v>79.310344827586206</v>
      </c>
      <c r="J10" s="214">
        <f t="shared" si="1"/>
        <v>100</v>
      </c>
    </row>
    <row r="11" spans="2:10" ht="15.75" customHeight="1">
      <c r="B11" s="147"/>
      <c r="C11" s="147"/>
      <c r="D11" s="147"/>
      <c r="E11" s="147"/>
      <c r="F11" s="147"/>
      <c r="G11" s="147"/>
      <c r="H11" s="147"/>
      <c r="I11" s="147"/>
      <c r="J11" s="147"/>
    </row>
    <row r="12" spans="2:10" ht="15" customHeight="1">
      <c r="B12" s="147"/>
      <c r="C12" s="147"/>
      <c r="D12" s="147"/>
      <c r="E12" s="147"/>
      <c r="F12" s="147"/>
      <c r="G12" s="147"/>
      <c r="H12" s="147"/>
      <c r="I12" s="147"/>
      <c r="J12" s="147"/>
    </row>
    <row r="13" spans="2:10" ht="15.75" customHeight="1">
      <c r="B13" s="147"/>
      <c r="C13" s="147"/>
      <c r="D13" s="147"/>
      <c r="E13" s="147"/>
      <c r="F13" s="147"/>
      <c r="G13" s="147"/>
      <c r="H13" s="147"/>
      <c r="I13" s="147"/>
      <c r="J13" s="147"/>
    </row>
    <row r="14" spans="2:10" ht="15.75" customHeight="1">
      <c r="B14" s="147"/>
      <c r="C14" s="147"/>
      <c r="D14" s="147"/>
      <c r="E14" s="147"/>
      <c r="F14" s="147"/>
      <c r="G14" s="147"/>
      <c r="H14" s="147"/>
      <c r="I14" s="147"/>
      <c r="J14" s="147"/>
    </row>
    <row r="36" spans="22:23" ht="15.75" thickBot="1"/>
    <row r="37" spans="22:23" ht="16.5" thickBot="1">
      <c r="V37" s="225" t="s">
        <v>1093</v>
      </c>
      <c r="W37" s="226" t="s">
        <v>1094</v>
      </c>
    </row>
    <row r="38" spans="22:23" ht="15.75" thickBot="1">
      <c r="V38" s="227" t="s">
        <v>1095</v>
      </c>
      <c r="W38" s="228" t="s">
        <v>1096</v>
      </c>
    </row>
    <row r="39" spans="22:23" ht="15.75" thickBot="1">
      <c r="V39" s="227" t="s">
        <v>1097</v>
      </c>
      <c r="W39" s="229" t="s">
        <v>1098</v>
      </c>
    </row>
    <row r="40" spans="22:23" ht="15.75" thickBot="1">
      <c r="V40" s="227" t="s">
        <v>1099</v>
      </c>
      <c r="W40" s="230" t="s">
        <v>1100</v>
      </c>
    </row>
    <row r="41" spans="22:23" ht="15.75" thickBot="1">
      <c r="V41" s="227" t="s">
        <v>1101</v>
      </c>
      <c r="W41" s="231" t="s">
        <v>1102</v>
      </c>
    </row>
    <row r="42" spans="22:23" ht="15.75" thickBot="1">
      <c r="V42" s="227" t="s">
        <v>1103</v>
      </c>
      <c r="W42" s="232" t="s">
        <v>1104</v>
      </c>
    </row>
  </sheetData>
  <mergeCells count="7">
    <mergeCell ref="B10:D10"/>
    <mergeCell ref="B9:D9"/>
    <mergeCell ref="B2:J2"/>
    <mergeCell ref="B3:B4"/>
    <mergeCell ref="C3:C4"/>
    <mergeCell ref="D3:D4"/>
    <mergeCell ref="E3:J3"/>
  </mergeCell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Matriz_justificación Decenio</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analu corcuera</dc:creator>
  <cp:lastModifiedBy>Laura</cp:lastModifiedBy>
  <cp:lastPrinted>2023-09-05T02:21:23Z</cp:lastPrinted>
  <dcterms:created xsi:type="dcterms:W3CDTF">2022-08-28T20:18:06Z</dcterms:created>
  <dcterms:modified xsi:type="dcterms:W3CDTF">2023-12-27T19:50:55Z</dcterms:modified>
</cp:coreProperties>
</file>