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9161E09-BE7A-4D28-9382-1ABDB5CDDF63}" xr6:coauthVersionLast="47" xr6:coauthVersionMax="47" xr10:uidLastSave="{00000000-0000-0000-0000-000000000000}"/>
  <bookViews>
    <workbookView xWindow="20370" yWindow="-120" windowWidth="20730" windowHeight="11160" xr2:uid="{00000000-000D-0000-FFFF-FFFF00000000}"/>
  </bookViews>
  <sheets>
    <sheet name="Matriz_estratégica" sheetId="2" r:id="rId1"/>
    <sheet name="ANALISIS" sheetId="3" r:id="rId2"/>
  </sheets>
  <definedNames>
    <definedName name="_xlnm._FilterDatabase" localSheetId="0" hidden="1">Matriz_estratégica!$A$9:$AZ$50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0" i="2" l="1"/>
  <c r="AT35" i="2"/>
  <c r="AT25" i="2" l="1"/>
  <c r="AW27" i="2" l="1"/>
  <c r="AW26" i="2"/>
  <c r="AW11" i="2"/>
  <c r="AQ27" i="2" l="1"/>
  <c r="AT21" i="2"/>
  <c r="AT38" i="2" l="1"/>
  <c r="AT32" i="2" l="1"/>
  <c r="AW16" i="2" l="1"/>
  <c r="AW12" i="2"/>
  <c r="AT41" i="2"/>
  <c r="AQ50" i="2"/>
  <c r="AQ47" i="2"/>
  <c r="AQ44" i="2"/>
  <c r="AQ43" i="2"/>
  <c r="AQ42" i="2"/>
  <c r="AQ40" i="2"/>
  <c r="AQ39" i="2"/>
  <c r="AQ38" i="2"/>
  <c r="AQ37" i="2"/>
  <c r="AQ36" i="2"/>
  <c r="AQ35" i="2"/>
  <c r="AQ34" i="2"/>
  <c r="AQ33" i="2"/>
  <c r="AQ32" i="2"/>
  <c r="AQ31" i="2"/>
  <c r="AQ29" i="2"/>
  <c r="AQ28" i="2"/>
  <c r="AQ26" i="2"/>
  <c r="AQ25" i="2"/>
  <c r="AQ24" i="2"/>
  <c r="AQ23" i="2"/>
  <c r="AQ22" i="2"/>
  <c r="AQ21" i="2"/>
  <c r="AQ20" i="2"/>
  <c r="AQ18" i="2"/>
  <c r="AQ17" i="2"/>
  <c r="AQ16" i="2"/>
  <c r="AQ15" i="2"/>
  <c r="AQ14" i="2"/>
  <c r="AQ12" i="2"/>
  <c r="AQ11" i="2"/>
  <c r="AQ10" i="2"/>
  <c r="AW30" i="2"/>
  <c r="AC22" i="2" l="1"/>
  <c r="AC19" i="2"/>
  <c r="AC11" i="2"/>
  <c r="AW46" i="2"/>
  <c r="AW45" i="2"/>
  <c r="AW44" i="2"/>
  <c r="AW40" i="2"/>
  <c r="AW39" i="2"/>
  <c r="AX39" i="2" s="1"/>
  <c r="AW38" i="2"/>
  <c r="AW37" i="2"/>
  <c r="AW36" i="2"/>
  <c r="AW35" i="2"/>
  <c r="AW34" i="2"/>
  <c r="AW33" i="2"/>
  <c r="AW32" i="2"/>
  <c r="AW31" i="2"/>
  <c r="AW29" i="2"/>
  <c r="AW28" i="2"/>
  <c r="AW25" i="2"/>
  <c r="AW24" i="2"/>
  <c r="AW23" i="2"/>
  <c r="AW22" i="2"/>
  <c r="AW21" i="2"/>
  <c r="AW20" i="2"/>
  <c r="AW19" i="2"/>
  <c r="AW18" i="2"/>
  <c r="AW17" i="2"/>
  <c r="AW50" i="2"/>
  <c r="AW49" i="2"/>
  <c r="AW47" i="2"/>
  <c r="AW48" i="2"/>
  <c r="AW41" i="2"/>
  <c r="V18" i="2"/>
  <c r="AC20" i="2" l="1"/>
  <c r="Y19" i="2"/>
  <c r="AW14" i="2"/>
  <c r="AW13" i="2"/>
  <c r="J5" i="3" l="1"/>
  <c r="AX42" i="2"/>
  <c r="AX28" i="2"/>
  <c r="AT12" i="2" l="1"/>
  <c r="AX22" i="2" l="1"/>
  <c r="AT11" i="2" l="1"/>
  <c r="AT14" i="2"/>
  <c r="AT15" i="2"/>
  <c r="AT18" i="2"/>
  <c r="AT20" i="2"/>
  <c r="AT26" i="2"/>
  <c r="AT27" i="2"/>
  <c r="AT28" i="2"/>
  <c r="AT31" i="2"/>
  <c r="AT43" i="2"/>
  <c r="AT47" i="2"/>
  <c r="AT50" i="2"/>
  <c r="AT10" i="2"/>
  <c r="J7" i="3" l="1"/>
  <c r="J6" i="3"/>
  <c r="D8" i="3" l="1"/>
  <c r="AJ15" i="2"/>
  <c r="AV26" i="2"/>
  <c r="AX26" i="2" s="1"/>
  <c r="I8" i="3" l="1"/>
  <c r="H8" i="3"/>
  <c r="G8" i="3"/>
  <c r="F8" i="3"/>
  <c r="E8" i="3"/>
  <c r="AM15" i="2"/>
  <c r="J8" i="3" l="1"/>
  <c r="E9" i="3" l="1"/>
  <c r="D9" i="3"/>
  <c r="G9" i="3"/>
  <c r="H9" i="3"/>
  <c r="J9" i="3"/>
  <c r="I9" i="3"/>
  <c r="F9" i="3"/>
  <c r="AX10" i="2"/>
  <c r="AX11" i="2"/>
  <c r="AX13" i="2"/>
  <c r="AX14" i="2"/>
  <c r="AX15" i="2"/>
  <c r="AX17" i="2"/>
  <c r="AX18" i="2"/>
  <c r="AX20" i="2"/>
  <c r="AX21" i="2"/>
  <c r="AX23" i="2"/>
  <c r="AX24" i="2"/>
  <c r="AX25" i="2"/>
  <c r="AX29" i="2"/>
  <c r="AX31" i="2"/>
  <c r="AX32" i="2"/>
  <c r="AX33" i="2"/>
  <c r="AX34" i="2"/>
  <c r="AX35" i="2"/>
  <c r="AX37" i="2"/>
  <c r="AX38" i="2"/>
  <c r="AX40" i="2"/>
  <c r="AX41" i="2"/>
  <c r="AX43" i="2"/>
  <c r="AX44" i="2"/>
  <c r="AX4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6" i="2"/>
  <c r="Y27" i="2"/>
  <c r="Y28" i="2"/>
  <c r="Y29" i="2"/>
  <c r="Y30" i="2"/>
  <c r="Y31" i="2"/>
  <c r="Y32" i="2"/>
  <c r="Y33" i="2"/>
  <c r="Y34" i="2"/>
  <c r="Y35" i="2"/>
  <c r="Y36" i="2"/>
  <c r="Y38" i="2"/>
  <c r="Y39" i="2"/>
  <c r="Y40" i="2"/>
  <c r="Y41" i="2"/>
  <c r="Y42" i="2"/>
  <c r="Y43" i="2"/>
  <c r="Y44" i="2"/>
  <c r="Y45" i="2"/>
  <c r="Y46" i="2"/>
  <c r="Y47" i="2"/>
  <c r="Y48" i="2"/>
  <c r="Y50" i="2"/>
  <c r="V11" i="2"/>
  <c r="Y10" i="2"/>
  <c r="V12" i="2"/>
  <c r="V14" i="2"/>
  <c r="V15"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F40" i="2" s="1"/>
  <c r="AD37" i="2"/>
  <c r="AE37" i="2" s="1"/>
  <c r="AF37" i="2" s="1"/>
  <c r="AE36" i="2"/>
  <c r="AD36" i="2"/>
  <c r="AF36" i="2" s="1"/>
  <c r="AF33" i="2"/>
  <c r="AE32" i="2"/>
  <c r="AD32" i="2"/>
  <c r="AE31" i="2"/>
  <c r="AD31" i="2"/>
  <c r="AF31" i="2" s="1"/>
  <c r="AF19" i="2"/>
  <c r="AE18" i="2"/>
  <c r="AD18" i="2"/>
  <c r="AE17" i="2"/>
  <c r="AD17" i="2"/>
  <c r="AE11" i="2"/>
  <c r="AD11" i="2"/>
  <c r="AF11" i="2" s="1"/>
  <c r="AF12" i="2"/>
  <c r="AF13" i="2"/>
  <c r="AF14" i="2"/>
  <c r="AF15"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18" i="2" l="1"/>
  <c r="AF43" i="2"/>
  <c r="AF17" i="2"/>
  <c r="AF32" i="2"/>
  <c r="H16" i="2"/>
  <c r="H14" i="2"/>
  <c r="Y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5" authorId="0" shapeId="0" xr:uid="{00000000-0006-0000-0000-000003000000}">
      <text>
        <r>
          <rPr>
            <b/>
            <sz val="9"/>
            <color indexed="81"/>
            <rFont val="Tahoma"/>
            <family val="2"/>
          </rPr>
          <t>Autor:</t>
        </r>
        <r>
          <rPr>
            <sz val="9"/>
            <color indexed="81"/>
            <rFont val="Tahoma"/>
            <family val="2"/>
          </rPr>
          <t xml:space="preserve">
Mirar el CPIIAF</t>
        </r>
      </text>
    </comment>
    <comment ref="AQ26" authorId="0" shapeId="0" xr:uid="{00000000-0006-0000-0000-000009000000}">
      <text>
        <r>
          <rPr>
            <b/>
            <sz val="9"/>
            <color indexed="81"/>
            <rFont val="Tahoma"/>
            <family val="2"/>
          </rPr>
          <t>Autor:</t>
        </r>
        <r>
          <rPr>
            <sz val="9"/>
            <color indexed="81"/>
            <rFont val="Tahoma"/>
            <family val="2"/>
          </rPr>
          <t xml:space="preserve">
41,45</t>
        </r>
      </text>
    </comment>
    <comment ref="AW31" authorId="0" shapeId="0" xr:uid="{06F0323C-3DAB-4759-B156-CF6A737CF992}">
      <text>
        <r>
          <rPr>
            <b/>
            <sz val="24"/>
            <color indexed="81"/>
            <rFont val="Tahoma"/>
            <family val="2"/>
          </rPr>
          <t>Autor:</t>
        </r>
        <r>
          <rPr>
            <sz val="24"/>
            <color indexed="81"/>
            <rFont val="Tahoma"/>
            <family val="2"/>
          </rPr>
          <t xml:space="preserve">
en III 2023 se da cumplimieto al 100%, garantizar trazabilidad en la informacion</t>
        </r>
      </text>
    </comment>
  </commentList>
</comments>
</file>

<file path=xl/sharedStrings.xml><?xml version="1.0" encoding="utf-8"?>
<sst xmlns="http://schemas.openxmlformats.org/spreadsheetml/2006/main" count="559" uniqueCount="424">
  <si>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</si>
  <si>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</si>
  <si>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</si>
  <si>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</si>
  <si>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</si>
  <si>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</si>
  <si>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</si>
  <si>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</si>
  <si>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</si>
  <si>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</si>
  <si>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</si>
  <si>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</si>
  <si>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</si>
  <si>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</si>
  <si>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</si>
  <si>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</si>
  <si>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</si>
  <si>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</si>
  <si>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</si>
  <si>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</si>
  <si>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</si>
  <si>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</si>
  <si>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</si>
  <si>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</si>
  <si>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</si>
  <si>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</si>
  <si>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</si>
  <si>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</si>
  <si>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</si>
  <si>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</si>
  <si>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</si>
  <si>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</si>
  <si>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</si>
  <si>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</si>
  <si>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</si>
  <si>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</si>
  <si>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</si>
  <si>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</si>
  <si>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</si>
  <si>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</si>
  <si>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</si>
  <si>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</si>
  <si>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</si>
  <si>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</si>
  <si>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</si>
  <si>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</si>
  <si>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</si>
  <si>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</si>
  <si>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</si>
  <si>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</si>
  <si>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</si>
  <si>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</si>
  <si>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</si>
  <si>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</si>
  <si>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</si>
  <si>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</si>
  <si>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</si>
  <si>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</si>
  <si>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</si>
  <si>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</si>
  <si>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</si>
  <si>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</si>
  <si>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</si>
  <si>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</si>
  <si>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</si>
  <si>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</si>
  <si>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</si>
  <si>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</si>
  <si>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</si>
  <si>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</si>
  <si>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</si>
  <si>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</si>
  <si>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</si>
  <si>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</si>
  <si>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</si>
  <si>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</si>
  <si>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</si>
  <si>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</si>
  <si>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</si>
  <si>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</si>
  <si>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</si>
  <si>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</si>
  <si>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</si>
  <si>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</si>
  <si>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</si>
  <si>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</si>
  <si>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</si>
  <si>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</si>
  <si>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</si>
  <si>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</si>
  <si>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</si>
  <si>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</si>
  <si>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</si>
  <si>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</si>
  <si>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</si>
  <si>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</si>
  <si>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</si>
  <si>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</si>
  <si>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</si>
  <si>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</si>
  <si>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</si>
  <si>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</si>
  <si>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</si>
  <si>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</si>
  <si>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</si>
  <si>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</si>
  <si>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</si>
  <si>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</si>
  <si>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</si>
  <si>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</si>
  <si>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</si>
  <si>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</si>
  <si>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</si>
  <si>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</si>
  <si>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</si>
  <si>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</si>
  <si>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</si>
  <si>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</si>
  <si>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</si>
  <si>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</si>
  <si>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</si>
  <si>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</si>
  <si>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</si>
  <si>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</si>
  <si>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</si>
  <si>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</si>
  <si>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</si>
  <si>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</si>
  <si>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</si>
  <si>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</si>
  <si>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</si>
  <si>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</si>
  <si>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</si>
  <si>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</si>
  <si>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</si>
  <si>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</si>
  <si>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</si>
  <si>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</si>
  <si>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</si>
  <si>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</si>
  <si>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</si>
  <si>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</si>
  <si>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</si>
  <si>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</si>
  <si>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</si>
  <si>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</si>
  <si>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</si>
  <si>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</si>
  <si>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</si>
  <si>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</si>
  <si>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</si>
  <si>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</si>
  <si>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</si>
  <si>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</si>
  <si>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</si>
  <si>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</si>
  <si>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</si>
  <si>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</si>
  <si>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</si>
  <si>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</si>
  <si>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</si>
  <si>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</si>
  <si>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</si>
  <si>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</si>
  <si>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</si>
  <si>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</si>
  <si>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</si>
  <si>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</si>
  <si>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</si>
  <si>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</si>
  <si>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</si>
  <si>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</si>
  <si>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</si>
  <si>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</si>
  <si>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</si>
  <si>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</si>
  <si>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</si>
  <si>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</si>
  <si>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</si>
  <si>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</si>
  <si>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</si>
  <si>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</si>
  <si>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</si>
  <si>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</si>
  <si>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</si>
  <si>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</si>
  <si>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</si>
  <si>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</si>
  <si>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</si>
  <si>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</si>
  <si>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</si>
  <si>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</si>
  <si>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</si>
  <si>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</si>
  <si>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</si>
  <si>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</si>
  <si>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</si>
  <si>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</si>
  <si>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</si>
  <si>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</si>
  <si>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</si>
  <si>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</si>
  <si>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</si>
  <si>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</si>
  <si>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</si>
  <si>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</si>
  <si>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</si>
  <si>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</si>
  <si>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</si>
  <si>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</si>
  <si>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</si>
  <si>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</si>
  <si>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</si>
  <si>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</si>
  <si>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</si>
  <si>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</si>
  <si>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</si>
  <si>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</si>
  <si>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</si>
  <si>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</si>
  <si>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</si>
  <si>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</si>
  <si>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</si>
  <si>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</si>
  <si>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</si>
  <si>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</si>
  <si>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</si>
  <si>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</si>
  <si>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</si>
  <si>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</si>
  <si>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</si>
  <si>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</si>
  <si>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</si>
  <si>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</si>
  <si>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</si>
  <si>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</si>
  <si>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</si>
  <si>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</si>
  <si>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</si>
  <si>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</si>
  <si>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</si>
  <si>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</si>
  <si>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</si>
  <si>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</si>
  <si>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</si>
  <si>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</si>
  <si>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</si>
  <si>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</si>
  <si>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</si>
  <si>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</si>
  <si>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</si>
  <si>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</si>
  <si>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</si>
  <si>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</si>
  <si>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</si>
  <si>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</si>
  <si>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</si>
  <si>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</si>
  <si>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</si>
  <si>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</si>
  <si>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</si>
  <si>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</si>
  <si>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</si>
  <si>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</si>
  <si>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</si>
  <si>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</si>
  <si>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</si>
  <si>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</si>
  <si>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</si>
  <si>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</si>
  <si>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</si>
  <si>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</si>
  <si>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</si>
  <si>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</si>
  <si>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</si>
  <si>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</si>
  <si>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</si>
  <si>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</si>
  <si>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</si>
  <si>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</si>
  <si>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</si>
  <si>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</si>
  <si>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</si>
  <si>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</si>
  <si>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</si>
  <si>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</si>
  <si>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</si>
  <si>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</si>
  <si>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</si>
  <si>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</si>
  <si>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</si>
  <si>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</si>
  <si>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</si>
  <si>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</si>
  <si>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</si>
  <si>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</si>
  <si>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</si>
  <si>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</si>
  <si>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</si>
  <si>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</si>
  <si>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</si>
  <si>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</si>
  <si>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</si>
  <si>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</si>
  <si>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</si>
  <si>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</si>
  <si>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</si>
  <si>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</si>
  <si>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</si>
  <si>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</si>
  <si>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</si>
  <si>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La Secretaría de familia se encuentra en proceso de documentación de la estrategia de fortalecimieto de la sana convivencia familiar y socoial. Se espera iniciar el proceso de implementación durante la vigencia 2023. 
</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</si>
  <si>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</si>
  <si>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</si>
  <si>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 xml:space="preserve">La Secretaría de Familia y las administraciones municipales han conmemorado el día de familia anualmente. </t>
  </si>
  <si>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</si>
  <si>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</si>
  <si>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 La Secretaría de Familia, a través de la jefatura de Familia, ha implementano la estrategia Tú y yo nos cuidamos </t>
  </si>
  <si>
    <t>La Secretaría de Familia a través de la dirección de adulto mayor y discapacidad ejecuta la estrategia de Rehabilitación Basada en Comunidad, reglamentada en el Decreto 703 de 2015</t>
  </si>
  <si>
    <t>N/A</t>
  </si>
  <si>
    <t>NO APLICA</t>
  </si>
  <si>
    <t xml:space="preserve">PORCENTAJE DE METAS </t>
  </si>
  <si>
    <t xml:space="preserve">La secretaría de Agricultura está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</si>
  <si>
    <t xml:space="preserve">Se han apoyado 1929 productores agropecuarios en capacitaciones de asociatividad, liderazgo, agricultura familiar campesina, seguridad alimentaria y créditos agropecuarios. </t>
  </si>
  <si>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t>
  </si>
  <si>
    <t xml:space="preserve">Se ha realizado un foro virtual a cargo del Ministerio de trabajo, donde se socializó el marco normativo de los horarios flexibles y el trabajo remoto en las empresas colombianas. </t>
  </si>
  <si>
    <t>La secretaría de Turismo, industria y comercio realizó concertaciones con el ministerio de trabajo y demas actores del sistema, para la ejecucion del indicador en el año 2023.</t>
  </si>
  <si>
    <t xml:space="preserve">Se fortalecieron cinco (5) hogares en sus capacidades de interlocución y participación activa en el municipio de Córdoba. </t>
  </si>
  <si>
    <t>Durante el presente trimestre no se realizó la sensibilización a los municipios sobre la diversidad y pluralidad familiar, étnica, cultural y territorial como práctica del reconocimiento en el ejercicio de los derechos colectivos e individuales.</t>
  </si>
  <si>
    <t xml:space="preserve">Esta meta no se encuentra programada para la presente vigencia </t>
  </si>
  <si>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</si>
  <si>
    <t xml:space="preserve">Esta meta se encuentra programada para iniciar su ejecución en la próxima vigencia. </t>
  </si>
  <si>
    <t xml:space="preserve">La Secretaría de familia a través de la Jefatura de familia se diseñó la estrategia de prevención del embarazo en al adolescencia, actualmente se encuentra en revisión técnica.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</si>
  <si>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El municipio de Tebaida cuenta con una infraestructura adecuada para la atención en primera infancia de 225 usuarios en el programa Centro de Desarrollo Comunitario Versalles en sus Modalidad Familiar.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</si>
  <si>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</si>
  <si>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</si>
  <si>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</si>
  <si>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</si>
  <si>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</si>
  <si>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</si>
  <si>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</si>
  <si>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</si>
  <si>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Durante la vigencia 2020, se desarrollaron jornadas de sensibilización sobre enfoque diferencial y subdiferencial, como herramienta para el reconocimiento de la diversidad, en 8 municipios, durante la videncia 2021 se desarrolló el foro sobre diversidad y pluralidad familiar donde fueron invitados todos los municipios y en lo corrido del 2022 se sensibilizaron 11 municipios.</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</si>
  <si>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</si>
  <si>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</si>
  <si>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</si>
  <si>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</si>
  <si>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</si>
  <si>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</si>
  <si>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</si>
  <si>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</si>
  <si>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</si>
  <si>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</si>
  <si>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</si>
  <si>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</si>
  <si>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</si>
  <si>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</si>
  <si>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</si>
  <si>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</si>
  <si>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</si>
  <si>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</si>
  <si>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</si>
  <si>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</si>
  <si>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</si>
  <si>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</si>
  <si>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</si>
  <si>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</si>
  <si>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</si>
  <si>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 xml:space="preserve"> La Secretaría de Familia, a través de la Jefatura de Familia, implementa el proceso de asistencia técnica dirigido a los doce municipios de departamento. </t>
  </si>
  <si>
    <t xml:space="preserve"> La Secretaría de Familia, a través de la jefatura de Familia, ha implementado la estrategia Tú y yo nos cuidamos.  </t>
  </si>
  <si>
    <t>o</t>
  </si>
  <si>
    <t>CUMPLIMIENTO</t>
  </si>
  <si>
    <t>SEMAFORIZACIÓN</t>
  </si>
  <si>
    <t>Verde Oscuro (80% 100%)</t>
  </si>
  <si>
    <t>Sobresaliente</t>
  </si>
  <si>
    <t>Verde Claro (70% 79%)</t>
  </si>
  <si>
    <t>Satisfactorio</t>
  </si>
  <si>
    <t>Amarillo (60% 69%)</t>
  </si>
  <si>
    <t>Medio</t>
  </si>
  <si>
    <t>Naranja (40% 59%)</t>
  </si>
  <si>
    <t>Bajo</t>
  </si>
  <si>
    <t>Rojo (0% 39%)</t>
  </si>
  <si>
    <t>Critico</t>
  </si>
  <si>
    <t>Se ha realizado acompañamiento en la implementación del plan de vida del cabildo mayor Embera Chamí del Quindío, también conocido como chichake en el municipio de córdoba</t>
  </si>
  <si>
    <t>Los actores responsables, no reportaron acciones en cumplimiento de esta meta.</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</si>
  <si>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</si>
  <si>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</si>
  <si>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Para la presente vigencia, esta red se encuentra inmersa en la "Estrategia de acompañamiento para la promoción de la sana convivencia familiar y social y la prevención del embarazo en la adolescencia", seencuentra en fase de revisión final para ser enviada a la Secretaría de Planeación Departamental</t>
  </si>
  <si>
    <t xml:space="preserve">Se encuentra en proceso de documentación la Estrategia de acompañamiento para la promoción de la sana convivencia familiar y social y la prevención del embarazo en la adolescencia.  La cual incluye la creación de la red articuladora.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</si>
  <si>
    <t xml:space="preserve">1. La Secretaría de Familia está realizando la socialización de la estrategia con las organizaciones étnicas y las administraciones municipales. 
2.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</si>
  <si>
    <t>1. Las administraciones municipales de Carlacá, Circasia, Salento, Génova y Montenegro han realizado actividades de promoción de los valores, deberes y derechos, principios para así lograr y mejorar la convivencia familiar en el municipio en articulación con el sector interreligioso.
2. La Secretaría del Interior, desde el sector interreligioso desarrolló actividades como el acompañamiento en el día de la biblia y  realizaron foro de libertad religiosa, culto y conciencia en la Universidad del Quindío.</t>
  </si>
  <si>
    <t xml:space="preserve">La estrategia de apropiación de la Política Pública ya fue diseñada y se encuentra en fase de revisión por parte de la dirección de desarrollo humano y familia. </t>
  </si>
  <si>
    <r>
      <rPr>
        <b/>
        <sz val="12"/>
        <color theme="1"/>
        <rFont val="Arial"/>
        <family val="2"/>
      </rPr>
      <t xml:space="preserve">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</si>
  <si>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 xml:space="preserve">INDEPORTES ha realizado 4 proyectos y programas, cuatro (4) en convenio con el ministerio del deporte:
1. Escuelas deportivas
2. Hábitos y estilos de vida saludables
3. Deporte social comunitario
4. Recreación. 
 La secretaría de cultura implementa él programas de concertación y estímulos. 
</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</si>
  <si>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</si>
  <si>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t xml:space="preserve">La estrategia  de percepción territorial y apropiación familiar del entorno rural para la sostenibilidad del Paisaje Cultural Cafetero se encuentra en fase de documentación y cuenta con la participación de la Secretaría de Planeación, Secretaría de Cultura y Secretaría de Agricultura. 
</t>
    </r>
    <r>
      <rPr>
        <b/>
        <sz val="12"/>
        <color theme="1"/>
        <rFont val="Arial"/>
        <family val="2"/>
      </rPr>
      <t xml:space="preserve">Secretaría de Familia
</t>
    </r>
    <r>
      <rPr>
        <sz val="12"/>
        <color theme="1"/>
        <rFont val="Arial"/>
        <family val="2"/>
      </rPr>
      <t xml:space="preserve">Se pasara la propuesta a la secretaria de planeación con el fin de solicitar la estrategia de percepción territorial y apropiación familiar del entorno rural para la sostenibilidad del Paisaje Cultural Cafetero. </t>
    </r>
  </si>
  <si>
    <r>
      <t xml:space="preserve">La Secretaría de Salud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t>
    </r>
    <r>
      <rPr>
        <b/>
        <sz val="12"/>
        <color theme="1"/>
        <rFont val="Arial"/>
        <family val="2"/>
      </rPr>
      <t>Córdoba</t>
    </r>
    <r>
      <rPr>
        <sz val="12"/>
        <color theme="1"/>
        <rFont val="Arial"/>
        <family val="2"/>
      </rPr>
      <t xml:space="preserve">
El municipio de Córdoba apoyo la implementación de la estrategia “SI TÚ ESTAS LAS DROGAS NO”
</t>
    </r>
    <r>
      <rPr>
        <b/>
        <sz val="12"/>
        <color theme="1"/>
        <rFont val="Arial"/>
        <family val="2"/>
      </rPr>
      <t xml:space="preserve">Secretaría de Salud 
</t>
    </r>
    <r>
      <rPr>
        <sz val="12"/>
        <color theme="1"/>
        <rFont val="Arial"/>
        <family val="2"/>
      </rPr>
      <t>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r>
  </si>
  <si>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color theme="1"/>
        <rFont val="Arial"/>
        <family val="2"/>
      </rPr>
      <t>Vigencia 2020</t>
    </r>
    <r>
      <rPr>
        <sz val="12"/>
        <color theme="1"/>
        <rFont val="Arial"/>
        <family val="2"/>
      </rPr>
      <t xml:space="preserve">
Armenia
- No. 015 con la Asociación de Cabildos Indígenas de Armenia Quindío (ACIAQ). 
- No. 016 con la Asociación de Cabildantes Pastos del Quindío.
</t>
    </r>
    <r>
      <rPr>
        <b/>
        <sz val="12"/>
        <color theme="1"/>
        <rFont val="Arial"/>
        <family val="2"/>
      </rPr>
      <t>Vigencia 2021</t>
    </r>
    <r>
      <rPr>
        <sz val="12"/>
        <color theme="1"/>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color theme="1"/>
        <rFont val="Arial"/>
        <family val="2"/>
      </rPr>
      <t>Vigencia 2022</t>
    </r>
    <r>
      <rPr>
        <sz val="12"/>
        <color theme="1"/>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color theme="1"/>
        <rFont val="Arial"/>
        <family val="2"/>
      </rPr>
      <t xml:space="preserve">Vigencia 2023
</t>
    </r>
    <r>
      <rPr>
        <sz val="12"/>
        <color theme="1"/>
        <rFont val="Arial"/>
        <family val="2"/>
      </rPr>
      <t xml:space="preserve"> primer trimestre se ha realizado el apoyo en la implementación de los planes de vida en los siguientes cabildos indígenas:
1.cabildo mayor Embera Chamí del Quindío, también conocido como chichake en el municipio de córdoba - 1er trimestre 2023 este ya se había fortalecido en la vigencia 2022</t>
    </r>
  </si>
  <si>
    <t xml:space="preserve">A la fecha, la estrategia  concertada de acompañamiento familiar a las diferentes organizaciones étnicas en el Quindío se encuentra pendiente de ser enviada a La Secretaría de Planeación Departamental para ser formalizada en MIPG. </t>
  </si>
  <si>
    <t>Según el Plan Decenal la meta no se encuentra programada para la presente vigencia</t>
  </si>
  <si>
    <t xml:space="preserve">Según el Plan Decenal la meta se encuentra programada para iniciar su ejecucion en la vigencia 2024 </t>
  </si>
  <si>
    <t>Seguimiento III Trimestre 2023</t>
  </si>
  <si>
    <r>
      <t xml:space="preserve">La </t>
    </r>
    <r>
      <rPr>
        <b/>
        <sz val="12"/>
        <color theme="1"/>
        <rFont val="Arial"/>
        <family val="2"/>
      </rPr>
      <t>Secretaría de Familia</t>
    </r>
    <r>
      <rPr>
        <sz val="12"/>
        <color theme="1"/>
        <rFont val="Arial"/>
        <family val="2"/>
      </rPr>
      <t xml:space="preserve"> ha realizado campañas de divulgación y sensibilización de de las Rutas de Promoción, Prevención y Atención Integral para las familias y la población del departamento. Tú y yo comprometidos con los sueños.
</t>
    </r>
    <r>
      <rPr>
        <b/>
        <sz val="12"/>
        <color theme="1"/>
        <rFont val="Arial"/>
        <family val="2"/>
      </rPr>
      <t xml:space="preserve">Montenegro </t>
    </r>
    <r>
      <rPr>
        <sz val="12"/>
        <color theme="1"/>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color theme="1"/>
        <rFont val="Arial"/>
        <family val="2"/>
      </rPr>
      <t>Quimbaya</t>
    </r>
    <r>
      <rPr>
        <sz val="12"/>
        <color theme="1"/>
        <rFont val="Arial"/>
        <family val="2"/>
      </rPr>
      <t xml:space="preserve">
Durante el trimestre se realizó campaña masiva de divulgación de rutas de atención en casos de discriminación y violencias.
</t>
    </r>
    <r>
      <rPr>
        <b/>
        <sz val="12"/>
        <color theme="1"/>
        <rFont val="Arial"/>
        <family val="2"/>
      </rPr>
      <t xml:space="preserve">Comisaria de Familia Salento
</t>
    </r>
    <r>
      <rPr>
        <sz val="12"/>
        <color theme="1"/>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r>
      <rPr>
        <b/>
        <sz val="12"/>
        <color theme="1"/>
        <rFont val="Arial"/>
        <family val="2"/>
      </rPr>
      <t>Córdoba</t>
    </r>
    <r>
      <rPr>
        <sz val="12"/>
        <color theme="1"/>
        <rFont val="Arial"/>
        <family val="2"/>
      </rPr>
      <t xml:space="preserve">
La administración municipal a través del despacho de la comisaria de familia el equipo psicosocial realizo cuatro (4) socializaciones de rutas de atención a la familia.</t>
    </r>
  </si>
  <si>
    <r>
      <t xml:space="preserve"> Se están fortaleciendo 12 mercados campesinos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t>
    </r>
    <r>
      <rPr>
        <b/>
        <sz val="12"/>
        <color theme="1"/>
        <rFont val="Arial"/>
        <family val="2"/>
      </rPr>
      <t xml:space="preserve">Armenia
</t>
    </r>
    <r>
      <rPr>
        <sz val="12"/>
        <color theme="1"/>
        <rFont val="Arial"/>
        <family val="2"/>
      </rPr>
      <t xml:space="preserve">Fortalecio 9 mercados campesinos
</t>
    </r>
    <r>
      <rPr>
        <b/>
        <sz val="12"/>
        <color theme="1"/>
        <rFont val="Arial"/>
        <family val="2"/>
      </rPr>
      <t xml:space="preserve">Córdoba
</t>
    </r>
    <r>
      <rPr>
        <sz val="12"/>
        <color theme="1"/>
        <rFont val="Arial"/>
        <family val="2"/>
      </rPr>
      <t xml:space="preserve">Fortalecio 9 mercados campesinos
</t>
    </r>
    <r>
      <rPr>
        <b/>
        <sz val="12"/>
        <color theme="1"/>
        <rFont val="Arial"/>
        <family val="2"/>
      </rPr>
      <t>La Tebaida</t>
    </r>
    <r>
      <rPr>
        <sz val="12"/>
        <color theme="1"/>
        <rFont val="Arial"/>
        <family val="2"/>
      </rPr>
      <t xml:space="preserve">
Se fortalecieron 6 mercados campesinos
</t>
    </r>
    <r>
      <rPr>
        <b/>
        <sz val="12"/>
        <color theme="1"/>
        <rFont val="Arial"/>
        <family val="2"/>
      </rPr>
      <t>Montenegro</t>
    </r>
    <r>
      <rPr>
        <sz val="12"/>
        <color theme="1"/>
        <rFont val="Arial"/>
        <family val="2"/>
      </rPr>
      <t xml:space="preserve">
 se realizaron 5 mercados campesinos en el segundo trimestre.
</t>
    </r>
    <r>
      <rPr>
        <b/>
        <sz val="12"/>
        <color theme="1"/>
        <rFont val="Arial"/>
        <family val="2"/>
      </rPr>
      <t xml:space="preserve">Pijao
</t>
    </r>
    <r>
      <rPr>
        <sz val="12"/>
        <color theme="1"/>
        <rFont val="Arial"/>
        <family val="2"/>
      </rPr>
      <t xml:space="preserve">Se realizaron 3 mercaos campesinos en este segundo trimestre
</t>
    </r>
    <r>
      <rPr>
        <b/>
        <sz val="12"/>
        <color theme="1"/>
        <rFont val="Arial"/>
        <family val="2"/>
      </rPr>
      <t xml:space="preserve">Quimbaya
</t>
    </r>
    <r>
      <rPr>
        <sz val="12"/>
        <color theme="1"/>
        <rFont val="Arial"/>
        <family val="2"/>
      </rPr>
      <t xml:space="preserve">El municipio realiza fortalecimiento a la asociación mercado campesino existente.
</t>
    </r>
    <r>
      <rPr>
        <b/>
        <sz val="12"/>
        <color theme="1"/>
        <rFont val="Arial"/>
        <family val="2"/>
      </rPr>
      <t xml:space="preserve">Secretaría de Agricultura
</t>
    </r>
    <r>
      <rPr>
        <sz val="12"/>
        <color theme="1"/>
        <rFont val="Arial"/>
        <family val="2"/>
      </rPr>
      <t xml:space="preserve">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tecnica se realiza de forma constante. 
</t>
    </r>
  </si>
  <si>
    <r>
      <t xml:space="preserve">La Secretaría de Familia se encuentra en proceso de documentación de la estrategia de fortalecimieto de la sana convivencia familiar y social. Se espera iniciar el proceso de implementación durante la vigencia 2023. 
</t>
    </r>
    <r>
      <rPr>
        <b/>
        <sz val="12"/>
        <color theme="1"/>
        <rFont val="Arial"/>
        <family val="2"/>
      </rPr>
      <t xml:space="preserve">Comfenalco
</t>
    </r>
    <r>
      <rPr>
        <sz val="12"/>
        <color theme="1"/>
        <rFont val="Arial"/>
        <family val="2"/>
      </rPr>
      <t xml:space="preserve">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
</t>
    </r>
  </si>
  <si>
    <r>
      <t xml:space="preserve">La Secretaría de Familia a través de la Jefatura de Familia se diseñó la estrategia de prevención del embarazo en al adolescencia, actualmente se encuentra en revisión técnica. 
</t>
    </r>
    <r>
      <rPr>
        <b/>
        <sz val="12"/>
        <color theme="1"/>
        <rFont val="Arial"/>
        <family val="2"/>
      </rPr>
      <t xml:space="preserve">Secretaría de Salud Departamental
</t>
    </r>
    <r>
      <rPr>
        <sz val="12"/>
        <color theme="1"/>
        <rFont val="Arial"/>
        <family val="2"/>
      </rPr>
      <t xml:space="preserve">El programa de maternidad segura de la ssdq , atraves de la estrategia proyecto de salud con base a planificacion a intervenido , hemos intervenido entorno comunitarios, educacion y familiares, haciendo enfasis en la prevencion del embarazo en adolescencia,la barrera que hemos tenido son la secretaria de familia , educacion e icbf que se oposuieron a la implementacion del  plan integral intersectorial, apoyados en las zoe , propuesto por el programa de maternidad segura </t>
    </r>
  </si>
  <si>
    <r>
      <t xml:space="preserve">INDEPORTES y la Secretaría de Salud departamental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Secretaría de Familia
</t>
    </r>
    <r>
      <rPr>
        <sz val="12"/>
        <rFont val="Arial"/>
        <family val="2"/>
      </rPr>
      <t>Se   realizaron  eventos  masivos  articuladamente  con Indeportes para socializar  y  explicar una ruta didáctica la  cual  tiene  como objetivo implementar  y  promocionar  estilos  de  vida  saludable  en  las familias  de  Departamento  del Quindío.</t>
    </r>
    <r>
      <rPr>
        <b/>
        <sz val="12"/>
        <rFont val="Arial"/>
        <family val="2"/>
      </rPr>
      <t xml:space="preserve">
</t>
    </r>
  </si>
  <si>
    <r>
      <t xml:space="preserve">La Secretaría de Agricultura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La Tebaida Fortalecimiento de la asociación GRAN CABILDO VERDE  16 personas.
1 reunión de fortalecimiento con la asociación Asohofrucol para una curso corto de plátano.
Fortalecimiento de la asociación ASOPROHORTEB mediante reunión de diagnóstico para participación en Mercado Campesino.
Este primer trimestre del año 2023 Montenegro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Se realizan acciones de fortalecimiento de emprendimientos de jóvenes, mujeres, campesinos y población afrocolombiana a través de capacitaciones y ferias de emprendimiento. 
</t>
    </r>
    <r>
      <rPr>
        <b/>
        <sz val="12"/>
        <color theme="1"/>
        <rFont val="Arial"/>
        <family val="2"/>
      </rPr>
      <t>Secretaría de Turismo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t>
    </r>
    <r>
      <rPr>
        <b/>
        <sz val="12"/>
        <color theme="1"/>
        <rFont val="Arial"/>
        <family val="2"/>
      </rPr>
      <t>Salento</t>
    </r>
    <r>
      <rPr>
        <sz val="12"/>
        <color theme="1"/>
        <rFont val="Arial"/>
        <family val="2"/>
      </rPr>
      <t xml:space="preserve"> 
partifiparon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 xml:space="preserve">Secretaría de Turismo
</t>
    </r>
    <r>
      <rPr>
        <sz val="12"/>
        <color theme="1"/>
        <rFont val="Arial"/>
        <family val="2"/>
      </rPr>
      <t xml:space="preserve">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
</t>
    </r>
  </si>
  <si>
    <r>
      <t xml:space="preserve">Desde la Secretaria de Agricultura se fortalecieron 67 unidades de emprendimiento de grupos poblacionales vulnerables como práctica de autogestión productiva familiar. En temas Administrativos, financieros, comercial, economía solidaria y/o asociatividad, formalización, tributaria y legal. 
Al igual la Tebaida ha apoyado 16 familias en los espacios de formación y el municipio de Montenegro ha promovido la autogestión familiar productiva a través del fortalecimiento de 11 personas de los grupos vulnerables. 
</t>
    </r>
    <r>
      <rPr>
        <b/>
        <sz val="12"/>
        <color theme="1"/>
        <rFont val="Arial"/>
        <family val="2"/>
      </rPr>
      <t xml:space="preserve">Secretaría de Turismo
</t>
    </r>
    <r>
      <rPr>
        <sz val="12"/>
        <color theme="1"/>
        <rFont val="Arial"/>
        <family val="2"/>
      </rPr>
      <t xml:space="preserve">Se realizó el acompañamiento a 26 emprendiientos a grupos poblaciones vulnerables
</t>
    </r>
  </si>
  <si>
    <r>
      <t xml:space="preserve">La Secretaría Privada implementa el programa de divulgación de la oferta de bienes y servicios de la Gobernación formalizado bajo el código F-PLA-65 el día 18 de febrero de 2021, a través de los encuentros Ciudadanos. 
</t>
    </r>
    <r>
      <rPr>
        <b/>
        <sz val="12"/>
        <color theme="1"/>
        <rFont val="Arial"/>
        <family val="2"/>
      </rPr>
      <t xml:space="preserve">Secretaría privada
</t>
    </r>
    <r>
      <rPr>
        <sz val="12"/>
        <color theme="1"/>
        <rFont val="Arial"/>
        <family val="2"/>
      </rPr>
      <t xml:space="preserve">Para este segundo trimestre la secretaría privada en el proyecto de Fortalecimiento de  las capacidades institucionales de la administración departamental del Quindío con el equipo de trabajo ha venido dasarrollando el plan de trabajo para dar cumplimiento a la meta estretégica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15 de abril
5. Amor y civismo por barcelona./15 de abril 
6. Obra de teatro sobre el Bullying"¿Quieres ser el villano?" centro de convenciones./20 de abril
7. Feria de Empleo parque laureles Arm./22 de abril
8. Celebración Día del niño, IE Simón Bolivar Quimbaya./ 21 de abril
9. Visita Empresarial predio La Bretaña./ 26 de abril 
10. Celebración día del niño, Barrio Nuevo Armenia, Quindiío Corazón de la Felicidad./ 29 de abril
11. Feria de Emprendimiento Barrio Alfonso López Arm./ 06 de mayo
12. Caravana de Activación Económica, Sector la Estación Tebaida./ 13 de mayo
13. Feria artesanal y gastronómica Barrio Granada Arm./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t>
    </r>
    <r>
      <rPr>
        <b/>
        <sz val="12"/>
        <color theme="1"/>
        <rFont val="Arial"/>
        <family val="2"/>
      </rPr>
      <t>Secretaría privada</t>
    </r>
    <r>
      <rPr>
        <sz val="12"/>
        <color theme="1"/>
        <rFont val="Arial"/>
        <family val="2"/>
      </rPr>
      <t xml:space="preserve"> 
Igualmente se seleccionarán unas empresas para que el Gobernador del Quindío con el objetivo de visibilizar y contribuir a la dinámica económica del departamento, la región y en la búsqueda de generar espacios de dialogo que permitan identificar las necesidades de cada uno de los sectores de nuestra productividad realice ya visitas personalizadas.
</t>
    </r>
  </si>
  <si>
    <r>
      <t xml:space="preserve">La Secretaría de Cultura aperturó la convocatoria de concertación y estímulos con todas las Organizaciónes culturales y artistas independientes, el cual tiene un componente familiar.  INDEPORTES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 xml:space="preserve">Quimbaya
</t>
    </r>
    <r>
      <rPr>
        <sz val="12"/>
        <color theme="1"/>
        <rFont val="Arial"/>
        <family val="2"/>
      </rPr>
      <t xml:space="preserve">El municipio implementa tres proyectos recreativos, culturales y deportivos que incluyen participación de las familias y comunidades
</t>
    </r>
    <r>
      <rPr>
        <b/>
        <sz val="12"/>
        <color theme="1"/>
        <rFont val="Arial"/>
        <family val="2"/>
      </rPr>
      <t xml:space="preserve">Indeportes
</t>
    </r>
    <r>
      <rPr>
        <sz val="12"/>
        <color theme="1"/>
        <rFont val="Arial"/>
        <family val="2"/>
      </rPr>
      <t xml:space="preserve">1 Proyecto en ejecución denominado "Fortalecimiento, hábitos y estilos de vida saludable como instrumento SALVAVIDAS en el departamento del Quindío", brindando desarrollo familiar y comunitario en el Departamento. (El valor corresponde a la ejecución del proyecto mencionado)
</t>
    </r>
    <r>
      <rPr>
        <b/>
        <sz val="12"/>
        <color theme="1"/>
        <rFont val="Arial"/>
        <family val="2"/>
      </rPr>
      <t xml:space="preserve">Secretaría de Familia
</t>
    </r>
    <r>
      <rPr>
        <sz val="12"/>
        <color theme="1"/>
        <rFont val="Arial"/>
        <family val="2"/>
      </rPr>
      <t xml:space="preserve">Realizacionde taller embellecedor de medio ambiente en el municipio de armenia  con el grupo familiar la cecilia.Talleres de padres  en e hogar infantil  pilatunas del municipio de Montenegro con temas como crianza con amor.
</t>
    </r>
  </si>
  <si>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</si>
  <si>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r>
    <r>
      <rPr>
        <b/>
        <sz val="12"/>
        <color theme="1"/>
        <rFont val="Arial"/>
        <family val="2"/>
      </rPr>
      <t xml:space="preserve"> </t>
    </r>
    <r>
      <rPr>
        <sz val="12"/>
        <color theme="1"/>
        <rFont val="Arial"/>
        <family val="2"/>
      </rPr>
      <t xml:space="preserve">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 xml:space="preserve">Quimbaya
</t>
    </r>
    <r>
      <rPr>
        <sz val="12"/>
        <color theme="1"/>
        <rFont val="Arial"/>
        <family val="2"/>
      </rPr>
      <t xml:space="preserve">El municipio se articula con la secretaría de familia para la implementación de la estrategia Tú y yo unidos por la vida. 
</t>
    </r>
    <r>
      <rPr>
        <b/>
        <sz val="12"/>
        <color theme="1"/>
        <rFont val="Arial"/>
        <family val="2"/>
      </rPr>
      <t xml:space="preserve">Universidad San Buenaventura
</t>
    </r>
    <r>
      <rPr>
        <sz val="12"/>
        <color theme="1"/>
        <rFont val="Arial"/>
        <family val="2"/>
      </rPr>
      <t xml:space="preserve">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Secretaría de Educación
</t>
    </r>
    <r>
      <rPr>
        <sz val="12"/>
        <color theme="1"/>
        <rFont val="Arial"/>
        <family val="2"/>
      </rPr>
      <t xml:space="preserve">Capacitaciones a funcionarios de las administraciones municipales  en ley 1620 de 2013 y Decreto reglamentario 1965 de 2013. (conformación del comité municipal de convivencia escolar, funciones, sesiones, , activación de la ruta de atención integral a la convivencia escolar, articulación del comité con el sector educativo del municipio, acompañamiento a sesiones llevadas a cabo).                                                                                                         Apoyo en la implementación del proyecto de escuela de madres, padres, cuidadores y familia en las Instituciones eDucativads de cada uno de los 11 municipios.
</t>
    </r>
    <r>
      <rPr>
        <b/>
        <sz val="12"/>
        <color theme="1"/>
        <rFont val="Arial"/>
        <family val="2"/>
      </rPr>
      <t xml:space="preserve">Secratría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t>
    </r>
  </si>
  <si>
    <t>META FÍSICA III TRIMESTRE VIGENCIA 2023</t>
  </si>
  <si>
    <r>
      <t xml:space="preserve">Armenia
</t>
    </r>
    <r>
      <rPr>
        <sz val="12"/>
        <color theme="1"/>
        <rFont val="Arial"/>
        <family val="2"/>
      </rPr>
      <t xml:space="preserve">Se lleva a cabo la actividad de celebracion del dia de la familia el dia 04 de junio en la avenida centenario.
</t>
    </r>
    <r>
      <rPr>
        <b/>
        <sz val="12"/>
        <color theme="1"/>
        <rFont val="Arial"/>
        <family val="2"/>
      </rPr>
      <t>Quimbaya</t>
    </r>
    <r>
      <rPr>
        <sz val="12"/>
        <color theme="1"/>
        <rFont val="Arial"/>
        <family val="2"/>
      </rPr>
      <t xml:space="preserve">
Se conmemoró el 15 de mayo día de la familia.</t>
    </r>
    <r>
      <rPr>
        <b/>
        <sz val="12"/>
        <color theme="1"/>
        <rFont val="Arial"/>
        <family val="2"/>
      </rPr>
      <t xml:space="preserve">
Comisaria Génova
</t>
    </r>
    <r>
      <rPr>
        <sz val="12"/>
        <color theme="1"/>
        <rFont val="Arial"/>
        <family val="2"/>
      </rPr>
      <t>Se realizo un homenaje a las familias del municipio, se brindó una presentación artística</t>
    </r>
    <r>
      <rPr>
        <b/>
        <sz val="12"/>
        <color theme="1"/>
        <rFont val="Arial"/>
        <family val="2"/>
      </rPr>
      <t xml:space="preserve">
Córdoba
</t>
    </r>
    <r>
      <rPr>
        <sz val="12"/>
        <color theme="1"/>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</si>
  <si>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t>Para el primer trimestre se implementará un programa de buenas prácticas empresariales, para ello, se realizó un   acercamiento con tres (03) empresas familiares, a las cuales se les va a brindar taller de buenas prácticas empresariales.
Para el segundo tirmestre se realizo UN (1)  taller de competencias Blandas Emprendedoras a  8  beneficiarios del Recinto Gastronomico de Montenegro, en donde se brindo a los beneficiarios del Recinto Gastronomico  conocimiento y herramientas  para desarrollar habilidades de interaccion personal, formacion de actitudes y valores que les faciliten su gestion de liderazgo.</t>
  </si>
  <si>
    <t>Para este trimestre de la vigencia 2023, no se han realizado actividades que den avance al indicador</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</si>
  <si>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Tebaida cuenta con una infraestructura adecuada para la atención en primera infancia de 225 usuarios en el programa Centro de Desarrollo Comunitario Versalles en su Modalidad Familiar.    </t>
  </si>
  <si>
    <t>1) Los integrantes del Comité de Libertad Religiosas se han realizado las socializaciones sobre la Libertad de Culto entre las comunidades e instituciones educativas.
2) Acompañamiento durante la celebración del día de la mujer y del hombre. Armenia Encuentro intercultural cristiano para las familias</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</si>
  <si>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Tercer trimestre 2023</t>
    </r>
  </si>
  <si>
    <t>Se realizó informe correspondiente al 2do semestre del Comité Departamental e interinstitucional para la Primera Infancia, este mismo fue enviado a los correos electrónicos de los integrantes de dicho comité para su socialización y su posterior aprobación será el próximo lunes 18 de diciembre de 2023</t>
  </si>
  <si>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posterior aprobación será el próximo lunes 18 de diciembre de 2023</t>
    </r>
  </si>
  <si>
    <r>
      <rPr>
        <sz val="12"/>
        <rFont val="Arial"/>
        <family val="2"/>
      </rPr>
      <t xml:space="preserve">En la Vigencia 2020 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color theme="1"/>
        <rFont val="Arial"/>
        <family val="2"/>
      </rPr>
      <t xml:space="preserve">
</t>
    </r>
  </si>
  <si>
    <t xml:space="preserve">
En la vigencia 2021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</si>
</sst>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0.0"/>
    <numFmt numFmtId="166" formatCode="&quot;$&quot;\ #,##0"/>
  </numFmts>
  <fonts count="33">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b/>
      <sz val="24"/>
      <color indexed="81"/>
      <name val="Tahoma"/>
      <family val="2"/>
    </font>
    <font>
      <sz val="24"/>
      <color indexed="81"/>
      <name val="Tahoma"/>
      <family val="2"/>
    </font>
  </fonts>
  <fills count="2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94">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10" fillId="0" borderId="1" xfId="2"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3" fillId="9" borderId="1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2" applyNumberFormat="1" applyFont="1" applyFill="1" applyBorder="1" applyAlignment="1">
      <alignment horizontal="center" vertical="center" wrapText="1"/>
    </xf>
    <xf numFmtId="0" fontId="14" fillId="0" borderId="0" xfId="0" applyFont="1"/>
    <xf numFmtId="3" fontId="0" fillId="0" borderId="0" xfId="0" applyNumberFormat="1"/>
    <xf numFmtId="0" fontId="19" fillId="0" borderId="0" xfId="0" applyFont="1"/>
    <xf numFmtId="0" fontId="20" fillId="11" borderId="2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0" borderId="22" xfId="0" applyFont="1" applyBorder="1" applyAlignment="1">
      <alignment horizontal="center" vertical="center" textRotation="90" wrapText="1"/>
    </xf>
    <xf numFmtId="0" fontId="22" fillId="0" borderId="0" xfId="0" applyFont="1" applyAlignment="1">
      <alignment vertical="center" textRotation="90" wrapText="1"/>
    </xf>
    <xf numFmtId="0" fontId="1" fillId="3" borderId="5" xfId="0" applyFont="1" applyFill="1" applyBorder="1" applyAlignment="1">
      <alignment horizontal="left" vertical="center" wrapText="1"/>
    </xf>
    <xf numFmtId="0" fontId="22" fillId="0" borderId="24" xfId="0" applyFont="1" applyBorder="1" applyAlignment="1">
      <alignment horizontal="center" vertical="center" textRotation="90" wrapText="1"/>
    </xf>
    <xf numFmtId="0" fontId="22" fillId="0" borderId="27" xfId="0" applyFont="1" applyBorder="1" applyAlignment="1">
      <alignment horizontal="center" vertical="center" textRotation="90" wrapText="1"/>
    </xf>
    <xf numFmtId="0" fontId="15" fillId="14" borderId="25"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12" borderId="25" xfId="0" applyFont="1" applyFill="1" applyBorder="1" applyAlignment="1">
      <alignment horizontal="center" vertical="center" wrapText="1"/>
    </xf>
    <xf numFmtId="3" fontId="15" fillId="13" borderId="25" xfId="0" applyNumberFormat="1" applyFont="1" applyFill="1" applyBorder="1" applyAlignment="1">
      <alignment horizontal="center" vertical="center" wrapText="1"/>
    </xf>
    <xf numFmtId="3" fontId="15" fillId="6" borderId="25" xfId="0" applyNumberFormat="1" applyFont="1" applyFill="1" applyBorder="1" applyAlignment="1">
      <alignment horizontal="center" vertical="center" wrapText="1"/>
    </xf>
    <xf numFmtId="3" fontId="15" fillId="5" borderId="25" xfId="0" applyNumberFormat="1" applyFont="1" applyFill="1" applyBorder="1" applyAlignment="1">
      <alignment horizontal="center" vertical="center" wrapText="1"/>
    </xf>
    <xf numFmtId="0" fontId="15" fillId="14" borderId="26" xfId="0" applyFont="1" applyFill="1" applyBorder="1" applyAlignment="1">
      <alignment horizontal="center" vertical="center" wrapText="1"/>
    </xf>
    <xf numFmtId="165" fontId="15" fillId="14" borderId="28" xfId="0" applyNumberFormat="1" applyFont="1" applyFill="1" applyBorder="1" applyAlignment="1">
      <alignment horizontal="center" vertical="center" wrapText="1"/>
    </xf>
    <xf numFmtId="165" fontId="15" fillId="7" borderId="28" xfId="0" applyNumberFormat="1" applyFont="1" applyFill="1" applyBorder="1" applyAlignment="1">
      <alignment horizontal="center" vertical="center" wrapText="1"/>
    </xf>
    <xf numFmtId="165" fontId="15" fillId="12" borderId="28" xfId="0" applyNumberFormat="1" applyFont="1" applyFill="1" applyBorder="1" applyAlignment="1">
      <alignment horizontal="center" vertical="center" wrapText="1"/>
    </xf>
    <xf numFmtId="165" fontId="15" fillId="13" borderId="28" xfId="0" applyNumberFormat="1" applyFont="1" applyFill="1" applyBorder="1" applyAlignment="1">
      <alignment horizontal="center" vertical="center" wrapText="1"/>
    </xf>
    <xf numFmtId="165" fontId="15" fillId="6" borderId="28" xfId="0" applyNumberFormat="1" applyFont="1" applyFill="1" applyBorder="1" applyAlignment="1">
      <alignment horizontal="center" vertical="center" wrapText="1"/>
    </xf>
    <xf numFmtId="165" fontId="15" fillId="5" borderId="28" xfId="0" applyNumberFormat="1" applyFont="1" applyFill="1" applyBorder="1" applyAlignment="1">
      <alignment horizontal="center" vertical="center" wrapText="1"/>
    </xf>
    <xf numFmtId="1" fontId="15" fillId="14" borderId="29" xfId="0" applyNumberFormat="1"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25" fillId="3" borderId="0" xfId="0" applyFont="1" applyFill="1" applyAlignment="1">
      <alignment horizontal="left" vertical="center" wrapText="1"/>
    </xf>
    <xf numFmtId="0" fontId="25" fillId="0" borderId="0" xfId="0" applyFont="1" applyAlignment="1">
      <alignment horizontal="left" vertical="center" wrapText="1"/>
    </xf>
    <xf numFmtId="0" fontId="26" fillId="3" borderId="0" xfId="0" applyFont="1" applyFill="1" applyAlignment="1">
      <alignment horizontal="center"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2" fontId="25" fillId="0" borderId="1" xfId="2" applyNumberFormat="1" applyFont="1" applyBorder="1" applyAlignment="1">
      <alignment horizontal="right" vertical="center" wrapText="1"/>
    </xf>
    <xf numFmtId="2" fontId="25" fillId="3" borderId="1" xfId="0" applyNumberFormat="1" applyFont="1" applyFill="1" applyBorder="1" applyAlignment="1">
      <alignment horizontal="center" vertical="center" wrapText="1"/>
    </xf>
    <xf numFmtId="164" fontId="25"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2" fontId="25" fillId="6" borderId="1" xfId="0" applyNumberFormat="1" applyFont="1" applyFill="1" applyBorder="1" applyAlignment="1">
      <alignment horizontal="right"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vertical="center" wrapText="1"/>
    </xf>
    <xf numFmtId="0" fontId="25" fillId="5" borderId="1" xfId="2" applyNumberFormat="1" applyFont="1" applyFill="1" applyBorder="1" applyAlignment="1">
      <alignment vertical="center" wrapText="1"/>
    </xf>
    <xf numFmtId="9" fontId="25" fillId="0" borderId="1" xfId="0" applyNumberFormat="1" applyFont="1" applyBorder="1" applyAlignment="1">
      <alignment vertical="center" wrapText="1"/>
    </xf>
    <xf numFmtId="0" fontId="25" fillId="6" borderId="1" xfId="2" applyNumberFormat="1" applyFont="1" applyFill="1" applyBorder="1" applyAlignment="1">
      <alignment vertical="center" wrapText="1"/>
    </xf>
    <xf numFmtId="44" fontId="25" fillId="0" borderId="0" xfId="1" applyFont="1" applyAlignment="1">
      <alignment horizontal="center"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2" fontId="25" fillId="5" borderId="1" xfId="2" applyNumberFormat="1" applyFont="1" applyFill="1" applyBorder="1" applyAlignment="1">
      <alignment horizontal="center" vertical="center" wrapText="1"/>
    </xf>
    <xf numFmtId="2" fontId="25" fillId="7" borderId="1" xfId="2" applyNumberFormat="1" applyFont="1" applyFill="1" applyBorder="1" applyAlignment="1">
      <alignment horizontal="center" vertical="center" wrapText="1"/>
    </xf>
    <xf numFmtId="0" fontId="25" fillId="14" borderId="1" xfId="2" applyNumberFormat="1" applyFont="1" applyFill="1" applyBorder="1" applyAlignment="1">
      <alignment horizontal="center" vertical="center" wrapText="1"/>
    </xf>
    <xf numFmtId="10" fontId="25" fillId="3" borderId="5" xfId="0" applyNumberFormat="1" applyFont="1" applyFill="1" applyBorder="1" applyAlignment="1">
      <alignment horizontal="center" vertical="center" wrapText="1"/>
    </xf>
    <xf numFmtId="165" fontId="25" fillId="0" borderId="1" xfId="2" applyNumberFormat="1" applyFont="1" applyBorder="1" applyAlignment="1">
      <alignment horizontal="center"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25" fillId="7" borderId="5" xfId="2" applyNumberFormat="1" applyFont="1" applyFill="1" applyBorder="1" applyAlignment="1">
      <alignment horizontal="center" vertical="center" wrapText="1"/>
    </xf>
    <xf numFmtId="9" fontId="25" fillId="3" borderId="1" xfId="2" applyFont="1" applyFill="1" applyBorder="1" applyAlignment="1">
      <alignment horizontal="center" vertical="center" wrapText="1"/>
    </xf>
    <xf numFmtId="10" fontId="25" fillId="3" borderId="1" xfId="2" applyNumberFormat="1" applyFont="1" applyFill="1" applyBorder="1" applyAlignment="1">
      <alignment horizontal="center" vertical="center" wrapText="1"/>
    </xf>
    <xf numFmtId="0" fontId="25" fillId="0" borderId="0" xfId="2" applyNumberFormat="1" applyFont="1" applyAlignment="1">
      <alignment horizontal="center" vertical="center" wrapText="1"/>
    </xf>
    <xf numFmtId="0" fontId="25" fillId="3"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166" fontId="25" fillId="0" borderId="1" xfId="1" applyNumberFormat="1" applyFont="1" applyBorder="1" applyAlignment="1">
      <alignment horizontal="right" vertical="center" wrapText="1"/>
    </xf>
    <xf numFmtId="166" fontId="25" fillId="0" borderId="1" xfId="0" applyNumberFormat="1" applyFont="1" applyBorder="1" applyAlignment="1">
      <alignment horizontal="right" vertical="center" wrapText="1"/>
    </xf>
    <xf numFmtId="166" fontId="25" fillId="0" borderId="0" xfId="0" applyNumberFormat="1" applyFont="1" applyAlignment="1">
      <alignment horizontal="right" vertical="center" wrapText="1"/>
    </xf>
    <xf numFmtId="166" fontId="13" fillId="20" borderId="3" xfId="0" applyNumberFormat="1" applyFont="1" applyFill="1" applyBorder="1" applyAlignment="1">
      <alignment horizontal="right" vertical="center" wrapText="1"/>
    </xf>
    <xf numFmtId="166" fontId="25" fillId="3" borderId="1" xfId="1" applyNumberFormat="1" applyFont="1" applyFill="1" applyBorder="1" applyAlignment="1">
      <alignment horizontal="right" vertical="center" wrapText="1"/>
    </xf>
    <xf numFmtId="166" fontId="25" fillId="0" borderId="1" xfId="1" applyNumberFormat="1" applyFont="1" applyFill="1" applyBorder="1" applyAlignment="1">
      <alignment horizontal="right" vertical="center" wrapText="1"/>
    </xf>
    <xf numFmtId="166" fontId="25" fillId="0" borderId="0" xfId="1" applyNumberFormat="1" applyFont="1" applyAlignment="1">
      <alignment horizontal="right" vertical="center" wrapText="1"/>
    </xf>
    <xf numFmtId="166" fontId="13" fillId="20" borderId="3" xfId="1" applyNumberFormat="1" applyFont="1" applyFill="1" applyBorder="1" applyAlignment="1">
      <alignment horizontal="right" vertical="center" wrapText="1"/>
    </xf>
    <xf numFmtId="166" fontId="25" fillId="0" borderId="1" xfId="1" applyNumberFormat="1" applyFont="1" applyBorder="1" applyAlignment="1">
      <alignment horizontal="right" vertical="center"/>
    </xf>
    <xf numFmtId="166" fontId="13" fillId="20" borderId="1" xfId="0" applyNumberFormat="1" applyFont="1" applyFill="1" applyBorder="1" applyAlignment="1">
      <alignment horizontal="right" vertical="center" wrapText="1"/>
    </xf>
    <xf numFmtId="166" fontId="25" fillId="3" borderId="5" xfId="0" applyNumberFormat="1" applyFont="1" applyFill="1" applyBorder="1" applyAlignment="1">
      <alignment horizontal="right" vertical="center" wrapText="1"/>
    </xf>
    <xf numFmtId="166" fontId="25"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center" vertical="center" wrapText="1"/>
    </xf>
    <xf numFmtId="2" fontId="25" fillId="0" borderId="1" xfId="0" applyNumberFormat="1" applyFont="1" applyBorder="1" applyAlignment="1">
      <alignment horizontal="center" vertical="center" wrapText="1"/>
    </xf>
    <xf numFmtId="1" fontId="25" fillId="0" borderId="1" xfId="2" applyNumberFormat="1" applyFont="1" applyBorder="1" applyAlignment="1">
      <alignment horizontal="center" vertical="center" wrapText="1"/>
    </xf>
    <xf numFmtId="165" fontId="25" fillId="7" borderId="5" xfId="2" applyNumberFormat="1" applyFont="1" applyFill="1" applyBorder="1" applyAlignment="1">
      <alignment horizontal="center" vertical="center" wrapText="1"/>
    </xf>
    <xf numFmtId="0" fontId="29" fillId="0" borderId="25" xfId="0" applyFont="1" applyBorder="1" applyAlignment="1">
      <alignment horizontal="center" vertical="center" wrapText="1"/>
    </xf>
    <xf numFmtId="0" fontId="29" fillId="14" borderId="2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1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9" fillId="0" borderId="28" xfId="0" applyFont="1" applyBorder="1" applyAlignment="1">
      <alignment horizontal="center" vertical="center" wrapText="1"/>
    </xf>
    <xf numFmtId="0" fontId="29" fillId="14" borderId="28"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3" fillId="0" borderId="21" xfId="0" applyFont="1" applyBorder="1" applyAlignment="1">
      <alignment horizontal="center" vertical="center"/>
    </xf>
    <xf numFmtId="0" fontId="23" fillId="0" borderId="30" xfId="0" applyFont="1" applyBorder="1" applyAlignment="1">
      <alignment horizontal="center" vertical="center"/>
    </xf>
    <xf numFmtId="0" fontId="1" fillId="0" borderId="31" xfId="0" applyFont="1" applyBorder="1" applyAlignment="1">
      <alignment vertical="center"/>
    </xf>
    <xf numFmtId="0" fontId="24" fillId="5" borderId="32" xfId="0" applyFont="1" applyFill="1" applyBorder="1" applyAlignment="1">
      <alignment horizontal="center" vertical="center"/>
    </xf>
    <xf numFmtId="0" fontId="24" fillId="6" borderId="32" xfId="0" applyFont="1" applyFill="1" applyBorder="1" applyAlignment="1">
      <alignment horizontal="center" vertical="center"/>
    </xf>
    <xf numFmtId="0" fontId="24" fillId="13" borderId="32" xfId="0" applyFont="1" applyFill="1" applyBorder="1" applyAlignment="1">
      <alignment horizontal="center" vertical="center"/>
    </xf>
    <xf numFmtId="0" fontId="24" fillId="19" borderId="32" xfId="0" applyFont="1" applyFill="1" applyBorder="1" applyAlignment="1">
      <alignment horizontal="center" vertical="center"/>
    </xf>
    <xf numFmtId="0" fontId="24" fillId="7" borderId="32" xfId="0" applyFont="1" applyFill="1" applyBorder="1" applyAlignment="1">
      <alignment horizontal="center" vertical="center"/>
    </xf>
    <xf numFmtId="165" fontId="25" fillId="7" borderId="1" xfId="2" applyNumberFormat="1" applyFont="1" applyFill="1" applyBorder="1" applyAlignment="1">
      <alignment horizontal="center" vertical="center" wrapText="1"/>
    </xf>
    <xf numFmtId="1" fontId="25"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3" fillId="20" borderId="1"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3" fillId="9" borderId="3" xfId="0" applyFont="1" applyFill="1" applyBorder="1" applyAlignment="1">
      <alignment horizontal="justify" vertical="center" wrapText="1"/>
    </xf>
    <xf numFmtId="0" fontId="0" fillId="3" borderId="1" xfId="0" applyFill="1" applyBorder="1" applyAlignment="1">
      <alignment horizontal="justify" vertical="center" wrapText="1"/>
    </xf>
    <xf numFmtId="46" fontId="1" fillId="0" borderId="1" xfId="0" applyNumberFormat="1" applyFont="1" applyBorder="1" applyAlignment="1">
      <alignment horizontal="justify" vertical="center" wrapText="1"/>
    </xf>
    <xf numFmtId="0" fontId="13" fillId="9" borderId="1" xfId="2" applyNumberFormat="1" applyFont="1" applyFill="1" applyBorder="1" applyAlignment="1">
      <alignment horizontal="center" vertical="center" wrapText="1"/>
    </xf>
    <xf numFmtId="0" fontId="13" fillId="9" borderId="3" xfId="2" applyNumberFormat="1"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 fillId="18"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5" fillId="15" borderId="27" xfId="0" applyFont="1" applyFill="1" applyBorder="1" applyAlignment="1">
      <alignment horizontal="center" vertical="center"/>
    </xf>
    <xf numFmtId="0" fontId="15" fillId="15" borderId="28"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cellXfs>
  <cellStyles count="3">
    <cellStyle name="Moneda" xfId="1" builtinId="4"/>
    <cellStyle name="Normal" xfId="0" builtinId="0"/>
    <cellStyle name="Porcentaje" xfId="2" builtinId="5"/>
  </cellStyles>
  <dxfs count="75">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s>
  <tableStyles count="0" defaultTableStyle="TableStyleMedium2" defaultPivotStyle="PivotStyleMedium9"/>
  <colors>
    <mruColors>
      <color rgb="FFE4A4FE"/>
      <color rgb="FFFF0066"/>
      <color rgb="FFDE5CD5"/>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2023</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32146321295598"/>
          <c:y val="0.20710703686255696"/>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86-46F4-B283-DD86ADC7FD5C}"/>
              </c:ext>
            </c:extLst>
          </c:dPt>
          <c:dLbls>
            <c:dLbl>
              <c:idx val="0"/>
              <c:layout>
                <c:manualLayout>
                  <c:x val="-0.1993257021692358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2508008243777946"/>
                  <c:y val="-0.1553559371095221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7007476336679"/>
                  <c:y val="-0.23067568572751496"/>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3.5548287466602477E-2"/>
                  <c:y val="-0.275166887414927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8</c:v>
                </c:pt>
                <c:pt idx="1">
                  <c:v>4</c:v>
                </c:pt>
                <c:pt idx="2" formatCode="#,##0">
                  <c:v>3</c:v>
                </c:pt>
                <c:pt idx="3" formatCode="#,##0">
                  <c:v>5</c:v>
                </c:pt>
                <c:pt idx="4" formatCode="#,##0">
                  <c:v>15</c:v>
                </c:pt>
              </c:numCache>
            </c:numRef>
          </c:val>
          <c:extLs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3.7712582866572607E-2"/>
                  <c:y val="-9.79789555724280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0.14086325203443736"/>
                  <c:y val="-0.207472455848027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1.0544352619092728E-2"/>
                  <c:y val="-0.2926226676774858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4</c:v>
                </c:pt>
                <c:pt idx="1">
                  <c:v>1</c:v>
                </c:pt>
                <c:pt idx="2" formatCode="#,##0">
                  <c:v>2</c:v>
                </c:pt>
                <c:pt idx="3">
                  <c:v>3</c:v>
                </c:pt>
                <c:pt idx="4" formatCode="#,##0">
                  <c:v>7</c:v>
                </c:pt>
              </c:numCache>
            </c:numRef>
          </c:val>
          <c:extLs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D59-4116-9717-CDA26B583250}"/>
              </c:ext>
            </c:extLst>
          </c:dPt>
          <c:dLbls>
            <c:dLbl>
              <c:idx val="0"/>
              <c:layout>
                <c:manualLayout>
                  <c:x val="-0.18936440119816686"/>
                  <c:y val="5.94547606114356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0.12545054588745186"/>
                  <c:y val="-0.209817649984882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0.10936901234295157"/>
                  <c:y val="-3.60014633997040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4.8486785399215341E-4"/>
                  <c:y val="-0.304633136048975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4684658155166389"/>
                  <c:y val="4.6381800550228759E-2"/>
                </c:manualLayout>
              </c:layout>
              <c:showLegendKey val="0"/>
              <c:showVal val="0"/>
              <c:showCatName val="1"/>
              <c:showSerName val="0"/>
              <c:showPercent val="1"/>
              <c:showBubbleSize val="0"/>
              <c:extLs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4</c:v>
                </c:pt>
                <c:pt idx="1">
                  <c:v>2</c:v>
                </c:pt>
                <c:pt idx="2" formatCode="#,##0">
                  <c:v>0</c:v>
                </c:pt>
                <c:pt idx="3">
                  <c:v>1</c:v>
                </c:pt>
                <c:pt idx="4" formatCode="#,##0">
                  <c:v>6</c:v>
                </c:pt>
              </c:numCache>
            </c:numRef>
          </c:val>
          <c:extLs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5893132772421634"/>
                  <c:y val="-0.23923953033657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19848120789530774"/>
                  <c:y val="0.11731360785264205"/>
                </c:manualLayout>
              </c:layout>
              <c:showLegendKey val="0"/>
              <c:showVal val="0"/>
              <c:showCatName val="1"/>
              <c:showSerName val="0"/>
              <c:showPercent val="1"/>
              <c:showBubbleSize val="0"/>
              <c:extLs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1</c:v>
                </c:pt>
                <c:pt idx="3">
                  <c:v>1</c:v>
                </c:pt>
                <c:pt idx="4" formatCode="#,##0">
                  <c:v>2</c:v>
                </c:pt>
              </c:numCache>
            </c:numRef>
          </c:val>
          <c:extLs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4</c:v>
                </c:pt>
                <c:pt idx="1">
                  <c:v>2</c:v>
                </c:pt>
                <c:pt idx="2" formatCode="#,##0">
                  <c:v>0</c:v>
                </c:pt>
                <c:pt idx="3">
                  <c:v>1</c:v>
                </c:pt>
                <c:pt idx="4" formatCode="#,##0">
                  <c:v>6</c:v>
                </c:pt>
              </c:numCache>
            </c:numRef>
          </c:val>
          <c:extLs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a:pPr>
            <a:r>
              <a:rPr lang="es-CO" sz="1500" b="1" i="0" u="none" strike="noStrike" cap="all" baseline="0">
                <a:effectLst/>
              </a:rPr>
              <a:t>Y DESARROLLO INTEGRAL DE LA FAMILIA QUINDIANA 2019 - 2029</a:t>
            </a:r>
            <a:endParaRPr lang="es-CO" sz="1500"/>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ANALISIS!$D$4:$I$4</c:f>
              <c:strCache>
                <c:ptCount val="6"/>
                <c:pt idx="0">
                  <c:v>NO APLICA</c:v>
                </c:pt>
                <c:pt idx="1">
                  <c:v>CRÍTICO</c:v>
                </c:pt>
                <c:pt idx="2">
                  <c:v>BAJO</c:v>
                </c:pt>
                <c:pt idx="3">
                  <c:v>MEDIO</c:v>
                </c:pt>
                <c:pt idx="4">
                  <c:v>SATISFACTORIO</c:v>
                </c:pt>
                <c:pt idx="5">
                  <c:v>SOBRESALIENTE</c:v>
                </c:pt>
              </c:strCache>
            </c:strRef>
          </c:cat>
          <c:val>
            <c:numRef>
              <c:f>ANALISIS!$D$9:$I$9</c:f>
              <c:numCache>
                <c:formatCode>0.0</c:formatCode>
                <c:ptCount val="6"/>
                <c:pt idx="0">
                  <c:v>14.634146341463413</c:v>
                </c:pt>
                <c:pt idx="1">
                  <c:v>19.512195121951219</c:v>
                </c:pt>
                <c:pt idx="2">
                  <c:v>9.7560975609756095</c:v>
                </c:pt>
                <c:pt idx="3">
                  <c:v>7.3170731707317067</c:v>
                </c:pt>
                <c:pt idx="4">
                  <c:v>12.195121951219512</c:v>
                </c:pt>
                <c:pt idx="5">
                  <c:v>36.585365853658537</c:v>
                </c:pt>
              </c:numCache>
            </c:numRef>
          </c:val>
          <c:extLs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1868500367"/>
        <c:axId val="1835081823"/>
        <c:axId val="0"/>
      </c:bar3DChart>
      <c:catAx>
        <c:axId val="1868500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5081823"/>
        <c:crosses val="autoZero"/>
        <c:auto val="1"/>
        <c:lblAlgn val="ctr"/>
        <c:lblOffset val="100"/>
        <c:noMultiLvlLbl val="0"/>
      </c:catAx>
      <c:valAx>
        <c:axId val="1835081823"/>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85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780" y="345281"/>
          <a:ext cx="364332" cy="452436"/>
        </a:xfrm>
        <a:prstGeom prst="rect">
          <a:avLst/>
        </a:prstGeom>
        <a:noFill/>
        <a:ln>
          <a:noFill/>
        </a:ln>
      </xdr:spPr>
    </xdr:pic>
    <xdr:clientData/>
  </xdr:twoCellAnchor>
  <xdr:twoCellAnchor editAs="oneCell">
    <xdr:from>
      <xdr:col>9</xdr:col>
      <xdr:colOff>130968</xdr:colOff>
      <xdr:row>1</xdr:row>
      <xdr:rowOff>142874</xdr:rowOff>
    </xdr:from>
    <xdr:to>
      <xdr:col>9</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10</xdr:col>
      <xdr:colOff>709073</xdr:colOff>
      <xdr:row>2</xdr:row>
      <xdr:rowOff>82959</xdr:rowOff>
    </xdr:from>
    <xdr:to>
      <xdr:col>19</xdr:col>
      <xdr:colOff>291895</xdr:colOff>
      <xdr:row>7</xdr:row>
      <xdr:rowOff>1</xdr:rowOff>
    </xdr:to>
    <xdr:graphicFrame macro="">
      <xdr:nvGraphicFramePr>
        <xdr:cNvPr id="4" name="Gráfico 3">
          <a:extLst>
            <a:ext uri="{FF2B5EF4-FFF2-40B4-BE49-F238E27FC236}">
              <a16:creationId xmlns:a16="http://schemas.microsoft.com/office/drawing/2014/main"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9</xdr:col>
      <xdr:colOff>726281</xdr:colOff>
      <xdr:row>27</xdr:row>
      <xdr:rowOff>178593</xdr:rowOff>
    </xdr:to>
    <xdr:graphicFrame macro="">
      <xdr:nvGraphicFramePr>
        <xdr:cNvPr id="5" name="Gráfico 4">
          <a:extLst>
            <a:ext uri="{FF2B5EF4-FFF2-40B4-BE49-F238E27FC236}">
              <a16:creationId xmlns:a16="http://schemas.microsoft.com/office/drawing/2014/main"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716217</xdr:colOff>
      <xdr:row>10</xdr:row>
      <xdr:rowOff>8528</xdr:rowOff>
    </xdr:from>
    <xdr:to>
      <xdr:col>19</xdr:col>
      <xdr:colOff>245807</xdr:colOff>
      <xdr:row>27</xdr:row>
      <xdr:rowOff>184354</xdr:rowOff>
    </xdr:to>
    <xdr:graphicFrame macro="">
      <xdr:nvGraphicFramePr>
        <xdr:cNvPr id="6" name="Gráfico 5">
          <a:extLst>
            <a:ext uri="{FF2B5EF4-FFF2-40B4-BE49-F238E27FC236}">
              <a16:creationId xmlns:a16="http://schemas.microsoft.com/office/drawing/2014/main"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698473</xdr:colOff>
      <xdr:row>10</xdr:row>
      <xdr:rowOff>20122</xdr:rowOff>
    </xdr:from>
    <xdr:to>
      <xdr:col>28</xdr:col>
      <xdr:colOff>230442</xdr:colOff>
      <xdr:row>28</xdr:row>
      <xdr:rowOff>30724</xdr:rowOff>
    </xdr:to>
    <xdr:graphicFrame macro="">
      <xdr:nvGraphicFramePr>
        <xdr:cNvPr id="7" name="Gráfico 6">
          <a:extLst>
            <a:ext uri="{FF2B5EF4-FFF2-40B4-BE49-F238E27FC236}">
              <a16:creationId xmlns:a16="http://schemas.microsoft.com/office/drawing/2014/main"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9</xdr:col>
      <xdr:colOff>480219</xdr:colOff>
      <xdr:row>52</xdr:row>
      <xdr:rowOff>17123</xdr:rowOff>
    </xdr:to>
    <xdr:graphicFrame macro="">
      <xdr:nvGraphicFramePr>
        <xdr:cNvPr id="8" name="Gráfico 7">
          <a:extLst>
            <a:ext uri="{FF2B5EF4-FFF2-40B4-BE49-F238E27FC236}">
              <a16:creationId xmlns:a16="http://schemas.microsoft.com/office/drawing/2014/main"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A230"/>
  <sheetViews>
    <sheetView tabSelected="1" topLeftCell="A8" zoomScale="49" zoomScaleNormal="70" workbookViewId="0">
      <pane xSplit="6" ySplit="2" topLeftCell="AO10" activePane="bottomRight" state="frozen"/>
      <selection activeCell="A8" sqref="A8"/>
      <selection pane="topRight" activeCell="G8" sqref="G8"/>
      <selection pane="bottomLeft" activeCell="A10" sqref="A10"/>
      <selection pane="bottomRight" activeCell="AO10" sqref="AO10"/>
    </sheetView>
  </sheetViews>
  <sheetFormatPr baseColWidth="10" defaultColWidth="15.140625" defaultRowHeight="129.94999999999999" customHeight="1"/>
  <cols>
    <col min="1" max="1" width="14.140625" style="1" customWidth="1"/>
    <col min="2" max="2" width="8.140625" style="1" customWidth="1"/>
    <col min="3" max="3" width="9" style="1" customWidth="1"/>
    <col min="4" max="4" width="8.42578125" style="1" customWidth="1"/>
    <col min="5" max="5" width="35.42578125" style="1" customWidth="1"/>
    <col min="6" max="6" width="25.140625" style="1" customWidth="1"/>
    <col min="7" max="7" width="24.42578125" style="1" customWidth="1"/>
    <col min="8" max="8" width="23.5703125" style="1" customWidth="1"/>
    <col min="9" max="9" width="29.42578125" style="1" customWidth="1"/>
    <col min="10" max="19" width="14.140625" style="56" customWidth="1"/>
    <col min="20" max="22" width="18.42578125" style="56" customWidth="1"/>
    <col min="23" max="24" width="29.7109375" style="102" customWidth="1"/>
    <col min="25" max="25" width="18.42578125" style="56" customWidth="1"/>
    <col min="26" max="26" width="69.5703125" style="1" customWidth="1"/>
    <col min="27" max="29" width="18.42578125" style="56" customWidth="1"/>
    <col min="30" max="31" width="29.7109375" style="102" customWidth="1"/>
    <col min="32" max="32" width="18.42578125" style="1" customWidth="1"/>
    <col min="33" max="33" width="69.5703125" style="1" customWidth="1"/>
    <col min="34" max="36" width="18.42578125" style="59" customWidth="1"/>
    <col min="37" max="38" width="29.7109375" style="106" customWidth="1"/>
    <col min="39" max="39" width="18.42578125" style="59" customWidth="1"/>
    <col min="40" max="40" width="72.85546875" style="1" customWidth="1"/>
    <col min="41" max="41" width="18.28515625" style="59" customWidth="1"/>
    <col min="42" max="42" width="17" style="59" customWidth="1"/>
    <col min="43" max="43" width="12.28515625" style="59" customWidth="1"/>
    <col min="44" max="44" width="31.140625" style="102" customWidth="1"/>
    <col min="45" max="45" width="22.140625" style="102" customWidth="1"/>
    <col min="46" max="46" width="18.42578125" style="59" customWidth="1"/>
    <col min="47" max="47" width="62.140625" style="150" customWidth="1"/>
    <col min="48" max="48" width="16" style="56" customWidth="1"/>
    <col min="49" max="49" width="14.7109375" style="59" customWidth="1"/>
    <col min="50" max="50" width="18.28515625" style="95" customWidth="1"/>
    <col min="51" max="51" width="69.5703125" style="22" customWidth="1"/>
    <col min="52" max="52" width="34.5703125" style="1" customWidth="1"/>
    <col min="53" max="53" width="21.7109375" style="1" customWidth="1"/>
    <col min="54" max="16384" width="15.140625" style="1"/>
  </cols>
  <sheetData>
    <row r="1" spans="1:52" ht="129.94999999999999" hidden="1" customHeight="1">
      <c r="A1" s="3"/>
      <c r="B1" s="3"/>
      <c r="C1" s="3"/>
      <c r="D1" s="3"/>
      <c r="E1" s="3"/>
      <c r="F1" s="3"/>
      <c r="G1" s="3"/>
      <c r="H1" s="3"/>
      <c r="I1" s="3"/>
      <c r="J1" s="55"/>
      <c r="AM1" s="78"/>
    </row>
    <row r="2" spans="1:52" ht="129.94999999999999" hidden="1" customHeight="1">
      <c r="A2" s="176" t="s">
        <v>128</v>
      </c>
      <c r="B2" s="176"/>
      <c r="C2" s="176"/>
      <c r="D2" s="176"/>
      <c r="E2" s="176"/>
      <c r="F2" s="176"/>
      <c r="G2" s="176"/>
      <c r="H2" s="176"/>
      <c r="I2" s="176"/>
      <c r="J2" s="57"/>
      <c r="AM2" s="78"/>
    </row>
    <row r="3" spans="1:52" ht="129.94999999999999" hidden="1" customHeight="1">
      <c r="A3" s="3"/>
      <c r="B3" s="3"/>
      <c r="C3" s="3"/>
      <c r="D3" s="3"/>
      <c r="E3" s="3"/>
      <c r="F3" s="3"/>
      <c r="G3" s="3"/>
      <c r="H3" s="3"/>
      <c r="I3" s="3"/>
      <c r="J3" s="55"/>
      <c r="AM3" s="78"/>
    </row>
    <row r="4" spans="1:52" ht="129.94999999999999" hidden="1" customHeight="1">
      <c r="A4" s="2" t="s">
        <v>0</v>
      </c>
      <c r="B4" s="177" t="s">
        <v>127</v>
      </c>
      <c r="C4" s="178"/>
      <c r="D4" s="178"/>
      <c r="E4" s="178"/>
      <c r="F4" s="178"/>
      <c r="G4" s="178"/>
      <c r="H4" s="178"/>
      <c r="I4" s="178"/>
      <c r="J4" s="58"/>
      <c r="AM4" s="78"/>
    </row>
    <row r="5" spans="1:52" ht="129.94999999999999" hidden="1" customHeight="1">
      <c r="A5" s="2" t="s">
        <v>1</v>
      </c>
      <c r="B5" s="177" t="s">
        <v>70</v>
      </c>
      <c r="C5" s="178"/>
      <c r="D5" s="178"/>
      <c r="E5" s="178"/>
      <c r="F5" s="178"/>
      <c r="G5" s="178"/>
      <c r="H5" s="178"/>
      <c r="I5" s="178"/>
      <c r="J5" s="58"/>
      <c r="AM5" s="78"/>
    </row>
    <row r="6" spans="1:52" ht="129.94999999999999" hidden="1" customHeight="1">
      <c r="A6" s="2" t="s">
        <v>2</v>
      </c>
      <c r="B6" s="177" t="s">
        <v>109</v>
      </c>
      <c r="C6" s="178"/>
      <c r="D6" s="178"/>
      <c r="E6" s="178"/>
      <c r="F6" s="178"/>
      <c r="G6" s="178"/>
      <c r="H6" s="178"/>
      <c r="I6" s="178"/>
      <c r="J6" s="58"/>
      <c r="AM6" s="78"/>
    </row>
    <row r="7" spans="1:52" ht="129.94999999999999" hidden="1" customHeight="1">
      <c r="A7" s="9" t="s">
        <v>3</v>
      </c>
      <c r="B7" s="177" t="s">
        <v>4</v>
      </c>
      <c r="C7" s="178"/>
      <c r="D7" s="178"/>
      <c r="E7" s="178"/>
      <c r="F7" s="178"/>
      <c r="G7" s="178"/>
      <c r="H7" s="178"/>
      <c r="I7" s="178"/>
      <c r="J7" s="59"/>
      <c r="K7" s="59"/>
      <c r="L7" s="59"/>
      <c r="M7" s="59"/>
      <c r="N7" s="59"/>
      <c r="O7" s="59"/>
      <c r="P7" s="59"/>
      <c r="Q7" s="59"/>
      <c r="R7" s="59"/>
      <c r="S7" s="59"/>
      <c r="T7" s="59"/>
      <c r="U7" s="59"/>
      <c r="V7" s="59"/>
      <c r="Y7" s="59"/>
      <c r="Z7" s="13"/>
      <c r="AA7" s="59"/>
      <c r="AB7" s="59"/>
      <c r="AC7" s="59"/>
      <c r="AF7" s="13"/>
      <c r="AG7" s="13"/>
      <c r="AM7" s="78"/>
    </row>
    <row r="8" spans="1:52" ht="47.1" customHeight="1">
      <c r="A8" s="160" t="s">
        <v>5</v>
      </c>
      <c r="B8" s="160" t="s">
        <v>6</v>
      </c>
      <c r="C8" s="160" t="s">
        <v>7</v>
      </c>
      <c r="D8" s="160" t="s">
        <v>8</v>
      </c>
      <c r="E8" s="160" t="s">
        <v>24</v>
      </c>
      <c r="F8" s="160" t="s">
        <v>25</v>
      </c>
      <c r="G8" s="160" t="s">
        <v>83</v>
      </c>
      <c r="H8" s="160" t="s">
        <v>23</v>
      </c>
      <c r="I8" s="160" t="s">
        <v>26</v>
      </c>
      <c r="J8" s="167" t="s">
        <v>186</v>
      </c>
      <c r="K8" s="168"/>
      <c r="L8" s="168"/>
      <c r="M8" s="168"/>
      <c r="N8" s="168"/>
      <c r="O8" s="168"/>
      <c r="P8" s="168"/>
      <c r="Q8" s="168"/>
      <c r="R8" s="168"/>
      <c r="S8" s="169"/>
      <c r="T8" s="162" t="s">
        <v>201</v>
      </c>
      <c r="U8" s="163"/>
      <c r="V8" s="163"/>
      <c r="W8" s="163"/>
      <c r="X8" s="163"/>
      <c r="Y8" s="163"/>
      <c r="Z8" s="163"/>
      <c r="AA8" s="162" t="s">
        <v>187</v>
      </c>
      <c r="AB8" s="163"/>
      <c r="AC8" s="163"/>
      <c r="AD8" s="163"/>
      <c r="AE8" s="163"/>
      <c r="AF8" s="163"/>
      <c r="AG8" s="163"/>
      <c r="AH8" s="170" t="s">
        <v>196</v>
      </c>
      <c r="AI8" s="171"/>
      <c r="AJ8" s="171"/>
      <c r="AK8" s="171"/>
      <c r="AL8" s="171"/>
      <c r="AM8" s="171"/>
      <c r="AN8" s="171"/>
      <c r="AO8" s="166" t="s">
        <v>401</v>
      </c>
      <c r="AP8" s="166"/>
      <c r="AQ8" s="166"/>
      <c r="AR8" s="166"/>
      <c r="AS8" s="166"/>
      <c r="AT8" s="166"/>
      <c r="AU8" s="166"/>
      <c r="AV8" s="164" t="s">
        <v>202</v>
      </c>
      <c r="AW8" s="164"/>
      <c r="AX8" s="164"/>
      <c r="AY8" s="165"/>
      <c r="AZ8" s="158" t="s">
        <v>198</v>
      </c>
    </row>
    <row r="9" spans="1:52" ht="62.45" customHeight="1">
      <c r="A9" s="161"/>
      <c r="B9" s="161"/>
      <c r="C9" s="161"/>
      <c r="D9" s="161"/>
      <c r="E9" s="161"/>
      <c r="F9" s="161"/>
      <c r="G9" s="161"/>
      <c r="H9" s="161"/>
      <c r="I9" s="161"/>
      <c r="J9" s="97">
        <v>2020</v>
      </c>
      <c r="K9" s="99">
        <v>2021</v>
      </c>
      <c r="L9" s="99">
        <v>2022</v>
      </c>
      <c r="M9" s="99">
        <v>2023</v>
      </c>
      <c r="N9" s="99">
        <v>2024</v>
      </c>
      <c r="O9" s="99">
        <v>2025</v>
      </c>
      <c r="P9" s="99">
        <v>2026</v>
      </c>
      <c r="Q9" s="99">
        <v>2027</v>
      </c>
      <c r="R9" s="99">
        <v>2028</v>
      </c>
      <c r="S9" s="99">
        <v>2029</v>
      </c>
      <c r="T9" s="52" t="s">
        <v>188</v>
      </c>
      <c r="U9" s="52" t="s">
        <v>189</v>
      </c>
      <c r="V9" s="52" t="s">
        <v>190</v>
      </c>
      <c r="W9" s="103" t="s">
        <v>191</v>
      </c>
      <c r="X9" s="103" t="s">
        <v>192</v>
      </c>
      <c r="Y9" s="54" t="s">
        <v>193</v>
      </c>
      <c r="Z9" s="53" t="s">
        <v>200</v>
      </c>
      <c r="AA9" s="52" t="s">
        <v>188</v>
      </c>
      <c r="AB9" s="52" t="s">
        <v>189</v>
      </c>
      <c r="AC9" s="52" t="s">
        <v>190</v>
      </c>
      <c r="AD9" s="103" t="s">
        <v>191</v>
      </c>
      <c r="AE9" s="103" t="s">
        <v>192</v>
      </c>
      <c r="AF9" s="54" t="s">
        <v>193</v>
      </c>
      <c r="AG9" s="53" t="s">
        <v>200</v>
      </c>
      <c r="AH9" s="51" t="s">
        <v>188</v>
      </c>
      <c r="AI9" s="52" t="s">
        <v>189</v>
      </c>
      <c r="AJ9" s="52" t="s">
        <v>190</v>
      </c>
      <c r="AK9" s="107" t="s">
        <v>191</v>
      </c>
      <c r="AL9" s="107" t="s">
        <v>192</v>
      </c>
      <c r="AM9" s="53" t="s">
        <v>193</v>
      </c>
      <c r="AN9" s="54" t="s">
        <v>200</v>
      </c>
      <c r="AO9" s="98" t="s">
        <v>188</v>
      </c>
      <c r="AP9" s="98" t="s">
        <v>189</v>
      </c>
      <c r="AQ9" s="98" t="s">
        <v>190</v>
      </c>
      <c r="AR9" s="109" t="s">
        <v>191</v>
      </c>
      <c r="AS9" s="109" t="s">
        <v>192</v>
      </c>
      <c r="AT9" s="98" t="s">
        <v>193</v>
      </c>
      <c r="AU9" s="151" t="s">
        <v>200</v>
      </c>
      <c r="AV9" s="24" t="s">
        <v>203</v>
      </c>
      <c r="AW9" s="25" t="s">
        <v>204</v>
      </c>
      <c r="AX9" s="26" t="s">
        <v>195</v>
      </c>
      <c r="AY9" s="155" t="s">
        <v>194</v>
      </c>
      <c r="AZ9" s="159"/>
    </row>
    <row r="10" spans="1:52" ht="249.6" customHeight="1">
      <c r="A10" s="174" t="s">
        <v>13</v>
      </c>
      <c r="B10" s="173" t="s">
        <v>11</v>
      </c>
      <c r="C10" s="173" t="s">
        <v>9</v>
      </c>
      <c r="D10" s="173" t="s">
        <v>46</v>
      </c>
      <c r="E10" s="22" t="s">
        <v>44</v>
      </c>
      <c r="F10" s="22" t="s">
        <v>34</v>
      </c>
      <c r="G10" s="23" t="s">
        <v>85</v>
      </c>
      <c r="H10" s="23" t="s">
        <v>84</v>
      </c>
      <c r="I10" s="23" t="s">
        <v>129</v>
      </c>
      <c r="J10" s="60">
        <v>0.01</v>
      </c>
      <c r="K10" s="61">
        <v>2.2200000000000001E-2</v>
      </c>
      <c r="L10" s="61">
        <v>2.2200000000000001E-2</v>
      </c>
      <c r="M10" s="61">
        <v>2.2200000000000001E-2</v>
      </c>
      <c r="N10" s="61">
        <v>2.2200000000000001E-2</v>
      </c>
      <c r="O10" s="61">
        <v>2.2200000000000001E-2</v>
      </c>
      <c r="P10" s="61">
        <v>2.2200000000000001E-2</v>
      </c>
      <c r="Q10" s="61">
        <v>2.2200000000000001E-2</v>
      </c>
      <c r="R10" s="61">
        <v>2.2200000000000001E-2</v>
      </c>
      <c r="S10" s="61">
        <v>2.2200000000000001E-2</v>
      </c>
      <c r="T10" s="61">
        <v>0.01</v>
      </c>
      <c r="U10" s="61">
        <v>2E-3</v>
      </c>
      <c r="V10" s="62">
        <f t="shared" ref="V10:V49" si="0">(U10/T10)*100</f>
        <v>20</v>
      </c>
      <c r="W10" s="100">
        <v>4180000</v>
      </c>
      <c r="X10" s="100">
        <v>4180000</v>
      </c>
      <c r="Y10" s="62">
        <f t="shared" ref="Y10:Y50" si="1">(X10/W10)*100</f>
        <v>100</v>
      </c>
      <c r="Z10" s="14" t="s">
        <v>218</v>
      </c>
      <c r="AA10" s="71">
        <v>0.01</v>
      </c>
      <c r="AB10" s="72">
        <v>3.0000000000000001E-3</v>
      </c>
      <c r="AC10" s="62">
        <f t="shared" ref="AC10:AC15" si="2">(AB10/AA10)*100</f>
        <v>30</v>
      </c>
      <c r="AD10" s="101">
        <v>2185000</v>
      </c>
      <c r="AE10" s="101">
        <v>2185000</v>
      </c>
      <c r="AF10" s="15">
        <f t="shared" ref="AF10:AF50" si="3">(AE10/AD10)*100</f>
        <v>100</v>
      </c>
      <c r="AG10" s="10" t="s">
        <v>281</v>
      </c>
      <c r="AH10" s="79">
        <v>2.2200000000000001E-2</v>
      </c>
      <c r="AI10" s="80">
        <v>1.8599999999999998E-2</v>
      </c>
      <c r="AJ10" s="81">
        <f t="shared" ref="AJ10:AJ50" si="4">(AI10/AH10)*100</f>
        <v>83.783783783783775</v>
      </c>
      <c r="AK10" s="100">
        <v>0</v>
      </c>
      <c r="AL10" s="100">
        <v>0</v>
      </c>
      <c r="AM10" s="82">
        <v>0</v>
      </c>
      <c r="AN10" s="34" t="s">
        <v>338</v>
      </c>
      <c r="AO10" s="88">
        <v>2.2200000000000001E-2</v>
      </c>
      <c r="AP10" s="88">
        <v>2.0000000000000001E-4</v>
      </c>
      <c r="AQ10" s="81">
        <f>(AP10/AO10)*100</f>
        <v>0.90090090090090091</v>
      </c>
      <c r="AR10" s="110">
        <v>1300000</v>
      </c>
      <c r="AS10" s="110">
        <v>216666</v>
      </c>
      <c r="AT10" s="86">
        <f>AS10/AR10*100</f>
        <v>16.666615384615387</v>
      </c>
      <c r="AU10" s="152" t="s">
        <v>327</v>
      </c>
      <c r="AV10" s="90">
        <v>0.2</v>
      </c>
      <c r="AW10" s="91">
        <f>AI10+AB10+U10+AP10</f>
        <v>2.3799999999999995E-2</v>
      </c>
      <c r="AX10" s="81">
        <f t="shared" ref="AX10:AX47" si="5">AW10/AV10*100</f>
        <v>11.899999999999997</v>
      </c>
      <c r="AY10" s="22" t="s">
        <v>339</v>
      </c>
      <c r="AZ10" s="10" t="s">
        <v>199</v>
      </c>
    </row>
    <row r="11" spans="1:52" ht="220.5" customHeight="1">
      <c r="A11" s="174"/>
      <c r="B11" s="173"/>
      <c r="C11" s="173"/>
      <c r="D11" s="173"/>
      <c r="E11" s="11" t="s">
        <v>167</v>
      </c>
      <c r="F11" s="22" t="s">
        <v>130</v>
      </c>
      <c r="G11" s="23" t="s">
        <v>85</v>
      </c>
      <c r="H11" s="6">
        <v>18</v>
      </c>
      <c r="I11" s="23" t="s">
        <v>131</v>
      </c>
      <c r="J11" s="63">
        <v>0</v>
      </c>
      <c r="K11" s="63">
        <v>0</v>
      </c>
      <c r="L11" s="63">
        <v>1</v>
      </c>
      <c r="M11" s="63">
        <v>1</v>
      </c>
      <c r="N11" s="63">
        <v>1</v>
      </c>
      <c r="O11" s="63">
        <v>1</v>
      </c>
      <c r="P11" s="63">
        <v>1</v>
      </c>
      <c r="Q11" s="63">
        <v>1</v>
      </c>
      <c r="R11" s="63">
        <v>1</v>
      </c>
      <c r="S11" s="63">
        <v>1</v>
      </c>
      <c r="T11" s="63">
        <v>1</v>
      </c>
      <c r="U11" s="63">
        <v>1</v>
      </c>
      <c r="V11" s="64">
        <f>(U11/T11)*100</f>
        <v>100</v>
      </c>
      <c r="W11" s="100">
        <v>4480000</v>
      </c>
      <c r="X11" s="100">
        <v>4480000</v>
      </c>
      <c r="Y11" s="62">
        <f t="shared" si="1"/>
        <v>100</v>
      </c>
      <c r="Z11" s="23" t="s">
        <v>219</v>
      </c>
      <c r="AA11" s="73">
        <v>1</v>
      </c>
      <c r="AB11" s="73">
        <v>0.8</v>
      </c>
      <c r="AC11" s="62">
        <f t="shared" si="2"/>
        <v>80</v>
      </c>
      <c r="AD11" s="100">
        <f>2885000*2</f>
        <v>5770000</v>
      </c>
      <c r="AE11" s="100">
        <f>2885000*2</f>
        <v>5770000</v>
      </c>
      <c r="AF11" s="15">
        <f t="shared" si="3"/>
        <v>100</v>
      </c>
      <c r="AG11" s="10" t="s">
        <v>280</v>
      </c>
      <c r="AH11" s="83">
        <v>1</v>
      </c>
      <c r="AI11" s="63">
        <v>0.75</v>
      </c>
      <c r="AJ11" s="81">
        <f t="shared" si="4"/>
        <v>75</v>
      </c>
      <c r="AK11" s="100">
        <v>6446598</v>
      </c>
      <c r="AL11" s="100">
        <v>6446598</v>
      </c>
      <c r="AM11" s="84">
        <f>(AL11/AK11)*100</f>
        <v>100</v>
      </c>
      <c r="AN11" s="17" t="s">
        <v>289</v>
      </c>
      <c r="AO11" s="68">
        <v>1</v>
      </c>
      <c r="AP11" s="63">
        <v>0.75</v>
      </c>
      <c r="AQ11" s="81">
        <f>(AP11/AO11)*100</f>
        <v>75</v>
      </c>
      <c r="AR11" s="111">
        <v>1000000</v>
      </c>
      <c r="AS11" s="111">
        <v>666666</v>
      </c>
      <c r="AT11" s="86">
        <f t="shared" ref="AT11:AT50" si="6">AS11/AR11*100</f>
        <v>66.666600000000003</v>
      </c>
      <c r="AU11" s="11" t="s">
        <v>398</v>
      </c>
      <c r="AV11" s="68">
        <v>1</v>
      </c>
      <c r="AW11" s="66">
        <f>(AI11+AB11+U11+AP11)/4</f>
        <v>0.82499999999999996</v>
      </c>
      <c r="AX11" s="81">
        <f t="shared" si="5"/>
        <v>82.5</v>
      </c>
      <c r="AY11" s="11" t="s">
        <v>389</v>
      </c>
      <c r="AZ11" s="10"/>
    </row>
    <row r="12" spans="1:52" ht="409.5" customHeight="1">
      <c r="A12" s="174"/>
      <c r="B12" s="173"/>
      <c r="C12" s="173"/>
      <c r="D12" s="173"/>
      <c r="E12" s="11" t="s">
        <v>43</v>
      </c>
      <c r="F12" s="11" t="s">
        <v>168</v>
      </c>
      <c r="G12" s="23" t="s">
        <v>85</v>
      </c>
      <c r="H12" s="6">
        <v>4</v>
      </c>
      <c r="I12" s="23" t="s">
        <v>131</v>
      </c>
      <c r="J12" s="63">
        <v>5</v>
      </c>
      <c r="K12" s="63">
        <v>5</v>
      </c>
      <c r="L12" s="63">
        <v>5</v>
      </c>
      <c r="M12" s="63">
        <v>5</v>
      </c>
      <c r="N12" s="63">
        <v>2</v>
      </c>
      <c r="O12" s="63">
        <v>2</v>
      </c>
      <c r="P12" s="63">
        <v>2</v>
      </c>
      <c r="Q12" s="63">
        <v>2</v>
      </c>
      <c r="R12" s="63">
        <v>2</v>
      </c>
      <c r="S12" s="63">
        <v>2</v>
      </c>
      <c r="T12" s="63">
        <v>4</v>
      </c>
      <c r="U12" s="63">
        <v>4</v>
      </c>
      <c r="V12" s="62">
        <f t="shared" si="0"/>
        <v>100</v>
      </c>
      <c r="W12" s="100">
        <v>150500000</v>
      </c>
      <c r="X12" s="100">
        <v>79500000</v>
      </c>
      <c r="Y12" s="65">
        <f t="shared" si="1"/>
        <v>52.823920265780735</v>
      </c>
      <c r="Z12" s="23" t="s">
        <v>220</v>
      </c>
      <c r="AA12" s="73">
        <v>5</v>
      </c>
      <c r="AB12" s="73">
        <v>5</v>
      </c>
      <c r="AC12" s="74">
        <f t="shared" si="2"/>
        <v>100</v>
      </c>
      <c r="AD12" s="100">
        <v>5770000</v>
      </c>
      <c r="AE12" s="100">
        <v>2885000</v>
      </c>
      <c r="AF12" s="15">
        <f t="shared" si="3"/>
        <v>50</v>
      </c>
      <c r="AG12" s="10" t="s">
        <v>279</v>
      </c>
      <c r="AH12" s="83">
        <v>5</v>
      </c>
      <c r="AI12" s="63">
        <v>10</v>
      </c>
      <c r="AJ12" s="81">
        <v>100</v>
      </c>
      <c r="AK12" s="100">
        <v>3708000</v>
      </c>
      <c r="AL12" s="100">
        <v>3708000</v>
      </c>
      <c r="AM12" s="84">
        <f>(AL12/AK12)*100</f>
        <v>100</v>
      </c>
      <c r="AN12" s="17" t="s">
        <v>340</v>
      </c>
      <c r="AO12" s="68">
        <v>5</v>
      </c>
      <c r="AP12" s="68">
        <v>1</v>
      </c>
      <c r="AQ12" s="81">
        <f>(AP12/AO12)*100</f>
        <v>20</v>
      </c>
      <c r="AR12" s="111">
        <v>2500000</v>
      </c>
      <c r="AS12" s="111">
        <v>250000</v>
      </c>
      <c r="AT12" s="82">
        <f>AS12/AR12*100</f>
        <v>10</v>
      </c>
      <c r="AU12" s="11" t="s">
        <v>383</v>
      </c>
      <c r="AV12" s="68">
        <v>19</v>
      </c>
      <c r="AW12" s="68">
        <f>AI12+AB12+U12+AP12</f>
        <v>20</v>
      </c>
      <c r="AX12" s="81">
        <v>100</v>
      </c>
      <c r="AY12" s="22" t="s">
        <v>397</v>
      </c>
      <c r="AZ12" s="10"/>
    </row>
    <row r="13" spans="1:52" ht="189" customHeight="1">
      <c r="A13" s="174"/>
      <c r="B13" s="173"/>
      <c r="C13" s="173"/>
      <c r="D13" s="173"/>
      <c r="E13" s="22" t="s">
        <v>45</v>
      </c>
      <c r="F13" s="22" t="s">
        <v>132</v>
      </c>
      <c r="G13" s="23" t="s">
        <v>86</v>
      </c>
      <c r="H13" s="23" t="s">
        <v>84</v>
      </c>
      <c r="I13" s="23" t="s">
        <v>133</v>
      </c>
      <c r="J13" s="63">
        <v>0</v>
      </c>
      <c r="K13" s="63">
        <v>12</v>
      </c>
      <c r="L13" s="63">
        <v>12</v>
      </c>
      <c r="M13" s="63">
        <v>12</v>
      </c>
      <c r="N13" s="63">
        <v>12</v>
      </c>
      <c r="O13" s="63">
        <v>12</v>
      </c>
      <c r="P13" s="63">
        <v>12</v>
      </c>
      <c r="Q13" s="63">
        <v>12</v>
      </c>
      <c r="R13" s="63">
        <v>12</v>
      </c>
      <c r="S13" s="63">
        <v>12</v>
      </c>
      <c r="T13" s="63">
        <v>12</v>
      </c>
      <c r="U13" s="63">
        <v>8</v>
      </c>
      <c r="V13" s="65">
        <v>66.666666666666657</v>
      </c>
      <c r="W13" s="100">
        <v>4800000</v>
      </c>
      <c r="X13" s="100">
        <v>4800000</v>
      </c>
      <c r="Y13" s="62">
        <f t="shared" si="1"/>
        <v>100</v>
      </c>
      <c r="Z13" s="23" t="s">
        <v>221</v>
      </c>
      <c r="AA13" s="73">
        <v>12</v>
      </c>
      <c r="AB13" s="73">
        <v>12</v>
      </c>
      <c r="AC13" s="74">
        <f t="shared" si="2"/>
        <v>100</v>
      </c>
      <c r="AD13" s="100">
        <v>250000</v>
      </c>
      <c r="AE13" s="100">
        <v>250000</v>
      </c>
      <c r="AF13" s="15">
        <f t="shared" si="3"/>
        <v>100</v>
      </c>
      <c r="AG13" s="10" t="s">
        <v>278</v>
      </c>
      <c r="AH13" s="83">
        <v>12</v>
      </c>
      <c r="AI13" s="63">
        <v>11</v>
      </c>
      <c r="AJ13" s="81">
        <f t="shared" si="4"/>
        <v>91.666666666666657</v>
      </c>
      <c r="AK13" s="100">
        <v>1731000</v>
      </c>
      <c r="AL13" s="100">
        <v>1731000</v>
      </c>
      <c r="AM13" s="81">
        <f t="shared" ref="AM13:AM50" si="7">AL13/AK13*100</f>
        <v>100</v>
      </c>
      <c r="AN13" s="17" t="s">
        <v>341</v>
      </c>
      <c r="AO13" s="68">
        <v>12</v>
      </c>
      <c r="AP13" s="68">
        <v>0</v>
      </c>
      <c r="AQ13" s="81">
        <v>0</v>
      </c>
      <c r="AR13" s="111">
        <v>0</v>
      </c>
      <c r="AS13" s="111">
        <v>0</v>
      </c>
      <c r="AT13" s="82">
        <v>0</v>
      </c>
      <c r="AU13" s="11" t="s">
        <v>328</v>
      </c>
      <c r="AV13" s="68">
        <v>12</v>
      </c>
      <c r="AW13" s="68">
        <f>(AI13+AB13+U13+AP13)/4</f>
        <v>7.75</v>
      </c>
      <c r="AX13" s="81">
        <f t="shared" si="5"/>
        <v>64.583333333333343</v>
      </c>
      <c r="AY13" s="22" t="s">
        <v>342</v>
      </c>
      <c r="AZ13" s="10" t="s">
        <v>291</v>
      </c>
    </row>
    <row r="14" spans="1:52" ht="409.5">
      <c r="A14" s="174"/>
      <c r="B14" s="173"/>
      <c r="C14" s="173" t="s">
        <v>10</v>
      </c>
      <c r="D14" s="173" t="s">
        <v>47</v>
      </c>
      <c r="E14" s="22" t="s">
        <v>35</v>
      </c>
      <c r="F14" s="22" t="s">
        <v>134</v>
      </c>
      <c r="G14" s="23" t="s">
        <v>85</v>
      </c>
      <c r="H14" s="23">
        <f>3+3</f>
        <v>6</v>
      </c>
      <c r="I14" s="23" t="s">
        <v>135</v>
      </c>
      <c r="J14" s="63">
        <v>0</v>
      </c>
      <c r="K14" s="63">
        <v>1</v>
      </c>
      <c r="L14" s="63">
        <v>1</v>
      </c>
      <c r="M14" s="63">
        <v>2</v>
      </c>
      <c r="N14" s="63">
        <v>1</v>
      </c>
      <c r="O14" s="63">
        <v>2</v>
      </c>
      <c r="P14" s="63">
        <v>2</v>
      </c>
      <c r="Q14" s="63">
        <v>2</v>
      </c>
      <c r="R14" s="63">
        <v>2</v>
      </c>
      <c r="S14" s="63">
        <v>2</v>
      </c>
      <c r="T14" s="63">
        <v>3</v>
      </c>
      <c r="U14" s="63">
        <v>3</v>
      </c>
      <c r="V14" s="62">
        <f t="shared" si="0"/>
        <v>100</v>
      </c>
      <c r="W14" s="100">
        <v>89631869</v>
      </c>
      <c r="X14" s="100">
        <v>89631869</v>
      </c>
      <c r="Y14" s="62">
        <f t="shared" si="1"/>
        <v>100</v>
      </c>
      <c r="Z14" s="23" t="s">
        <v>222</v>
      </c>
      <c r="AA14" s="73">
        <v>3</v>
      </c>
      <c r="AB14" s="73">
        <v>7</v>
      </c>
      <c r="AC14" s="75">
        <v>100</v>
      </c>
      <c r="AD14" s="100">
        <v>259224000</v>
      </c>
      <c r="AE14" s="100">
        <v>259224000</v>
      </c>
      <c r="AF14" s="15">
        <f t="shared" si="3"/>
        <v>100</v>
      </c>
      <c r="AG14" s="10" t="s">
        <v>277</v>
      </c>
      <c r="AH14" s="83">
        <v>1</v>
      </c>
      <c r="AI14" s="63">
        <v>3</v>
      </c>
      <c r="AJ14" s="85">
        <v>100</v>
      </c>
      <c r="AK14" s="101">
        <v>1686843376</v>
      </c>
      <c r="AL14" s="100">
        <v>768843376</v>
      </c>
      <c r="AM14" s="86">
        <f t="shared" si="7"/>
        <v>45.578824148045861</v>
      </c>
      <c r="AN14" s="17" t="s">
        <v>343</v>
      </c>
      <c r="AO14" s="68">
        <v>2</v>
      </c>
      <c r="AP14" s="68">
        <v>2</v>
      </c>
      <c r="AQ14" s="89">
        <f>(AP14/AO14)*100</f>
        <v>100</v>
      </c>
      <c r="AR14" s="111">
        <v>2346400554</v>
      </c>
      <c r="AS14" s="111">
        <v>512125000</v>
      </c>
      <c r="AT14" s="86">
        <f t="shared" si="6"/>
        <v>21.825983595467562</v>
      </c>
      <c r="AU14" s="11" t="s">
        <v>410</v>
      </c>
      <c r="AV14" s="68">
        <v>15</v>
      </c>
      <c r="AW14" s="68">
        <f>AI14+AB14+U14+AP14</f>
        <v>15</v>
      </c>
      <c r="AX14" s="81">
        <f t="shared" si="5"/>
        <v>100</v>
      </c>
      <c r="AY14" s="22" t="s">
        <v>393</v>
      </c>
      <c r="AZ14" s="10"/>
    </row>
    <row r="15" spans="1:52" ht="231.6" customHeight="1">
      <c r="A15" s="174"/>
      <c r="B15" s="173"/>
      <c r="C15" s="173"/>
      <c r="D15" s="173"/>
      <c r="E15" s="22" t="s">
        <v>36</v>
      </c>
      <c r="F15" s="11" t="s">
        <v>37</v>
      </c>
      <c r="G15" s="23" t="s">
        <v>86</v>
      </c>
      <c r="H15" s="23">
        <v>1</v>
      </c>
      <c r="I15" s="23" t="s">
        <v>169</v>
      </c>
      <c r="J15" s="63">
        <v>0</v>
      </c>
      <c r="K15" s="63">
        <v>1</v>
      </c>
      <c r="L15" s="63">
        <v>1</v>
      </c>
      <c r="M15" s="63">
        <v>1</v>
      </c>
      <c r="N15" s="63">
        <v>1</v>
      </c>
      <c r="O15" s="63">
        <v>1</v>
      </c>
      <c r="P15" s="63">
        <v>1</v>
      </c>
      <c r="Q15" s="63">
        <v>1</v>
      </c>
      <c r="R15" s="63">
        <v>1</v>
      </c>
      <c r="S15" s="63">
        <v>1</v>
      </c>
      <c r="T15" s="63">
        <v>1</v>
      </c>
      <c r="U15" s="63">
        <v>0.6</v>
      </c>
      <c r="V15" s="62">
        <f t="shared" si="0"/>
        <v>60</v>
      </c>
      <c r="W15" s="101">
        <v>9333333</v>
      </c>
      <c r="X15" s="101">
        <v>9333333</v>
      </c>
      <c r="Y15" s="62">
        <f t="shared" si="1"/>
        <v>100</v>
      </c>
      <c r="Z15" s="23" t="s">
        <v>223</v>
      </c>
      <c r="AA15" s="73">
        <v>1</v>
      </c>
      <c r="AB15" s="73">
        <v>0</v>
      </c>
      <c r="AC15" s="74">
        <f t="shared" si="2"/>
        <v>0</v>
      </c>
      <c r="AD15" s="100">
        <v>0</v>
      </c>
      <c r="AE15" s="100">
        <v>0</v>
      </c>
      <c r="AF15" s="15" t="e">
        <f t="shared" si="3"/>
        <v>#DIV/0!</v>
      </c>
      <c r="AG15" s="10" t="s">
        <v>283</v>
      </c>
      <c r="AH15" s="83">
        <v>1</v>
      </c>
      <c r="AI15" s="63">
        <v>0</v>
      </c>
      <c r="AJ15" s="83">
        <f>(AI15/AH15)*100</f>
        <v>0</v>
      </c>
      <c r="AK15" s="100">
        <v>2500000</v>
      </c>
      <c r="AL15" s="100">
        <v>2500000</v>
      </c>
      <c r="AM15" s="86">
        <f t="shared" si="7"/>
        <v>100</v>
      </c>
      <c r="AN15" s="17" t="s">
        <v>337</v>
      </c>
      <c r="AO15" s="68">
        <v>1</v>
      </c>
      <c r="AP15" s="68">
        <v>0.75</v>
      </c>
      <c r="AQ15" s="81">
        <f>(AP15/AO15)*100</f>
        <v>75</v>
      </c>
      <c r="AR15" s="111">
        <v>2000000</v>
      </c>
      <c r="AS15" s="111">
        <v>1333333</v>
      </c>
      <c r="AT15" s="86">
        <f t="shared" si="6"/>
        <v>66.666650000000004</v>
      </c>
      <c r="AU15" s="11" t="s">
        <v>387</v>
      </c>
      <c r="AV15" s="68">
        <v>1</v>
      </c>
      <c r="AW15" s="66">
        <v>0.75</v>
      </c>
      <c r="AX15" s="81">
        <f t="shared" si="5"/>
        <v>75</v>
      </c>
      <c r="AY15" s="22" t="s">
        <v>388</v>
      </c>
      <c r="AZ15" s="10"/>
    </row>
    <row r="16" spans="1:52" ht="191.25" customHeight="1">
      <c r="A16" s="174"/>
      <c r="B16" s="173"/>
      <c r="C16" s="173"/>
      <c r="D16" s="173"/>
      <c r="E16" s="22" t="s">
        <v>54</v>
      </c>
      <c r="F16" s="22" t="s">
        <v>55</v>
      </c>
      <c r="G16" s="23" t="s">
        <v>85</v>
      </c>
      <c r="H16" s="8">
        <f>(40/643)*100</f>
        <v>6.2208398133748055</v>
      </c>
      <c r="I16" s="23" t="s">
        <v>170</v>
      </c>
      <c r="J16" s="66">
        <f>(40/643)*100</f>
        <v>6.2208398133748055</v>
      </c>
      <c r="K16" s="67">
        <v>2.5999999999999999E-2</v>
      </c>
      <c r="L16" s="67">
        <v>2.5999999999999999E-2</v>
      </c>
      <c r="M16" s="67">
        <v>2.5999999999999999E-2</v>
      </c>
      <c r="N16" s="67">
        <v>2.5999999999999999E-2</v>
      </c>
      <c r="O16" s="67">
        <v>2.5999999999999999E-2</v>
      </c>
      <c r="P16" s="67">
        <v>2.5999999999999999E-2</v>
      </c>
      <c r="Q16" s="67">
        <v>2.5999999999999999E-2</v>
      </c>
      <c r="R16" s="67">
        <v>2.5999999999999999E-2</v>
      </c>
      <c r="S16" s="67">
        <v>2.5999999999999999E-2</v>
      </c>
      <c r="T16" s="67">
        <v>1</v>
      </c>
      <c r="U16" s="67">
        <v>1</v>
      </c>
      <c r="V16" s="62">
        <v>100</v>
      </c>
      <c r="W16" s="100">
        <v>14200000</v>
      </c>
      <c r="X16" s="100">
        <v>14200000</v>
      </c>
      <c r="Y16" s="62">
        <f t="shared" si="1"/>
        <v>100</v>
      </c>
      <c r="Z16" s="16" t="s">
        <v>224</v>
      </c>
      <c r="AA16" s="76">
        <v>1</v>
      </c>
      <c r="AB16" s="76">
        <v>0.8</v>
      </c>
      <c r="AC16" s="74">
        <f t="shared" ref="AC16:AC26" si="8">(AB16/AA16)*100</f>
        <v>80</v>
      </c>
      <c r="AD16" s="100">
        <v>57630000</v>
      </c>
      <c r="AE16" s="100">
        <v>57630000</v>
      </c>
      <c r="AF16" s="15">
        <f t="shared" si="3"/>
        <v>100</v>
      </c>
      <c r="AG16" s="10" t="s">
        <v>276</v>
      </c>
      <c r="AH16" s="79">
        <v>2.5999999999999999E-2</v>
      </c>
      <c r="AI16" s="79">
        <v>0.32</v>
      </c>
      <c r="AJ16" s="85">
        <v>100</v>
      </c>
      <c r="AK16" s="100">
        <v>0</v>
      </c>
      <c r="AL16" s="100">
        <v>0</v>
      </c>
      <c r="AM16" s="82">
        <v>0</v>
      </c>
      <c r="AN16" s="17" t="s">
        <v>295</v>
      </c>
      <c r="AO16" s="112">
        <v>2.5999999999999999E-2</v>
      </c>
      <c r="AP16" s="91">
        <v>0</v>
      </c>
      <c r="AQ16" s="81">
        <f>(AP16/AO16)*100</f>
        <v>0</v>
      </c>
      <c r="AR16" s="111">
        <v>0</v>
      </c>
      <c r="AS16" s="111">
        <v>0</v>
      </c>
      <c r="AT16" s="82">
        <v>0</v>
      </c>
      <c r="AU16" s="11" t="s">
        <v>384</v>
      </c>
      <c r="AV16" s="60">
        <v>0.3</v>
      </c>
      <c r="AW16" s="63">
        <f>(AI16+AB16+U16+AP16)/4</f>
        <v>0.53</v>
      </c>
      <c r="AX16" s="81">
        <v>100</v>
      </c>
      <c r="AY16" s="22" t="s">
        <v>344</v>
      </c>
      <c r="AZ16" s="10" t="s">
        <v>345</v>
      </c>
    </row>
    <row r="17" spans="1:53" ht="245.25" customHeight="1">
      <c r="A17" s="174"/>
      <c r="B17" s="173"/>
      <c r="C17" s="173" t="s">
        <v>72</v>
      </c>
      <c r="D17" s="180" t="s">
        <v>48</v>
      </c>
      <c r="E17" s="22" t="s">
        <v>125</v>
      </c>
      <c r="F17" s="22" t="s">
        <v>126</v>
      </c>
      <c r="G17" s="23" t="s">
        <v>86</v>
      </c>
      <c r="H17" s="6">
        <v>1</v>
      </c>
      <c r="I17" s="23" t="s">
        <v>136</v>
      </c>
      <c r="J17" s="63">
        <v>1</v>
      </c>
      <c r="K17" s="63">
        <v>1</v>
      </c>
      <c r="L17" s="63">
        <v>1</v>
      </c>
      <c r="M17" s="63">
        <v>1</v>
      </c>
      <c r="N17" s="63">
        <v>1</v>
      </c>
      <c r="O17" s="63">
        <v>1</v>
      </c>
      <c r="P17" s="63">
        <v>1</v>
      </c>
      <c r="Q17" s="63">
        <v>1</v>
      </c>
      <c r="R17" s="63">
        <v>1</v>
      </c>
      <c r="S17" s="63">
        <v>1</v>
      </c>
      <c r="T17" s="63">
        <v>1</v>
      </c>
      <c r="U17" s="63">
        <v>1</v>
      </c>
      <c r="V17" s="62">
        <f t="shared" si="0"/>
        <v>100</v>
      </c>
      <c r="W17" s="100">
        <v>500000</v>
      </c>
      <c r="X17" s="100">
        <v>500000</v>
      </c>
      <c r="Y17" s="62">
        <f t="shared" si="1"/>
        <v>100</v>
      </c>
      <c r="Z17" s="23" t="s">
        <v>225</v>
      </c>
      <c r="AA17" s="64">
        <v>1</v>
      </c>
      <c r="AB17" s="64">
        <v>1</v>
      </c>
      <c r="AC17" s="62">
        <f t="shared" si="8"/>
        <v>100</v>
      </c>
      <c r="AD17" s="100">
        <f>500000+2185000</f>
        <v>2685000</v>
      </c>
      <c r="AE17" s="100">
        <f>500000+2185000</f>
        <v>2685000</v>
      </c>
      <c r="AF17" s="15">
        <f t="shared" si="3"/>
        <v>100</v>
      </c>
      <c r="AG17" s="10" t="s">
        <v>275</v>
      </c>
      <c r="AH17" s="83">
        <v>1</v>
      </c>
      <c r="AI17" s="63">
        <v>1</v>
      </c>
      <c r="AJ17" s="81">
        <f t="shared" si="4"/>
        <v>100</v>
      </c>
      <c r="AK17" s="100">
        <v>1500000</v>
      </c>
      <c r="AL17" s="100">
        <v>1500000</v>
      </c>
      <c r="AM17" s="81">
        <f t="shared" si="7"/>
        <v>100</v>
      </c>
      <c r="AN17" s="17" t="s">
        <v>282</v>
      </c>
      <c r="AO17" s="68">
        <v>1</v>
      </c>
      <c r="AP17" s="68">
        <v>1</v>
      </c>
      <c r="AQ17" s="81">
        <f>(AP17/AO17)*100</f>
        <v>100</v>
      </c>
      <c r="AR17" s="111">
        <v>0</v>
      </c>
      <c r="AS17" s="111">
        <v>0</v>
      </c>
      <c r="AT17" s="82">
        <v>0</v>
      </c>
      <c r="AU17" s="153" t="s">
        <v>414</v>
      </c>
      <c r="AV17" s="68">
        <v>1</v>
      </c>
      <c r="AW17" s="68">
        <f t="shared" ref="AW17:AW29" si="9">(U17+AB17+AI17+AP17)/4</f>
        <v>1</v>
      </c>
      <c r="AX17" s="81">
        <f t="shared" si="5"/>
        <v>100</v>
      </c>
      <c r="AY17" s="22" t="s">
        <v>314</v>
      </c>
      <c r="AZ17" s="10"/>
    </row>
    <row r="18" spans="1:53" ht="409.5" customHeight="1">
      <c r="A18" s="174"/>
      <c r="B18" s="173"/>
      <c r="C18" s="173"/>
      <c r="D18" s="180"/>
      <c r="E18" s="11" t="s">
        <v>38</v>
      </c>
      <c r="F18" s="22" t="s">
        <v>39</v>
      </c>
      <c r="G18" s="23" t="s">
        <v>86</v>
      </c>
      <c r="H18" s="23">
        <v>1</v>
      </c>
      <c r="I18" s="23" t="s">
        <v>137</v>
      </c>
      <c r="J18" s="63">
        <v>1</v>
      </c>
      <c r="K18" s="63">
        <v>1</v>
      </c>
      <c r="L18" s="63">
        <v>1</v>
      </c>
      <c r="M18" s="63">
        <v>1</v>
      </c>
      <c r="N18" s="63">
        <v>1</v>
      </c>
      <c r="O18" s="63">
        <v>1</v>
      </c>
      <c r="P18" s="63">
        <v>1</v>
      </c>
      <c r="Q18" s="63">
        <v>1</v>
      </c>
      <c r="R18" s="63">
        <v>1</v>
      </c>
      <c r="S18" s="63">
        <v>1</v>
      </c>
      <c r="T18" s="63">
        <v>1</v>
      </c>
      <c r="U18" s="63">
        <v>0</v>
      </c>
      <c r="V18" s="62">
        <f>(U18/T18)*100</f>
        <v>0</v>
      </c>
      <c r="W18" s="100">
        <v>0</v>
      </c>
      <c r="X18" s="100">
        <v>0</v>
      </c>
      <c r="Y18" s="62" t="e">
        <f t="shared" si="1"/>
        <v>#DIV/0!</v>
      </c>
      <c r="Z18" s="23" t="s">
        <v>226</v>
      </c>
      <c r="AA18" s="73">
        <v>1</v>
      </c>
      <c r="AB18" s="73">
        <v>0.7</v>
      </c>
      <c r="AC18" s="74">
        <f t="shared" si="8"/>
        <v>70</v>
      </c>
      <c r="AD18" s="100">
        <f>2885000/4</f>
        <v>721250</v>
      </c>
      <c r="AE18" s="100">
        <f>2885000/4</f>
        <v>721250</v>
      </c>
      <c r="AF18" s="15">
        <f t="shared" si="3"/>
        <v>100</v>
      </c>
      <c r="AG18" s="10" t="s">
        <v>274</v>
      </c>
      <c r="AH18" s="83">
        <v>1</v>
      </c>
      <c r="AI18" s="63">
        <v>1</v>
      </c>
      <c r="AJ18" s="81">
        <f t="shared" si="4"/>
        <v>100</v>
      </c>
      <c r="AK18" s="100">
        <v>271452800</v>
      </c>
      <c r="AL18" s="108">
        <v>269574997</v>
      </c>
      <c r="AM18" s="81">
        <f t="shared" si="7"/>
        <v>99.308239590823888</v>
      </c>
      <c r="AN18" s="17" t="s">
        <v>346</v>
      </c>
      <c r="AO18" s="68">
        <v>1</v>
      </c>
      <c r="AP18" s="68">
        <v>1</v>
      </c>
      <c r="AQ18" s="81">
        <f>(AP18/AO18)*100</f>
        <v>100</v>
      </c>
      <c r="AR18" s="111">
        <v>490000000</v>
      </c>
      <c r="AS18" s="111">
        <v>457539071</v>
      </c>
      <c r="AT18" s="86">
        <f t="shared" si="6"/>
        <v>93.375320612244892</v>
      </c>
      <c r="AU18" s="154" t="s">
        <v>409</v>
      </c>
      <c r="AV18" s="68">
        <v>1</v>
      </c>
      <c r="AW18" s="66">
        <f t="shared" si="9"/>
        <v>0.67500000000000004</v>
      </c>
      <c r="AX18" s="81">
        <f t="shared" si="5"/>
        <v>67.5</v>
      </c>
      <c r="AY18" s="22" t="s">
        <v>346</v>
      </c>
      <c r="AZ18" s="10"/>
    </row>
    <row r="19" spans="1:53" ht="204.75" customHeight="1">
      <c r="A19" s="174"/>
      <c r="B19" s="173" t="s">
        <v>12</v>
      </c>
      <c r="C19" s="173" t="s">
        <v>73</v>
      </c>
      <c r="D19" s="179" t="s">
        <v>50</v>
      </c>
      <c r="E19" s="4" t="s">
        <v>114</v>
      </c>
      <c r="F19" s="22" t="s">
        <v>108</v>
      </c>
      <c r="G19" s="23" t="s">
        <v>86</v>
      </c>
      <c r="H19" s="23" t="s">
        <v>84</v>
      </c>
      <c r="I19" s="23" t="s">
        <v>138</v>
      </c>
      <c r="J19" s="63">
        <v>0</v>
      </c>
      <c r="K19" s="63">
        <v>0</v>
      </c>
      <c r="L19" s="63">
        <v>0</v>
      </c>
      <c r="M19" s="63">
        <v>0</v>
      </c>
      <c r="N19" s="63">
        <v>1</v>
      </c>
      <c r="O19" s="63">
        <v>1</v>
      </c>
      <c r="P19" s="63">
        <v>1</v>
      </c>
      <c r="Q19" s="63">
        <v>1</v>
      </c>
      <c r="R19" s="63">
        <v>1</v>
      </c>
      <c r="S19" s="63">
        <v>1</v>
      </c>
      <c r="T19" s="63">
        <v>0</v>
      </c>
      <c r="U19" s="63">
        <v>0.5</v>
      </c>
      <c r="V19" s="62">
        <v>50</v>
      </c>
      <c r="W19" s="100">
        <v>0</v>
      </c>
      <c r="X19" s="100">
        <v>0</v>
      </c>
      <c r="Y19" s="82" t="e">
        <f t="shared" ref="Y19" si="10">X19/W19*100</f>
        <v>#DIV/0!</v>
      </c>
      <c r="Z19" s="10" t="s">
        <v>347</v>
      </c>
      <c r="AA19" s="83">
        <v>1</v>
      </c>
      <c r="AB19" s="63">
        <v>0.3</v>
      </c>
      <c r="AC19" s="74">
        <f t="shared" si="8"/>
        <v>30</v>
      </c>
      <c r="AD19" s="100">
        <v>0</v>
      </c>
      <c r="AE19" s="100">
        <v>0</v>
      </c>
      <c r="AF19" s="15" t="e">
        <f t="shared" si="3"/>
        <v>#DIV/0!</v>
      </c>
      <c r="AG19" s="10" t="s">
        <v>273</v>
      </c>
      <c r="AH19" s="83">
        <v>0</v>
      </c>
      <c r="AI19" s="63">
        <v>0</v>
      </c>
      <c r="AJ19" s="87" t="s">
        <v>319</v>
      </c>
      <c r="AK19" s="100">
        <v>0</v>
      </c>
      <c r="AL19" s="100">
        <v>0</v>
      </c>
      <c r="AM19" s="82">
        <v>0</v>
      </c>
      <c r="AN19" s="10" t="s">
        <v>347</v>
      </c>
      <c r="AO19" s="83">
        <v>0</v>
      </c>
      <c r="AP19" s="63">
        <v>0</v>
      </c>
      <c r="AQ19" s="87" t="s">
        <v>319</v>
      </c>
      <c r="AR19" s="101"/>
      <c r="AS19" s="101"/>
      <c r="AT19" s="87" t="s">
        <v>319</v>
      </c>
      <c r="AU19" s="11" t="s">
        <v>399</v>
      </c>
      <c r="AV19" s="96">
        <v>1</v>
      </c>
      <c r="AW19" s="66">
        <f t="shared" si="9"/>
        <v>0.2</v>
      </c>
      <c r="AX19" s="87" t="s">
        <v>319</v>
      </c>
      <c r="AY19" s="22" t="s">
        <v>400</v>
      </c>
      <c r="AZ19" s="10" t="s">
        <v>349</v>
      </c>
    </row>
    <row r="20" spans="1:53" ht="186.6" customHeight="1">
      <c r="A20" s="174"/>
      <c r="B20" s="173"/>
      <c r="C20" s="173"/>
      <c r="D20" s="179"/>
      <c r="E20" s="22" t="s">
        <v>98</v>
      </c>
      <c r="F20" s="22" t="s">
        <v>115</v>
      </c>
      <c r="G20" s="23" t="s">
        <v>86</v>
      </c>
      <c r="H20" s="23" t="s">
        <v>84</v>
      </c>
      <c r="I20" s="23" t="s">
        <v>138</v>
      </c>
      <c r="J20" s="63">
        <v>0</v>
      </c>
      <c r="K20" s="63">
        <v>1</v>
      </c>
      <c r="L20" s="63">
        <v>1</v>
      </c>
      <c r="M20" s="63">
        <v>1</v>
      </c>
      <c r="N20" s="63">
        <v>1</v>
      </c>
      <c r="O20" s="63">
        <v>1</v>
      </c>
      <c r="P20" s="63">
        <v>1</v>
      </c>
      <c r="Q20" s="63">
        <v>1</v>
      </c>
      <c r="R20" s="63">
        <v>1</v>
      </c>
      <c r="S20" s="63">
        <v>1</v>
      </c>
      <c r="T20" s="63">
        <v>0</v>
      </c>
      <c r="U20" s="63">
        <v>0.5</v>
      </c>
      <c r="V20" s="87">
        <v>50</v>
      </c>
      <c r="W20" s="100">
        <v>0</v>
      </c>
      <c r="X20" s="100">
        <v>0</v>
      </c>
      <c r="Y20" s="62" t="e">
        <f t="shared" si="1"/>
        <v>#DIV/0!</v>
      </c>
      <c r="Z20" s="23" t="s">
        <v>227</v>
      </c>
      <c r="AA20" s="73">
        <v>1</v>
      </c>
      <c r="AB20" s="73">
        <v>0.3</v>
      </c>
      <c r="AC20" s="74">
        <f t="shared" si="8"/>
        <v>30</v>
      </c>
      <c r="AD20" s="100">
        <v>0</v>
      </c>
      <c r="AE20" s="100">
        <v>0</v>
      </c>
      <c r="AF20" s="15" t="e">
        <f t="shared" si="3"/>
        <v>#DIV/0!</v>
      </c>
      <c r="AG20" s="18" t="s">
        <v>273</v>
      </c>
      <c r="AH20" s="83">
        <v>1</v>
      </c>
      <c r="AI20" s="63">
        <v>0</v>
      </c>
      <c r="AJ20" s="81">
        <f t="shared" si="4"/>
        <v>0</v>
      </c>
      <c r="AK20" s="100">
        <v>0</v>
      </c>
      <c r="AL20" s="100">
        <v>0</v>
      </c>
      <c r="AM20" s="82">
        <v>0</v>
      </c>
      <c r="AN20" s="10" t="s">
        <v>348</v>
      </c>
      <c r="AO20" s="83">
        <v>1</v>
      </c>
      <c r="AP20" s="68">
        <v>0</v>
      </c>
      <c r="AQ20" s="81">
        <f t="shared" ref="AQ20:AQ29" si="11">(AP20/AO20)*100</f>
        <v>0</v>
      </c>
      <c r="AR20" s="101">
        <v>4000000</v>
      </c>
      <c r="AS20" s="101">
        <v>0</v>
      </c>
      <c r="AT20" s="92">
        <f t="shared" si="6"/>
        <v>0</v>
      </c>
      <c r="AU20" s="11" t="s">
        <v>384</v>
      </c>
      <c r="AV20" s="96">
        <v>1</v>
      </c>
      <c r="AW20" s="66">
        <f t="shared" si="9"/>
        <v>0.2</v>
      </c>
      <c r="AX20" s="81">
        <f t="shared" si="5"/>
        <v>20</v>
      </c>
      <c r="AY20" s="22" t="s">
        <v>386</v>
      </c>
      <c r="AZ20" s="10"/>
      <c r="BA20" s="17"/>
    </row>
    <row r="21" spans="1:53" ht="284.25" customHeight="1">
      <c r="A21" s="174"/>
      <c r="B21" s="173"/>
      <c r="C21" s="173"/>
      <c r="D21" s="179"/>
      <c r="E21" s="11" t="s">
        <v>97</v>
      </c>
      <c r="F21" s="22" t="s">
        <v>180</v>
      </c>
      <c r="G21" s="23" t="s">
        <v>86</v>
      </c>
      <c r="H21" s="23">
        <v>1</v>
      </c>
      <c r="I21" s="23" t="s">
        <v>139</v>
      </c>
      <c r="J21" s="63">
        <v>0</v>
      </c>
      <c r="K21" s="63">
        <v>1</v>
      </c>
      <c r="L21" s="63">
        <v>1</v>
      </c>
      <c r="M21" s="63">
        <v>1</v>
      </c>
      <c r="N21" s="63">
        <v>1</v>
      </c>
      <c r="O21" s="63">
        <v>1</v>
      </c>
      <c r="P21" s="63">
        <v>1</v>
      </c>
      <c r="Q21" s="63">
        <v>1</v>
      </c>
      <c r="R21" s="63">
        <v>1</v>
      </c>
      <c r="S21" s="63">
        <v>1</v>
      </c>
      <c r="T21" s="63">
        <v>0</v>
      </c>
      <c r="U21" s="63">
        <v>0.5</v>
      </c>
      <c r="V21" s="87">
        <v>50</v>
      </c>
      <c r="W21" s="100">
        <v>0</v>
      </c>
      <c r="X21" s="100">
        <v>0</v>
      </c>
      <c r="Y21" s="62" t="e">
        <f>(X21/W21)*100</f>
        <v>#DIV/0!</v>
      </c>
      <c r="Z21" s="23" t="s">
        <v>228</v>
      </c>
      <c r="AA21" s="73">
        <v>1</v>
      </c>
      <c r="AB21" s="73">
        <v>0.3</v>
      </c>
      <c r="AC21" s="74">
        <f t="shared" si="8"/>
        <v>30</v>
      </c>
      <c r="AD21" s="105">
        <v>0</v>
      </c>
      <c r="AE21" s="105">
        <v>0</v>
      </c>
      <c r="AF21" s="15" t="e">
        <f t="shared" si="3"/>
        <v>#DIV/0!</v>
      </c>
      <c r="AG21" s="10" t="s">
        <v>273</v>
      </c>
      <c r="AH21" s="83">
        <v>1</v>
      </c>
      <c r="AI21" s="63">
        <v>0</v>
      </c>
      <c r="AJ21" s="81">
        <f t="shared" si="4"/>
        <v>0</v>
      </c>
      <c r="AK21" s="100">
        <v>0</v>
      </c>
      <c r="AL21" s="100">
        <v>0</v>
      </c>
      <c r="AM21" s="82">
        <v>0</v>
      </c>
      <c r="AN21" s="10" t="s">
        <v>350</v>
      </c>
      <c r="AO21" s="83">
        <v>1</v>
      </c>
      <c r="AP21" s="63">
        <v>1</v>
      </c>
      <c r="AQ21" s="114">
        <f t="shared" si="11"/>
        <v>100</v>
      </c>
      <c r="AR21" s="101">
        <v>4000000</v>
      </c>
      <c r="AS21" s="101">
        <v>1333333</v>
      </c>
      <c r="AT21" s="115">
        <f>AS21/AR21*100</f>
        <v>33.333325000000002</v>
      </c>
      <c r="AU21" s="11" t="s">
        <v>415</v>
      </c>
      <c r="AV21" s="96">
        <v>1</v>
      </c>
      <c r="AW21" s="66">
        <f t="shared" si="9"/>
        <v>0.45</v>
      </c>
      <c r="AX21" s="81">
        <f t="shared" si="5"/>
        <v>45</v>
      </c>
      <c r="AY21" s="156" t="s">
        <v>325</v>
      </c>
      <c r="AZ21" s="10"/>
      <c r="BA21" s="17"/>
    </row>
    <row r="22" spans="1:53" ht="194.1" customHeight="1">
      <c r="A22" s="174"/>
      <c r="B22" s="173"/>
      <c r="C22" s="22" t="s">
        <v>27</v>
      </c>
      <c r="D22" s="22" t="s">
        <v>53</v>
      </c>
      <c r="E22" s="11" t="s">
        <v>52</v>
      </c>
      <c r="F22" s="22" t="s">
        <v>51</v>
      </c>
      <c r="G22" s="23" t="s">
        <v>86</v>
      </c>
      <c r="H22" s="23" t="s">
        <v>84</v>
      </c>
      <c r="I22" s="23" t="s">
        <v>138</v>
      </c>
      <c r="J22" s="63">
        <v>0</v>
      </c>
      <c r="K22" s="63">
        <v>0</v>
      </c>
      <c r="L22" s="63">
        <v>0</v>
      </c>
      <c r="M22" s="63">
        <v>1</v>
      </c>
      <c r="N22" s="63">
        <v>1</v>
      </c>
      <c r="O22" s="63">
        <v>1</v>
      </c>
      <c r="P22" s="63">
        <v>1</v>
      </c>
      <c r="Q22" s="63">
        <v>1</v>
      </c>
      <c r="R22" s="63">
        <v>1</v>
      </c>
      <c r="S22" s="63">
        <v>1</v>
      </c>
      <c r="T22" s="63">
        <v>0</v>
      </c>
      <c r="U22" s="63">
        <v>0.5</v>
      </c>
      <c r="V22" s="87">
        <v>50</v>
      </c>
      <c r="W22" s="100">
        <v>0</v>
      </c>
      <c r="X22" s="100">
        <v>0</v>
      </c>
      <c r="Y22" s="62" t="e">
        <f t="shared" si="1"/>
        <v>#DIV/0!</v>
      </c>
      <c r="Z22" s="23" t="s">
        <v>229</v>
      </c>
      <c r="AA22" s="73">
        <v>1</v>
      </c>
      <c r="AB22" s="73">
        <v>1</v>
      </c>
      <c r="AC22" s="74">
        <f t="shared" si="8"/>
        <v>100</v>
      </c>
      <c r="AD22" s="100">
        <v>0</v>
      </c>
      <c r="AE22" s="100">
        <v>0</v>
      </c>
      <c r="AF22" s="15" t="e">
        <f t="shared" si="3"/>
        <v>#DIV/0!</v>
      </c>
      <c r="AG22" s="10" t="s">
        <v>272</v>
      </c>
      <c r="AH22" s="83">
        <v>0</v>
      </c>
      <c r="AI22" s="63">
        <v>0</v>
      </c>
      <c r="AJ22" s="87" t="s">
        <v>319</v>
      </c>
      <c r="AK22" s="100"/>
      <c r="AL22" s="100">
        <v>0</v>
      </c>
      <c r="AM22" s="81">
        <v>0</v>
      </c>
      <c r="AN22" s="10" t="s">
        <v>351</v>
      </c>
      <c r="AO22" s="83">
        <v>1</v>
      </c>
      <c r="AP22" s="63">
        <v>0</v>
      </c>
      <c r="AQ22" s="81">
        <f t="shared" si="11"/>
        <v>0</v>
      </c>
      <c r="AR22" s="111">
        <v>0</v>
      </c>
      <c r="AS22" s="111">
        <v>0</v>
      </c>
      <c r="AT22" s="92">
        <v>0</v>
      </c>
      <c r="AU22" s="22" t="s">
        <v>416</v>
      </c>
      <c r="AV22" s="96">
        <v>1</v>
      </c>
      <c r="AW22" s="66">
        <f t="shared" si="9"/>
        <v>0.375</v>
      </c>
      <c r="AX22" s="81">
        <f t="shared" si="5"/>
        <v>37.5</v>
      </c>
      <c r="AY22" s="22" t="s">
        <v>326</v>
      </c>
      <c r="AZ22" s="10"/>
    </row>
    <row r="23" spans="1:53" ht="408.95" customHeight="1">
      <c r="A23" s="174"/>
      <c r="B23" s="173"/>
      <c r="C23" s="173" t="s">
        <v>74</v>
      </c>
      <c r="D23" s="173" t="s">
        <v>67</v>
      </c>
      <c r="E23" s="11" t="s">
        <v>40</v>
      </c>
      <c r="F23" s="22" t="s">
        <v>41</v>
      </c>
      <c r="G23" s="23" t="s">
        <v>86</v>
      </c>
      <c r="H23" s="23" t="s">
        <v>84</v>
      </c>
      <c r="I23" s="23" t="s">
        <v>140</v>
      </c>
      <c r="J23" s="63">
        <v>0</v>
      </c>
      <c r="K23" s="63">
        <v>1</v>
      </c>
      <c r="L23" s="63">
        <v>1</v>
      </c>
      <c r="M23" s="63">
        <v>1</v>
      </c>
      <c r="N23" s="63">
        <v>1</v>
      </c>
      <c r="O23" s="63">
        <v>1</v>
      </c>
      <c r="P23" s="63">
        <v>1</v>
      </c>
      <c r="Q23" s="63">
        <v>1</v>
      </c>
      <c r="R23" s="63">
        <v>1</v>
      </c>
      <c r="S23" s="63">
        <v>1</v>
      </c>
      <c r="T23" s="63">
        <v>0</v>
      </c>
      <c r="U23" s="63">
        <v>0.5</v>
      </c>
      <c r="V23" s="87">
        <v>50</v>
      </c>
      <c r="W23" s="100">
        <v>11420000</v>
      </c>
      <c r="X23" s="100">
        <v>11420000</v>
      </c>
      <c r="Y23" s="62">
        <f t="shared" si="1"/>
        <v>100</v>
      </c>
      <c r="Z23" s="23" t="s">
        <v>230</v>
      </c>
      <c r="AA23" s="73">
        <v>1</v>
      </c>
      <c r="AB23" s="73">
        <v>0.6</v>
      </c>
      <c r="AC23" s="74">
        <f t="shared" si="8"/>
        <v>60</v>
      </c>
      <c r="AD23" s="100">
        <v>10000000</v>
      </c>
      <c r="AE23" s="100">
        <v>10000000</v>
      </c>
      <c r="AF23" s="15">
        <f t="shared" si="3"/>
        <v>100</v>
      </c>
      <c r="AG23" s="18" t="s">
        <v>271</v>
      </c>
      <c r="AH23" s="83">
        <v>1</v>
      </c>
      <c r="AI23" s="63">
        <v>1</v>
      </c>
      <c r="AJ23" s="81">
        <f t="shared" si="4"/>
        <v>100</v>
      </c>
      <c r="AK23" s="100">
        <v>0</v>
      </c>
      <c r="AL23" s="100">
        <v>0</v>
      </c>
      <c r="AM23" s="82">
        <v>0</v>
      </c>
      <c r="AN23" s="10" t="s">
        <v>352</v>
      </c>
      <c r="AO23" s="63">
        <v>1</v>
      </c>
      <c r="AP23" s="63">
        <v>1</v>
      </c>
      <c r="AQ23" s="81">
        <f t="shared" si="11"/>
        <v>100</v>
      </c>
      <c r="AR23" s="101">
        <v>0</v>
      </c>
      <c r="AS23" s="101">
        <v>0</v>
      </c>
      <c r="AT23" s="82">
        <v>0</v>
      </c>
      <c r="AU23" s="22" t="s">
        <v>402</v>
      </c>
      <c r="AV23" s="68">
        <v>1</v>
      </c>
      <c r="AW23" s="66">
        <f t="shared" si="9"/>
        <v>0.77500000000000002</v>
      </c>
      <c r="AX23" s="81">
        <f t="shared" si="5"/>
        <v>77.5</v>
      </c>
      <c r="AY23" s="157" t="s">
        <v>315</v>
      </c>
      <c r="AZ23" s="10"/>
    </row>
    <row r="24" spans="1:53" ht="210" customHeight="1">
      <c r="A24" s="174"/>
      <c r="B24" s="173"/>
      <c r="C24" s="173"/>
      <c r="D24" s="173"/>
      <c r="E24" s="22" t="s">
        <v>141</v>
      </c>
      <c r="F24" s="11" t="s">
        <v>142</v>
      </c>
      <c r="G24" s="23" t="s">
        <v>86</v>
      </c>
      <c r="H24" s="23">
        <v>1</v>
      </c>
      <c r="I24" s="23" t="s">
        <v>143</v>
      </c>
      <c r="J24" s="63">
        <v>0</v>
      </c>
      <c r="K24" s="63">
        <v>1</v>
      </c>
      <c r="L24" s="63">
        <v>1</v>
      </c>
      <c r="M24" s="63">
        <v>1</v>
      </c>
      <c r="N24" s="63">
        <v>1</v>
      </c>
      <c r="O24" s="63">
        <v>1</v>
      </c>
      <c r="P24" s="63">
        <v>1</v>
      </c>
      <c r="Q24" s="63">
        <v>1</v>
      </c>
      <c r="R24" s="63">
        <v>1</v>
      </c>
      <c r="S24" s="63">
        <v>1</v>
      </c>
      <c r="T24" s="63">
        <v>1</v>
      </c>
      <c r="U24" s="63">
        <v>0.1</v>
      </c>
      <c r="V24" s="62">
        <f t="shared" si="0"/>
        <v>10</v>
      </c>
      <c r="W24" s="100">
        <v>0</v>
      </c>
      <c r="X24" s="100">
        <v>0</v>
      </c>
      <c r="Y24" s="62" t="e">
        <f t="shared" si="1"/>
        <v>#DIV/0!</v>
      </c>
      <c r="Z24" s="23" t="s">
        <v>231</v>
      </c>
      <c r="AA24" s="73">
        <v>1</v>
      </c>
      <c r="AB24" s="73">
        <v>1</v>
      </c>
      <c r="AC24" s="74">
        <f t="shared" si="8"/>
        <v>100</v>
      </c>
      <c r="AD24" s="100">
        <v>4300000</v>
      </c>
      <c r="AE24" s="100">
        <v>4300000</v>
      </c>
      <c r="AF24" s="15">
        <f t="shared" si="3"/>
        <v>100</v>
      </c>
      <c r="AG24" s="10" t="s">
        <v>270</v>
      </c>
      <c r="AH24" s="83">
        <v>1</v>
      </c>
      <c r="AI24" s="63">
        <v>1</v>
      </c>
      <c r="AJ24" s="81">
        <f t="shared" si="4"/>
        <v>100</v>
      </c>
      <c r="AK24" s="105">
        <v>5000000</v>
      </c>
      <c r="AL24" s="105">
        <v>5000000</v>
      </c>
      <c r="AM24" s="82">
        <f t="shared" si="7"/>
        <v>100</v>
      </c>
      <c r="AN24" s="10" t="s">
        <v>353</v>
      </c>
      <c r="AO24" s="68">
        <v>1</v>
      </c>
      <c r="AP24" s="68">
        <v>1</v>
      </c>
      <c r="AQ24" s="81">
        <f t="shared" si="11"/>
        <v>100</v>
      </c>
      <c r="AR24" s="101"/>
      <c r="AS24" s="101"/>
      <c r="AT24" s="82">
        <v>0</v>
      </c>
      <c r="AU24" s="12" t="s">
        <v>406</v>
      </c>
      <c r="AV24" s="68">
        <v>1</v>
      </c>
      <c r="AW24" s="66">
        <f t="shared" si="9"/>
        <v>0.77500000000000002</v>
      </c>
      <c r="AX24" s="81">
        <f t="shared" si="5"/>
        <v>77.5</v>
      </c>
      <c r="AY24" s="22" t="s">
        <v>330</v>
      </c>
      <c r="AZ24" s="10" t="s">
        <v>312</v>
      </c>
    </row>
    <row r="25" spans="1:53" ht="409.5" customHeight="1">
      <c r="A25" s="174"/>
      <c r="B25" s="173"/>
      <c r="C25" s="173" t="s">
        <v>28</v>
      </c>
      <c r="D25" s="173" t="s">
        <v>77</v>
      </c>
      <c r="E25" s="11" t="s">
        <v>87</v>
      </c>
      <c r="F25" s="22" t="s">
        <v>144</v>
      </c>
      <c r="G25" s="23" t="s">
        <v>86</v>
      </c>
      <c r="H25" s="23">
        <v>12</v>
      </c>
      <c r="I25" s="23" t="s">
        <v>145</v>
      </c>
      <c r="J25" s="63">
        <v>0</v>
      </c>
      <c r="K25" s="63">
        <v>12</v>
      </c>
      <c r="L25" s="63">
        <v>12</v>
      </c>
      <c r="M25" s="63">
        <v>12</v>
      </c>
      <c r="N25" s="63">
        <v>12</v>
      </c>
      <c r="O25" s="63">
        <v>12</v>
      </c>
      <c r="P25" s="63">
        <v>12</v>
      </c>
      <c r="Q25" s="63">
        <v>12</v>
      </c>
      <c r="R25" s="63">
        <v>12</v>
      </c>
      <c r="S25" s="63">
        <v>12</v>
      </c>
      <c r="T25" s="63">
        <v>12</v>
      </c>
      <c r="U25" s="63">
        <v>8</v>
      </c>
      <c r="V25" s="62">
        <f t="shared" si="0"/>
        <v>66.666666666666657</v>
      </c>
      <c r="W25" s="100">
        <v>20400000</v>
      </c>
      <c r="X25" s="100">
        <v>20400000</v>
      </c>
      <c r="Y25" s="62">
        <f t="shared" si="1"/>
        <v>100</v>
      </c>
      <c r="Z25" s="23" t="s">
        <v>232</v>
      </c>
      <c r="AA25" s="73">
        <v>12</v>
      </c>
      <c r="AB25" s="73">
        <v>12</v>
      </c>
      <c r="AC25" s="74">
        <f t="shared" si="8"/>
        <v>100</v>
      </c>
      <c r="AD25" s="100">
        <v>33790000</v>
      </c>
      <c r="AE25" s="100">
        <v>33790000</v>
      </c>
      <c r="AF25" s="15">
        <f t="shared" si="3"/>
        <v>100</v>
      </c>
      <c r="AG25" s="10" t="s">
        <v>269</v>
      </c>
      <c r="AH25" s="83">
        <v>12</v>
      </c>
      <c r="AI25" s="63">
        <v>12</v>
      </c>
      <c r="AJ25" s="81">
        <f t="shared" si="4"/>
        <v>100</v>
      </c>
      <c r="AK25" s="101">
        <v>110180000</v>
      </c>
      <c r="AL25" s="101">
        <v>110180000</v>
      </c>
      <c r="AM25" s="81">
        <f t="shared" si="7"/>
        <v>100</v>
      </c>
      <c r="AN25" s="17" t="s">
        <v>354</v>
      </c>
      <c r="AO25" s="68">
        <v>12</v>
      </c>
      <c r="AP25" s="68">
        <v>12</v>
      </c>
      <c r="AQ25" s="81">
        <f t="shared" si="11"/>
        <v>100</v>
      </c>
      <c r="AR25" s="111">
        <v>120000000</v>
      </c>
      <c r="AS25" s="111">
        <v>67000000</v>
      </c>
      <c r="AT25" s="149">
        <f>AS25/AR25*100</f>
        <v>55.833333333333336</v>
      </c>
      <c r="AU25" s="11" t="s">
        <v>403</v>
      </c>
      <c r="AV25" s="68">
        <v>12</v>
      </c>
      <c r="AW25" s="66">
        <f t="shared" si="9"/>
        <v>11</v>
      </c>
      <c r="AX25" s="81">
        <f t="shared" si="5"/>
        <v>91.666666666666657</v>
      </c>
      <c r="AY25" s="22" t="s">
        <v>316</v>
      </c>
      <c r="AZ25" s="10"/>
    </row>
    <row r="26" spans="1:53" ht="305.25" customHeight="1">
      <c r="A26" s="174"/>
      <c r="B26" s="173"/>
      <c r="C26" s="173"/>
      <c r="D26" s="173"/>
      <c r="E26" s="11" t="s">
        <v>99</v>
      </c>
      <c r="F26" s="22" t="s">
        <v>49</v>
      </c>
      <c r="G26" s="23" t="s">
        <v>85</v>
      </c>
      <c r="H26" s="23" t="s">
        <v>84</v>
      </c>
      <c r="I26" s="23" t="s">
        <v>65</v>
      </c>
      <c r="J26" s="63">
        <v>0</v>
      </c>
      <c r="K26" s="61">
        <v>3.3300000000000003E-2</v>
      </c>
      <c r="L26" s="61">
        <v>3.3300000000000003E-2</v>
      </c>
      <c r="M26" s="61">
        <v>3.3300000000000003E-2</v>
      </c>
      <c r="N26" s="61">
        <v>3.3300000000000003E-2</v>
      </c>
      <c r="O26" s="61">
        <v>3.3300000000000003E-2</v>
      </c>
      <c r="P26" s="61">
        <v>3.3300000000000003E-2</v>
      </c>
      <c r="Q26" s="61">
        <v>3.3300000000000003E-2</v>
      </c>
      <c r="R26" s="61">
        <v>3.3300000000000003E-2</v>
      </c>
      <c r="S26" s="61">
        <v>3.3300000000000003E-2</v>
      </c>
      <c r="T26" s="61">
        <v>1</v>
      </c>
      <c r="U26" s="61">
        <v>1</v>
      </c>
      <c r="V26" s="62">
        <f t="shared" si="0"/>
        <v>100</v>
      </c>
      <c r="W26" s="100">
        <v>0</v>
      </c>
      <c r="X26" s="100">
        <v>0</v>
      </c>
      <c r="Y26" s="62" t="e">
        <f t="shared" si="1"/>
        <v>#DIV/0!</v>
      </c>
      <c r="Z26" s="14" t="s">
        <v>233</v>
      </c>
      <c r="AA26" s="76">
        <v>1</v>
      </c>
      <c r="AB26" s="76">
        <v>1</v>
      </c>
      <c r="AC26" s="74">
        <f t="shared" si="8"/>
        <v>100</v>
      </c>
      <c r="AD26" s="100">
        <v>33790000</v>
      </c>
      <c r="AE26" s="100">
        <v>33790000</v>
      </c>
      <c r="AF26" s="15">
        <f t="shared" si="3"/>
        <v>100</v>
      </c>
      <c r="AG26" s="10" t="s">
        <v>268</v>
      </c>
      <c r="AH26" s="79">
        <v>3.3300000000000003E-2</v>
      </c>
      <c r="AI26" s="79">
        <v>1</v>
      </c>
      <c r="AJ26" s="85">
        <v>100</v>
      </c>
      <c r="AK26" s="100">
        <v>363237526</v>
      </c>
      <c r="AL26" s="100">
        <v>363237526</v>
      </c>
      <c r="AM26" s="81">
        <f t="shared" si="7"/>
        <v>100</v>
      </c>
      <c r="AN26" s="17" t="s">
        <v>310</v>
      </c>
      <c r="AO26" s="94">
        <v>3.3300000000000003E-2</v>
      </c>
      <c r="AP26" s="94">
        <v>3.7000000000000002E-3</v>
      </c>
      <c r="AQ26" s="81">
        <f t="shared" si="11"/>
        <v>11.111111111111111</v>
      </c>
      <c r="AR26" s="111">
        <v>20000000</v>
      </c>
      <c r="AS26" s="111">
        <v>0</v>
      </c>
      <c r="AT26" s="82">
        <f t="shared" si="6"/>
        <v>0</v>
      </c>
      <c r="AU26" s="11" t="s">
        <v>322</v>
      </c>
      <c r="AV26" s="90">
        <f>(6432.6)/21442</f>
        <v>0.30000000000000004</v>
      </c>
      <c r="AW26" s="93">
        <f>(1929/21440)</f>
        <v>8.9972014925373128E-2</v>
      </c>
      <c r="AX26" s="79">
        <f>+AW26/AV26</f>
        <v>0.29990671641791039</v>
      </c>
      <c r="AY26" s="22" t="s">
        <v>323</v>
      </c>
      <c r="AZ26" s="10" t="s">
        <v>290</v>
      </c>
    </row>
    <row r="27" spans="1:53" ht="363.95" customHeight="1">
      <c r="A27" s="174"/>
      <c r="B27" s="173"/>
      <c r="C27" s="173"/>
      <c r="D27" s="173"/>
      <c r="E27" s="12" t="s">
        <v>110</v>
      </c>
      <c r="F27" s="22" t="s">
        <v>42</v>
      </c>
      <c r="G27" s="23" t="s">
        <v>85</v>
      </c>
      <c r="H27" s="6">
        <v>1</v>
      </c>
      <c r="I27" s="23" t="s">
        <v>146</v>
      </c>
      <c r="J27" s="63">
        <v>0</v>
      </c>
      <c r="K27" s="61">
        <v>2.2200000000000001E-2</v>
      </c>
      <c r="L27" s="61">
        <v>2.2200000000000001E-2</v>
      </c>
      <c r="M27" s="61">
        <v>2.2200000000000001E-2</v>
      </c>
      <c r="N27" s="61">
        <v>2.2200000000000001E-2</v>
      </c>
      <c r="O27" s="61">
        <v>2.2200000000000001E-2</v>
      </c>
      <c r="P27" s="61">
        <v>2.2200000000000001E-2</v>
      </c>
      <c r="Q27" s="61">
        <v>2.2200000000000001E-2</v>
      </c>
      <c r="R27" s="61">
        <v>2.2200000000000001E-2</v>
      </c>
      <c r="S27" s="61">
        <v>2.2200000000000001E-2</v>
      </c>
      <c r="T27" s="61">
        <v>1</v>
      </c>
      <c r="U27" s="61">
        <v>1</v>
      </c>
      <c r="V27" s="62">
        <f t="shared" si="0"/>
        <v>100</v>
      </c>
      <c r="W27" s="100">
        <v>40000000</v>
      </c>
      <c r="X27" s="100">
        <v>40000000</v>
      </c>
      <c r="Y27" s="62">
        <f>(X27/W27)*100</f>
        <v>100</v>
      </c>
      <c r="Z27" s="18" t="s">
        <v>234</v>
      </c>
      <c r="AA27" s="76">
        <v>1</v>
      </c>
      <c r="AB27" s="76">
        <v>1</v>
      </c>
      <c r="AC27" s="74">
        <f>(AB27/AA27)*100</f>
        <v>100</v>
      </c>
      <c r="AD27" s="100">
        <v>18000000</v>
      </c>
      <c r="AE27" s="100">
        <v>18000000</v>
      </c>
      <c r="AF27" s="15">
        <f t="shared" si="3"/>
        <v>100</v>
      </c>
      <c r="AG27" s="10" t="s">
        <v>267</v>
      </c>
      <c r="AH27" s="79">
        <v>2.2200000000000001E-2</v>
      </c>
      <c r="AI27" s="79"/>
      <c r="AJ27" s="81">
        <f t="shared" si="4"/>
        <v>0</v>
      </c>
      <c r="AK27" s="101">
        <v>27558000</v>
      </c>
      <c r="AL27" s="101">
        <v>27558000</v>
      </c>
      <c r="AM27" s="81">
        <f t="shared" si="7"/>
        <v>100</v>
      </c>
      <c r="AN27" s="10" t="s">
        <v>355</v>
      </c>
      <c r="AO27" s="61">
        <v>2.2200000000000001E-2</v>
      </c>
      <c r="AP27" s="61">
        <v>0.02</v>
      </c>
      <c r="AQ27" s="114">
        <f t="shared" si="11"/>
        <v>90.090090090090087</v>
      </c>
      <c r="AR27" s="101">
        <v>65000000</v>
      </c>
      <c r="AS27" s="101">
        <v>14500000</v>
      </c>
      <c r="AT27" s="86">
        <f t="shared" si="6"/>
        <v>22.30769230769231</v>
      </c>
      <c r="AU27" s="22" t="s">
        <v>407</v>
      </c>
      <c r="AV27" s="90">
        <v>0.2</v>
      </c>
      <c r="AW27" s="93">
        <f>(U27+AB27+AI27+AP27)/4</f>
        <v>0.505</v>
      </c>
      <c r="AX27" s="81">
        <v>100</v>
      </c>
      <c r="AY27" s="22" t="s">
        <v>408</v>
      </c>
      <c r="AZ27" s="21" t="s">
        <v>356</v>
      </c>
    </row>
    <row r="28" spans="1:53" ht="261" customHeight="1">
      <c r="A28" s="175" t="s">
        <v>15</v>
      </c>
      <c r="B28" s="173" t="s">
        <v>71</v>
      </c>
      <c r="C28" s="173" t="s">
        <v>29</v>
      </c>
      <c r="D28" s="180" t="s">
        <v>62</v>
      </c>
      <c r="E28" s="22" t="s">
        <v>57</v>
      </c>
      <c r="F28" s="22" t="s">
        <v>56</v>
      </c>
      <c r="G28" s="23" t="s">
        <v>86</v>
      </c>
      <c r="H28" s="23">
        <v>1</v>
      </c>
      <c r="I28" s="6" t="s">
        <v>111</v>
      </c>
      <c r="J28" s="68">
        <v>0</v>
      </c>
      <c r="K28" s="68">
        <v>0</v>
      </c>
      <c r="L28" s="68">
        <v>0</v>
      </c>
      <c r="M28" s="63">
        <v>1</v>
      </c>
      <c r="N28" s="68">
        <v>1</v>
      </c>
      <c r="O28" s="68">
        <v>1</v>
      </c>
      <c r="P28" s="68">
        <v>1</v>
      </c>
      <c r="Q28" s="68">
        <v>1</v>
      </c>
      <c r="R28" s="68">
        <v>1</v>
      </c>
      <c r="S28" s="68">
        <v>1</v>
      </c>
      <c r="T28" s="64">
        <v>1</v>
      </c>
      <c r="U28" s="64">
        <v>0.4</v>
      </c>
      <c r="V28" s="64">
        <f>(U28/T28)*100</f>
        <v>40</v>
      </c>
      <c r="W28" s="101">
        <v>15000000</v>
      </c>
      <c r="X28" s="101">
        <v>3620000</v>
      </c>
      <c r="Y28" s="62">
        <f t="shared" si="1"/>
        <v>24.133333333333333</v>
      </c>
      <c r="Z28" s="18" t="s">
        <v>235</v>
      </c>
      <c r="AA28" s="73">
        <v>1</v>
      </c>
      <c r="AB28" s="73">
        <v>1</v>
      </c>
      <c r="AC28" s="74">
        <f t="shared" ref="AC28:AC38" si="12">(AB28/AA28)*100</f>
        <v>100</v>
      </c>
      <c r="AD28" s="100">
        <v>0</v>
      </c>
      <c r="AE28" s="100">
        <v>0</v>
      </c>
      <c r="AF28" s="15" t="e">
        <f t="shared" si="3"/>
        <v>#DIV/0!</v>
      </c>
      <c r="AG28" s="10" t="s">
        <v>266</v>
      </c>
      <c r="AH28" s="83">
        <v>0</v>
      </c>
      <c r="AI28" s="63">
        <v>0</v>
      </c>
      <c r="AJ28" s="87" t="s">
        <v>319</v>
      </c>
      <c r="AK28" s="100">
        <v>0</v>
      </c>
      <c r="AL28" s="100">
        <v>0</v>
      </c>
      <c r="AM28" s="86" t="e">
        <f t="shared" si="7"/>
        <v>#DIV/0!</v>
      </c>
      <c r="AN28" s="10" t="s">
        <v>357</v>
      </c>
      <c r="AO28" s="63">
        <v>1</v>
      </c>
      <c r="AP28" s="68">
        <v>0.85</v>
      </c>
      <c r="AQ28" s="81">
        <f t="shared" si="11"/>
        <v>85</v>
      </c>
      <c r="AR28" s="101">
        <v>2000000</v>
      </c>
      <c r="AS28" s="101">
        <v>1333333</v>
      </c>
      <c r="AT28" s="86">
        <f t="shared" si="6"/>
        <v>66.666650000000004</v>
      </c>
      <c r="AU28" s="11" t="s">
        <v>404</v>
      </c>
      <c r="AV28" s="68">
        <v>1</v>
      </c>
      <c r="AW28" s="66">
        <f t="shared" si="9"/>
        <v>0.5625</v>
      </c>
      <c r="AX28" s="81">
        <f>AW28/AV28*100</f>
        <v>56.25</v>
      </c>
      <c r="AY28" s="22" t="s">
        <v>311</v>
      </c>
      <c r="AZ28" s="10"/>
    </row>
    <row r="29" spans="1:53" ht="180" customHeight="1">
      <c r="A29" s="175"/>
      <c r="B29" s="173"/>
      <c r="C29" s="173"/>
      <c r="D29" s="180"/>
      <c r="E29" s="11" t="s">
        <v>116</v>
      </c>
      <c r="F29" s="22" t="s">
        <v>124</v>
      </c>
      <c r="G29" s="23" t="s">
        <v>86</v>
      </c>
      <c r="H29" s="23" t="s">
        <v>84</v>
      </c>
      <c r="I29" s="6" t="s">
        <v>147</v>
      </c>
      <c r="J29" s="68">
        <v>0</v>
      </c>
      <c r="K29" s="63">
        <v>0</v>
      </c>
      <c r="L29" s="63">
        <v>1</v>
      </c>
      <c r="M29" s="63">
        <v>1</v>
      </c>
      <c r="N29" s="63">
        <v>1</v>
      </c>
      <c r="O29" s="63">
        <v>1</v>
      </c>
      <c r="P29" s="63">
        <v>1</v>
      </c>
      <c r="Q29" s="63">
        <v>1</v>
      </c>
      <c r="R29" s="63">
        <v>1</v>
      </c>
      <c r="S29" s="63">
        <v>1</v>
      </c>
      <c r="T29" s="64">
        <v>1</v>
      </c>
      <c r="U29" s="64">
        <v>1</v>
      </c>
      <c r="V29" s="64">
        <f>(U29/T29)*100</f>
        <v>100</v>
      </c>
      <c r="W29" s="101">
        <v>11200000</v>
      </c>
      <c r="X29" s="101">
        <v>11200000</v>
      </c>
      <c r="Y29" s="62">
        <f t="shared" si="1"/>
        <v>100</v>
      </c>
      <c r="Z29" s="23" t="s">
        <v>236</v>
      </c>
      <c r="AA29" s="64">
        <v>1</v>
      </c>
      <c r="AB29" s="64">
        <v>0</v>
      </c>
      <c r="AC29" s="62">
        <f t="shared" si="12"/>
        <v>0</v>
      </c>
      <c r="AD29" s="100">
        <v>480000</v>
      </c>
      <c r="AE29" s="100">
        <v>480000</v>
      </c>
      <c r="AF29" s="15">
        <f t="shared" si="3"/>
        <v>100</v>
      </c>
      <c r="AG29" s="10" t="s">
        <v>265</v>
      </c>
      <c r="AH29" s="83">
        <v>1</v>
      </c>
      <c r="AI29" s="63">
        <v>0</v>
      </c>
      <c r="AJ29" s="81">
        <f t="shared" si="4"/>
        <v>0</v>
      </c>
      <c r="AK29" s="100">
        <v>0</v>
      </c>
      <c r="AL29" s="100">
        <v>0</v>
      </c>
      <c r="AM29" s="82">
        <v>0</v>
      </c>
      <c r="AN29" s="10" t="s">
        <v>294</v>
      </c>
      <c r="AO29" s="63">
        <v>1</v>
      </c>
      <c r="AP29" s="63">
        <v>0</v>
      </c>
      <c r="AQ29" s="81">
        <f t="shared" si="11"/>
        <v>0</v>
      </c>
      <c r="AR29" s="101">
        <v>0</v>
      </c>
      <c r="AS29" s="101">
        <v>0</v>
      </c>
      <c r="AT29" s="82">
        <v>0</v>
      </c>
      <c r="AU29" s="22" t="s">
        <v>384</v>
      </c>
      <c r="AV29" s="68">
        <v>1</v>
      </c>
      <c r="AW29" s="66">
        <f t="shared" si="9"/>
        <v>0.25</v>
      </c>
      <c r="AX29" s="81">
        <f t="shared" si="5"/>
        <v>25</v>
      </c>
      <c r="AY29" s="153" t="s">
        <v>422</v>
      </c>
      <c r="AZ29" s="10"/>
    </row>
    <row r="30" spans="1:53" ht="129.94999999999999" customHeight="1">
      <c r="A30" s="175"/>
      <c r="B30" s="173"/>
      <c r="C30" s="173"/>
      <c r="D30" s="180"/>
      <c r="E30" s="11" t="s">
        <v>171</v>
      </c>
      <c r="F30" s="22" t="s">
        <v>88</v>
      </c>
      <c r="G30" s="23" t="s">
        <v>86</v>
      </c>
      <c r="H30" s="23" t="s">
        <v>84</v>
      </c>
      <c r="I30" s="6" t="s">
        <v>112</v>
      </c>
      <c r="J30" s="68">
        <v>0</v>
      </c>
      <c r="K30" s="63">
        <v>0</v>
      </c>
      <c r="L30" s="63">
        <v>0</v>
      </c>
      <c r="M30" s="63">
        <v>0</v>
      </c>
      <c r="N30" s="63">
        <v>1</v>
      </c>
      <c r="O30" s="63">
        <v>1</v>
      </c>
      <c r="P30" s="63">
        <v>1</v>
      </c>
      <c r="Q30" s="63">
        <v>1</v>
      </c>
      <c r="R30" s="63">
        <v>1</v>
      </c>
      <c r="S30" s="63">
        <v>1</v>
      </c>
      <c r="T30" s="63">
        <v>1</v>
      </c>
      <c r="U30" s="63">
        <v>0</v>
      </c>
      <c r="V30" s="62">
        <f t="shared" si="0"/>
        <v>0</v>
      </c>
      <c r="W30" s="100">
        <v>0</v>
      </c>
      <c r="X30" s="100">
        <v>0</v>
      </c>
      <c r="Y30" s="62" t="e">
        <f t="shared" si="1"/>
        <v>#DIV/0!</v>
      </c>
      <c r="Z30" s="18" t="s">
        <v>205</v>
      </c>
      <c r="AA30" s="73">
        <v>1</v>
      </c>
      <c r="AB30" s="73">
        <v>0.5</v>
      </c>
      <c r="AC30" s="74">
        <f t="shared" si="12"/>
        <v>50</v>
      </c>
      <c r="AD30" s="100">
        <v>0</v>
      </c>
      <c r="AE30" s="100">
        <v>0</v>
      </c>
      <c r="AF30" s="15" t="e">
        <f t="shared" si="3"/>
        <v>#DIV/0!</v>
      </c>
      <c r="AG30" s="10" t="s">
        <v>264</v>
      </c>
      <c r="AH30" s="83">
        <v>0</v>
      </c>
      <c r="AI30" s="63">
        <v>0</v>
      </c>
      <c r="AJ30" s="87" t="s">
        <v>319</v>
      </c>
      <c r="AK30" s="100">
        <v>0</v>
      </c>
      <c r="AL30" s="100">
        <v>0</v>
      </c>
      <c r="AM30" s="82">
        <v>0</v>
      </c>
      <c r="AN30" s="10" t="s">
        <v>294</v>
      </c>
      <c r="AO30" s="63">
        <v>0</v>
      </c>
      <c r="AP30" s="63" t="s">
        <v>370</v>
      </c>
      <c r="AQ30" s="87" t="s">
        <v>319</v>
      </c>
      <c r="AR30" s="101"/>
      <c r="AS30" s="101"/>
      <c r="AT30" s="87" t="s">
        <v>319</v>
      </c>
      <c r="AU30" s="22" t="s">
        <v>331</v>
      </c>
      <c r="AV30" s="68">
        <v>1</v>
      </c>
      <c r="AW30" s="60" t="e">
        <f>+U30+AB30+AI30+AP30</f>
        <v>#VALUE!</v>
      </c>
      <c r="AX30" s="87" t="s">
        <v>319</v>
      </c>
      <c r="AY30" s="22" t="s">
        <v>331</v>
      </c>
      <c r="AZ30" s="10"/>
    </row>
    <row r="31" spans="1:53" ht="369" customHeight="1">
      <c r="A31" s="175"/>
      <c r="B31" s="173" t="s">
        <v>14</v>
      </c>
      <c r="C31" s="173" t="s">
        <v>30</v>
      </c>
      <c r="D31" s="173" t="s">
        <v>60</v>
      </c>
      <c r="E31" s="11" t="s">
        <v>89</v>
      </c>
      <c r="F31" s="11" t="s">
        <v>90</v>
      </c>
      <c r="G31" s="23" t="s">
        <v>86</v>
      </c>
      <c r="H31" s="23">
        <v>1</v>
      </c>
      <c r="I31" s="23" t="s">
        <v>172</v>
      </c>
      <c r="J31" s="63">
        <v>0</v>
      </c>
      <c r="K31" s="63">
        <v>1</v>
      </c>
      <c r="L31" s="63">
        <v>1</v>
      </c>
      <c r="M31" s="63">
        <v>1</v>
      </c>
      <c r="N31" s="63">
        <v>1</v>
      </c>
      <c r="O31" s="63">
        <v>1</v>
      </c>
      <c r="P31" s="63">
        <v>1</v>
      </c>
      <c r="Q31" s="63">
        <v>1</v>
      </c>
      <c r="R31" s="63">
        <v>1</v>
      </c>
      <c r="S31" s="63">
        <v>1</v>
      </c>
      <c r="T31" s="63">
        <v>1</v>
      </c>
      <c r="U31" s="63">
        <v>1</v>
      </c>
      <c r="V31" s="62">
        <f t="shared" si="0"/>
        <v>100</v>
      </c>
      <c r="W31" s="100">
        <v>22246667</v>
      </c>
      <c r="X31" s="100">
        <v>22246667</v>
      </c>
      <c r="Y31" s="62">
        <f t="shared" si="1"/>
        <v>100</v>
      </c>
      <c r="Z31" s="23" t="s">
        <v>237</v>
      </c>
      <c r="AA31" s="73">
        <v>1</v>
      </c>
      <c r="AB31" s="73">
        <v>1</v>
      </c>
      <c r="AC31" s="74">
        <f t="shared" si="12"/>
        <v>100</v>
      </c>
      <c r="AD31" s="100">
        <f>54990000/2</f>
        <v>27495000</v>
      </c>
      <c r="AE31" s="100">
        <f>54990000/2</f>
        <v>27495000</v>
      </c>
      <c r="AF31" s="15">
        <f t="shared" si="3"/>
        <v>100</v>
      </c>
      <c r="AG31" s="10" t="s">
        <v>263</v>
      </c>
      <c r="AH31" s="83">
        <v>1</v>
      </c>
      <c r="AI31" s="63">
        <v>0</v>
      </c>
      <c r="AJ31" s="81">
        <f t="shared" si="4"/>
        <v>0</v>
      </c>
      <c r="AK31" s="100"/>
      <c r="AL31" s="100"/>
      <c r="AM31" s="82">
        <v>0</v>
      </c>
      <c r="AN31" s="10" t="s">
        <v>358</v>
      </c>
      <c r="AO31" s="63">
        <v>1</v>
      </c>
      <c r="AP31" s="68">
        <v>0.75</v>
      </c>
      <c r="AQ31" s="81">
        <f t="shared" ref="AQ31:AQ40" si="13">(AP31/AO31)*100</f>
        <v>75</v>
      </c>
      <c r="AR31" s="101">
        <v>102000000</v>
      </c>
      <c r="AS31" s="101">
        <v>96333333</v>
      </c>
      <c r="AT31" s="86">
        <f t="shared" si="6"/>
        <v>94.444444117647066</v>
      </c>
      <c r="AU31" s="11" t="s">
        <v>405</v>
      </c>
      <c r="AV31" s="68">
        <v>1</v>
      </c>
      <c r="AW31" s="66">
        <f t="shared" ref="AW31:AW40" si="14">(U31+AB31+AI31+AP31)/4</f>
        <v>0.6875</v>
      </c>
      <c r="AX31" s="81">
        <f t="shared" si="5"/>
        <v>68.75</v>
      </c>
      <c r="AY31" s="11" t="s">
        <v>332</v>
      </c>
      <c r="AZ31" s="17"/>
    </row>
    <row r="32" spans="1:53" ht="403.5" customHeight="1">
      <c r="A32" s="175"/>
      <c r="B32" s="173"/>
      <c r="C32" s="173"/>
      <c r="D32" s="173"/>
      <c r="E32" s="11" t="s">
        <v>100</v>
      </c>
      <c r="F32" s="11" t="s">
        <v>91</v>
      </c>
      <c r="G32" s="23" t="s">
        <v>86</v>
      </c>
      <c r="H32" s="23">
        <v>2</v>
      </c>
      <c r="I32" s="23" t="s">
        <v>113</v>
      </c>
      <c r="J32" s="63">
        <v>0</v>
      </c>
      <c r="K32" s="63">
        <v>2</v>
      </c>
      <c r="L32" s="63">
        <v>2</v>
      </c>
      <c r="M32" s="63">
        <v>2</v>
      </c>
      <c r="N32" s="63">
        <v>2</v>
      </c>
      <c r="O32" s="63">
        <v>2</v>
      </c>
      <c r="P32" s="63">
        <v>2</v>
      </c>
      <c r="Q32" s="63">
        <v>2</v>
      </c>
      <c r="R32" s="63">
        <v>2</v>
      </c>
      <c r="S32" s="63">
        <v>2</v>
      </c>
      <c r="T32" s="63">
        <v>2</v>
      </c>
      <c r="U32" s="63">
        <v>2</v>
      </c>
      <c r="V32" s="62">
        <f t="shared" si="0"/>
        <v>100</v>
      </c>
      <c r="W32" s="100">
        <v>0</v>
      </c>
      <c r="X32" s="100">
        <v>0</v>
      </c>
      <c r="Y32" s="62" t="e">
        <f t="shared" si="1"/>
        <v>#DIV/0!</v>
      </c>
      <c r="Z32" s="23" t="s">
        <v>238</v>
      </c>
      <c r="AA32" s="73">
        <v>2</v>
      </c>
      <c r="AB32" s="73">
        <v>2</v>
      </c>
      <c r="AC32" s="74">
        <f t="shared" si="12"/>
        <v>100</v>
      </c>
      <c r="AD32" s="100">
        <f>54990000/2</f>
        <v>27495000</v>
      </c>
      <c r="AE32" s="100">
        <f>54990000/2</f>
        <v>27495000</v>
      </c>
      <c r="AF32" s="15">
        <f t="shared" si="3"/>
        <v>100</v>
      </c>
      <c r="AG32" s="10" t="s">
        <v>262</v>
      </c>
      <c r="AH32" s="83">
        <v>2</v>
      </c>
      <c r="AI32" s="63">
        <v>2</v>
      </c>
      <c r="AJ32" s="81">
        <f t="shared" si="4"/>
        <v>100</v>
      </c>
      <c r="AK32" s="100">
        <v>0</v>
      </c>
      <c r="AL32" s="100">
        <v>0</v>
      </c>
      <c r="AM32" s="82">
        <v>0</v>
      </c>
      <c r="AN32" s="10" t="s">
        <v>359</v>
      </c>
      <c r="AO32" s="63">
        <v>2</v>
      </c>
      <c r="AP32" s="63">
        <v>2</v>
      </c>
      <c r="AQ32" s="81">
        <f t="shared" si="13"/>
        <v>100</v>
      </c>
      <c r="AR32" s="101">
        <v>19600000</v>
      </c>
      <c r="AS32" s="101">
        <v>19600000</v>
      </c>
      <c r="AT32" s="82">
        <f>AS32/AR32*100</f>
        <v>100</v>
      </c>
      <c r="AU32" s="22" t="s">
        <v>412</v>
      </c>
      <c r="AV32" s="68">
        <v>2</v>
      </c>
      <c r="AW32" s="66">
        <f t="shared" si="14"/>
        <v>2</v>
      </c>
      <c r="AX32" s="81">
        <f t="shared" si="5"/>
        <v>100</v>
      </c>
      <c r="AY32" s="22" t="s">
        <v>359</v>
      </c>
      <c r="AZ32" s="17"/>
    </row>
    <row r="33" spans="1:52" ht="240.95" customHeight="1">
      <c r="A33" s="175"/>
      <c r="B33" s="173"/>
      <c r="C33" s="173" t="s">
        <v>31</v>
      </c>
      <c r="D33" s="173" t="s">
        <v>68</v>
      </c>
      <c r="E33" s="22" t="s">
        <v>58</v>
      </c>
      <c r="F33" s="22" t="s">
        <v>59</v>
      </c>
      <c r="G33" s="23" t="s">
        <v>86</v>
      </c>
      <c r="H33" s="5">
        <v>1</v>
      </c>
      <c r="I33" s="23" t="s">
        <v>148</v>
      </c>
      <c r="J33" s="63">
        <v>0</v>
      </c>
      <c r="K33" s="63">
        <v>1</v>
      </c>
      <c r="L33" s="63">
        <v>1</v>
      </c>
      <c r="M33" s="63">
        <v>1</v>
      </c>
      <c r="N33" s="63">
        <v>1</v>
      </c>
      <c r="O33" s="63">
        <v>1</v>
      </c>
      <c r="P33" s="63">
        <v>1</v>
      </c>
      <c r="Q33" s="63">
        <v>1</v>
      </c>
      <c r="R33" s="63">
        <v>1</v>
      </c>
      <c r="S33" s="63">
        <v>1</v>
      </c>
      <c r="T33" s="63">
        <v>1</v>
      </c>
      <c r="U33" s="63">
        <v>1</v>
      </c>
      <c r="V33" s="62">
        <f t="shared" si="0"/>
        <v>100</v>
      </c>
      <c r="W33" s="100">
        <v>17798304</v>
      </c>
      <c r="X33" s="100">
        <v>17798304</v>
      </c>
      <c r="Y33" s="62">
        <f t="shared" si="1"/>
        <v>100</v>
      </c>
      <c r="Z33" s="18" t="s">
        <v>239</v>
      </c>
      <c r="AA33" s="73">
        <v>1</v>
      </c>
      <c r="AB33" s="73">
        <v>1</v>
      </c>
      <c r="AC33" s="74">
        <f t="shared" si="12"/>
        <v>100</v>
      </c>
      <c r="AD33" s="100">
        <v>5770000</v>
      </c>
      <c r="AE33" s="100">
        <v>2885000</v>
      </c>
      <c r="AF33" s="15">
        <f t="shared" si="3"/>
        <v>50</v>
      </c>
      <c r="AG33" s="10" t="s">
        <v>261</v>
      </c>
      <c r="AH33" s="83">
        <v>1</v>
      </c>
      <c r="AI33" s="63">
        <v>1</v>
      </c>
      <c r="AJ33" s="81">
        <f t="shared" si="4"/>
        <v>100</v>
      </c>
      <c r="AK33" s="100">
        <v>0</v>
      </c>
      <c r="AL33" s="100">
        <v>0</v>
      </c>
      <c r="AM33" s="82">
        <v>0</v>
      </c>
      <c r="AN33" s="10" t="s">
        <v>318</v>
      </c>
      <c r="AO33" s="63">
        <v>1</v>
      </c>
      <c r="AP33" s="63">
        <v>1</v>
      </c>
      <c r="AQ33" s="81">
        <f t="shared" si="13"/>
        <v>100</v>
      </c>
      <c r="AR33" s="101"/>
      <c r="AS33" s="101"/>
      <c r="AT33" s="82">
        <v>0</v>
      </c>
      <c r="AU33" s="22" t="s">
        <v>394</v>
      </c>
      <c r="AV33" s="68">
        <v>1</v>
      </c>
      <c r="AW33" s="66">
        <f t="shared" si="14"/>
        <v>1</v>
      </c>
      <c r="AX33" s="81">
        <f t="shared" si="5"/>
        <v>100</v>
      </c>
      <c r="AY33" s="22" t="s">
        <v>318</v>
      </c>
      <c r="AZ33" s="17"/>
    </row>
    <row r="34" spans="1:52" ht="193.5" customHeight="1">
      <c r="A34" s="175"/>
      <c r="B34" s="173"/>
      <c r="C34" s="173"/>
      <c r="D34" s="173"/>
      <c r="E34" s="22" t="s">
        <v>80</v>
      </c>
      <c r="F34" s="11" t="s">
        <v>117</v>
      </c>
      <c r="G34" s="23" t="s">
        <v>86</v>
      </c>
      <c r="H34" s="5">
        <v>1</v>
      </c>
      <c r="I34" s="23" t="s">
        <v>149</v>
      </c>
      <c r="J34" s="63">
        <v>0</v>
      </c>
      <c r="K34" s="63">
        <v>0</v>
      </c>
      <c r="L34" s="63">
        <v>1</v>
      </c>
      <c r="M34" s="63">
        <v>1</v>
      </c>
      <c r="N34" s="63">
        <v>1</v>
      </c>
      <c r="O34" s="63">
        <v>1</v>
      </c>
      <c r="P34" s="63">
        <v>1</v>
      </c>
      <c r="Q34" s="63">
        <v>1</v>
      </c>
      <c r="R34" s="63">
        <v>1</v>
      </c>
      <c r="S34" s="63">
        <v>1</v>
      </c>
      <c r="T34" s="64">
        <v>1</v>
      </c>
      <c r="U34" s="64">
        <v>1</v>
      </c>
      <c r="V34" s="64">
        <f>(U34/T34)*100</f>
        <v>100</v>
      </c>
      <c r="W34" s="101">
        <v>44520000</v>
      </c>
      <c r="X34" s="101">
        <v>44520000</v>
      </c>
      <c r="Y34" s="62">
        <f t="shared" si="1"/>
        <v>100</v>
      </c>
      <c r="Z34" s="18" t="s">
        <v>206</v>
      </c>
      <c r="AA34" s="73">
        <v>1</v>
      </c>
      <c r="AB34" s="73">
        <v>0</v>
      </c>
      <c r="AC34" s="74">
        <f t="shared" si="12"/>
        <v>0</v>
      </c>
      <c r="AD34" s="100">
        <v>11540000</v>
      </c>
      <c r="AE34" s="100">
        <v>11540000</v>
      </c>
      <c r="AF34" s="15">
        <f t="shared" si="3"/>
        <v>100</v>
      </c>
      <c r="AG34" s="10" t="s">
        <v>260</v>
      </c>
      <c r="AH34" s="83">
        <v>1</v>
      </c>
      <c r="AI34" s="63">
        <v>0</v>
      </c>
      <c r="AJ34" s="81">
        <f t="shared" si="4"/>
        <v>0</v>
      </c>
      <c r="AK34" s="100">
        <v>0</v>
      </c>
      <c r="AL34" s="100">
        <v>0</v>
      </c>
      <c r="AM34" s="82">
        <v>0</v>
      </c>
      <c r="AN34" s="10" t="s">
        <v>284</v>
      </c>
      <c r="AO34" s="63">
        <v>1</v>
      </c>
      <c r="AP34" s="68">
        <v>0</v>
      </c>
      <c r="AQ34" s="81">
        <f t="shared" si="13"/>
        <v>0</v>
      </c>
      <c r="AR34" s="101">
        <v>0</v>
      </c>
      <c r="AS34" s="101">
        <v>0</v>
      </c>
      <c r="AT34" s="82">
        <v>0</v>
      </c>
      <c r="AU34" s="11" t="s">
        <v>284</v>
      </c>
      <c r="AV34" s="68">
        <v>1</v>
      </c>
      <c r="AW34" s="66">
        <f t="shared" si="14"/>
        <v>0.25</v>
      </c>
      <c r="AX34" s="81">
        <f t="shared" si="5"/>
        <v>25</v>
      </c>
      <c r="AY34" s="22" t="s">
        <v>284</v>
      </c>
      <c r="AZ34" s="17"/>
    </row>
    <row r="35" spans="1:52" ht="246.95" customHeight="1">
      <c r="A35" s="175"/>
      <c r="B35" s="173"/>
      <c r="C35" s="173"/>
      <c r="D35" s="173"/>
      <c r="E35" s="22" t="s">
        <v>173</v>
      </c>
      <c r="F35" s="11" t="s">
        <v>92</v>
      </c>
      <c r="G35" s="23" t="s">
        <v>86</v>
      </c>
      <c r="H35" s="23">
        <v>1</v>
      </c>
      <c r="I35" s="6" t="s">
        <v>174</v>
      </c>
      <c r="J35" s="68">
        <v>0</v>
      </c>
      <c r="K35" s="68">
        <v>1</v>
      </c>
      <c r="L35" s="68">
        <v>1</v>
      </c>
      <c r="M35" s="63">
        <v>1</v>
      </c>
      <c r="N35" s="68">
        <v>1</v>
      </c>
      <c r="O35" s="68">
        <v>1</v>
      </c>
      <c r="P35" s="68">
        <v>1</v>
      </c>
      <c r="Q35" s="68">
        <v>1</v>
      </c>
      <c r="R35" s="68">
        <v>1</v>
      </c>
      <c r="S35" s="68">
        <v>1</v>
      </c>
      <c r="T35" s="68">
        <v>1</v>
      </c>
      <c r="U35" s="68">
        <v>1</v>
      </c>
      <c r="V35" s="62">
        <f t="shared" si="0"/>
        <v>100</v>
      </c>
      <c r="W35" s="104">
        <v>2200000</v>
      </c>
      <c r="X35" s="104">
        <v>2200000</v>
      </c>
      <c r="Y35" s="62">
        <f t="shared" si="1"/>
        <v>100</v>
      </c>
      <c r="Z35" s="20" t="s">
        <v>240</v>
      </c>
      <c r="AA35" s="73">
        <v>1</v>
      </c>
      <c r="AB35" s="73">
        <v>1</v>
      </c>
      <c r="AC35" s="74">
        <f t="shared" si="12"/>
        <v>100</v>
      </c>
      <c r="AD35" s="104">
        <v>0</v>
      </c>
      <c r="AE35" s="104">
        <v>0</v>
      </c>
      <c r="AF35" s="15" t="e">
        <f t="shared" si="3"/>
        <v>#DIV/0!</v>
      </c>
      <c r="AG35" s="10" t="s">
        <v>259</v>
      </c>
      <c r="AH35" s="83">
        <v>1</v>
      </c>
      <c r="AI35" s="63">
        <v>1</v>
      </c>
      <c r="AJ35" s="81">
        <f t="shared" si="4"/>
        <v>100</v>
      </c>
      <c r="AK35" s="100">
        <v>45883950021</v>
      </c>
      <c r="AL35" s="100">
        <v>45883950021</v>
      </c>
      <c r="AM35" s="81">
        <f t="shared" si="7"/>
        <v>100</v>
      </c>
      <c r="AN35" s="17" t="s">
        <v>285</v>
      </c>
      <c r="AO35" s="68">
        <v>1</v>
      </c>
      <c r="AP35" s="68">
        <v>1</v>
      </c>
      <c r="AQ35" s="81">
        <f t="shared" si="13"/>
        <v>100</v>
      </c>
      <c r="AR35" s="111">
        <v>67365034555</v>
      </c>
      <c r="AS35" s="111">
        <v>29978366030</v>
      </c>
      <c r="AT35" s="148">
        <f>AS35/AR35*100</f>
        <v>44.501374085281945</v>
      </c>
      <c r="AU35" s="11" t="s">
        <v>411</v>
      </c>
      <c r="AV35" s="68">
        <v>1</v>
      </c>
      <c r="AW35" s="66">
        <f t="shared" si="14"/>
        <v>1</v>
      </c>
      <c r="AX35" s="81">
        <f t="shared" si="5"/>
        <v>100</v>
      </c>
      <c r="AY35" s="22" t="s">
        <v>360</v>
      </c>
      <c r="AZ35" s="17"/>
    </row>
    <row r="36" spans="1:52" ht="345.95" customHeight="1">
      <c r="A36" s="175"/>
      <c r="B36" s="173"/>
      <c r="C36" s="173"/>
      <c r="D36" s="173"/>
      <c r="E36" s="22" t="s">
        <v>181</v>
      </c>
      <c r="F36" s="22" t="s">
        <v>93</v>
      </c>
      <c r="G36" s="23" t="s">
        <v>86</v>
      </c>
      <c r="H36" s="5">
        <v>1</v>
      </c>
      <c r="I36" s="23" t="s">
        <v>150</v>
      </c>
      <c r="J36" s="63">
        <v>0</v>
      </c>
      <c r="K36" s="63">
        <v>1</v>
      </c>
      <c r="L36" s="63">
        <v>1</v>
      </c>
      <c r="M36" s="63">
        <v>1</v>
      </c>
      <c r="N36" s="63">
        <v>1</v>
      </c>
      <c r="O36" s="63">
        <v>1</v>
      </c>
      <c r="P36" s="63">
        <v>1</v>
      </c>
      <c r="Q36" s="63">
        <v>1</v>
      </c>
      <c r="R36" s="63">
        <v>1</v>
      </c>
      <c r="S36" s="63">
        <v>1</v>
      </c>
      <c r="T36" s="63">
        <v>3</v>
      </c>
      <c r="U36" s="63">
        <v>2</v>
      </c>
      <c r="V36" s="65">
        <f t="shared" si="0"/>
        <v>66.666666666666657</v>
      </c>
      <c r="W36" s="100">
        <v>10833333</v>
      </c>
      <c r="X36" s="100">
        <v>10833333</v>
      </c>
      <c r="Y36" s="62">
        <f t="shared" si="1"/>
        <v>100</v>
      </c>
      <c r="Z36" s="18" t="s">
        <v>241</v>
      </c>
      <c r="AA36" s="73">
        <v>1</v>
      </c>
      <c r="AB36" s="73">
        <v>1</v>
      </c>
      <c r="AC36" s="74">
        <f t="shared" si="12"/>
        <v>100</v>
      </c>
      <c r="AD36" s="100">
        <f>48373000+103275000</f>
        <v>151648000</v>
      </c>
      <c r="AE36" s="100">
        <f>76500*600+48373000</f>
        <v>94273000</v>
      </c>
      <c r="AF36" s="15">
        <f t="shared" si="3"/>
        <v>62.165673137792787</v>
      </c>
      <c r="AG36" s="10" t="s">
        <v>258</v>
      </c>
      <c r="AH36" s="83">
        <v>1</v>
      </c>
      <c r="AI36" s="63">
        <v>1</v>
      </c>
      <c r="AJ36" s="81">
        <f t="shared" si="4"/>
        <v>100</v>
      </c>
      <c r="AK36" s="100">
        <v>25000000</v>
      </c>
      <c r="AL36" s="100">
        <v>25000000</v>
      </c>
      <c r="AM36" s="86">
        <f t="shared" si="7"/>
        <v>100</v>
      </c>
      <c r="AN36" s="10" t="s">
        <v>197</v>
      </c>
      <c r="AO36" s="63">
        <v>1</v>
      </c>
      <c r="AP36" s="63">
        <v>1</v>
      </c>
      <c r="AQ36" s="81">
        <f t="shared" si="13"/>
        <v>100</v>
      </c>
      <c r="AR36" s="101">
        <v>0</v>
      </c>
      <c r="AS36" s="101">
        <v>0</v>
      </c>
      <c r="AT36" s="82">
        <v>0</v>
      </c>
      <c r="AU36" s="22" t="s">
        <v>417</v>
      </c>
      <c r="AV36" s="68">
        <v>1</v>
      </c>
      <c r="AW36" s="66">
        <f t="shared" si="14"/>
        <v>1.25</v>
      </c>
      <c r="AX36" s="81">
        <v>100</v>
      </c>
      <c r="AY36" s="22" t="s">
        <v>333</v>
      </c>
      <c r="AZ36" s="17"/>
    </row>
    <row r="37" spans="1:52" ht="150" customHeight="1">
      <c r="A37" s="175"/>
      <c r="B37" s="173"/>
      <c r="C37" s="173" t="s">
        <v>32</v>
      </c>
      <c r="D37" s="181" t="s">
        <v>78</v>
      </c>
      <c r="E37" s="22" t="s">
        <v>94</v>
      </c>
      <c r="F37" s="22" t="s">
        <v>61</v>
      </c>
      <c r="G37" s="23" t="s">
        <v>86</v>
      </c>
      <c r="H37" s="23" t="s">
        <v>84</v>
      </c>
      <c r="I37" s="23" t="s">
        <v>185</v>
      </c>
      <c r="J37" s="63">
        <v>0</v>
      </c>
      <c r="K37" s="63">
        <v>1</v>
      </c>
      <c r="L37" s="63">
        <v>1</v>
      </c>
      <c r="M37" s="63">
        <v>1</v>
      </c>
      <c r="N37" s="63">
        <v>1</v>
      </c>
      <c r="O37" s="63">
        <v>1</v>
      </c>
      <c r="P37" s="63">
        <v>1</v>
      </c>
      <c r="Q37" s="63">
        <v>1</v>
      </c>
      <c r="R37" s="63">
        <v>1</v>
      </c>
      <c r="S37" s="63">
        <v>1</v>
      </c>
      <c r="T37" s="63">
        <v>1</v>
      </c>
      <c r="U37" s="63">
        <v>1</v>
      </c>
      <c r="V37" s="62">
        <f t="shared" si="0"/>
        <v>100</v>
      </c>
      <c r="W37" s="101">
        <f>2800000*4</f>
        <v>11200000</v>
      </c>
      <c r="X37" s="101">
        <f>2800000*4</f>
        <v>11200000</v>
      </c>
      <c r="Y37" s="62">
        <f t="shared" si="1"/>
        <v>100</v>
      </c>
      <c r="Z37" s="18" t="s">
        <v>207</v>
      </c>
      <c r="AA37" s="73">
        <v>1</v>
      </c>
      <c r="AB37" s="73">
        <v>1</v>
      </c>
      <c r="AC37" s="74">
        <f t="shared" si="12"/>
        <v>100</v>
      </c>
      <c r="AD37" s="100">
        <f>2885000*4</f>
        <v>11540000</v>
      </c>
      <c r="AE37" s="100">
        <f>AD37/2</f>
        <v>5770000</v>
      </c>
      <c r="AF37" s="15">
        <f t="shared" si="3"/>
        <v>50</v>
      </c>
      <c r="AG37" s="10" t="s">
        <v>257</v>
      </c>
      <c r="AH37" s="83">
        <v>1</v>
      </c>
      <c r="AI37" s="63">
        <v>1</v>
      </c>
      <c r="AJ37" s="81">
        <f t="shared" si="4"/>
        <v>100</v>
      </c>
      <c r="AK37" s="100">
        <v>12813864</v>
      </c>
      <c r="AL37" s="100">
        <v>12813864</v>
      </c>
      <c r="AM37" s="86">
        <f t="shared" si="7"/>
        <v>100</v>
      </c>
      <c r="AN37" s="10" t="s">
        <v>286</v>
      </c>
      <c r="AO37" s="63">
        <v>1</v>
      </c>
      <c r="AP37" s="63">
        <v>1</v>
      </c>
      <c r="AQ37" s="81">
        <f t="shared" si="13"/>
        <v>100</v>
      </c>
      <c r="AR37" s="101"/>
      <c r="AS37" s="101"/>
      <c r="AT37" s="82">
        <v>0</v>
      </c>
      <c r="AU37" s="22" t="s">
        <v>369</v>
      </c>
      <c r="AV37" s="68">
        <v>1</v>
      </c>
      <c r="AW37" s="66">
        <f t="shared" si="14"/>
        <v>1</v>
      </c>
      <c r="AX37" s="81">
        <f t="shared" si="5"/>
        <v>100</v>
      </c>
      <c r="AY37" s="22" t="s">
        <v>317</v>
      </c>
      <c r="AZ37" s="17"/>
    </row>
    <row r="38" spans="1:52" ht="409.6" customHeight="1">
      <c r="A38" s="175"/>
      <c r="B38" s="173"/>
      <c r="C38" s="173"/>
      <c r="D38" s="181"/>
      <c r="E38" s="11" t="s">
        <v>151</v>
      </c>
      <c r="F38" s="22" t="s">
        <v>118</v>
      </c>
      <c r="G38" s="23" t="s">
        <v>86</v>
      </c>
      <c r="H38" s="23" t="s">
        <v>84</v>
      </c>
      <c r="I38" s="23" t="s">
        <v>152</v>
      </c>
      <c r="J38" s="63">
        <v>0</v>
      </c>
      <c r="K38" s="63">
        <v>1</v>
      </c>
      <c r="L38" s="63">
        <v>1</v>
      </c>
      <c r="M38" s="63">
        <v>1</v>
      </c>
      <c r="N38" s="63">
        <v>1</v>
      </c>
      <c r="O38" s="63">
        <v>1</v>
      </c>
      <c r="P38" s="63">
        <v>1</v>
      </c>
      <c r="Q38" s="63">
        <v>1</v>
      </c>
      <c r="R38" s="63">
        <v>1</v>
      </c>
      <c r="S38" s="63">
        <v>1</v>
      </c>
      <c r="T38" s="63">
        <v>1</v>
      </c>
      <c r="U38" s="63">
        <v>1</v>
      </c>
      <c r="V38" s="62">
        <f t="shared" si="0"/>
        <v>100</v>
      </c>
      <c r="W38" s="100">
        <v>127403334</v>
      </c>
      <c r="X38" s="100">
        <v>110470000</v>
      </c>
      <c r="Y38" s="62">
        <f t="shared" si="1"/>
        <v>86.708876865027733</v>
      </c>
      <c r="Z38" s="18" t="s">
        <v>242</v>
      </c>
      <c r="AA38" s="73">
        <v>1</v>
      </c>
      <c r="AB38" s="73">
        <v>1</v>
      </c>
      <c r="AC38" s="74">
        <f t="shared" si="12"/>
        <v>100</v>
      </c>
      <c r="AD38" s="100">
        <v>11540000</v>
      </c>
      <c r="AE38" s="100">
        <v>11540000</v>
      </c>
      <c r="AF38" s="15">
        <f t="shared" si="3"/>
        <v>100</v>
      </c>
      <c r="AG38" s="10" t="s">
        <v>256</v>
      </c>
      <c r="AH38" s="83">
        <v>1</v>
      </c>
      <c r="AI38" s="63">
        <v>1</v>
      </c>
      <c r="AJ38" s="81">
        <f t="shared" si="4"/>
        <v>100</v>
      </c>
      <c r="AK38" s="100">
        <v>17310000</v>
      </c>
      <c r="AL38" s="100">
        <v>17310000</v>
      </c>
      <c r="AM38" s="81">
        <f t="shared" si="7"/>
        <v>100</v>
      </c>
      <c r="AN38" s="10" t="s">
        <v>361</v>
      </c>
      <c r="AO38" s="63">
        <v>1</v>
      </c>
      <c r="AP38" s="63">
        <v>1</v>
      </c>
      <c r="AQ38" s="81">
        <f t="shared" si="13"/>
        <v>100</v>
      </c>
      <c r="AR38" s="101">
        <v>28800000</v>
      </c>
      <c r="AS38" s="101">
        <v>28800000</v>
      </c>
      <c r="AT38" s="82">
        <f>AS38/AR38*100</f>
        <v>100</v>
      </c>
      <c r="AU38" s="22" t="s">
        <v>396</v>
      </c>
      <c r="AV38" s="68">
        <v>1</v>
      </c>
      <c r="AW38" s="66">
        <f t="shared" si="14"/>
        <v>1</v>
      </c>
      <c r="AX38" s="81">
        <f t="shared" si="5"/>
        <v>100</v>
      </c>
      <c r="AY38" s="22" t="s">
        <v>324</v>
      </c>
      <c r="AZ38" s="17"/>
    </row>
    <row r="39" spans="1:52" ht="129.94999999999999" customHeight="1">
      <c r="A39" s="175"/>
      <c r="B39" s="173"/>
      <c r="C39" s="173"/>
      <c r="D39" s="181"/>
      <c r="E39" s="11" t="s">
        <v>81</v>
      </c>
      <c r="F39" s="22" t="s">
        <v>82</v>
      </c>
      <c r="G39" s="23" t="s">
        <v>86</v>
      </c>
      <c r="H39" s="23" t="s">
        <v>84</v>
      </c>
      <c r="I39" s="23" t="s">
        <v>65</v>
      </c>
      <c r="J39" s="63">
        <v>0</v>
      </c>
      <c r="K39" s="63">
        <v>0</v>
      </c>
      <c r="L39" s="63">
        <v>0</v>
      </c>
      <c r="M39" s="63">
        <v>1</v>
      </c>
      <c r="N39" s="63">
        <v>1</v>
      </c>
      <c r="O39" s="63">
        <v>1</v>
      </c>
      <c r="P39" s="63">
        <v>1</v>
      </c>
      <c r="Q39" s="63">
        <v>1</v>
      </c>
      <c r="R39" s="63">
        <v>1</v>
      </c>
      <c r="S39" s="63">
        <v>1</v>
      </c>
      <c r="T39" s="64">
        <v>1</v>
      </c>
      <c r="U39" s="64">
        <v>1</v>
      </c>
      <c r="V39" s="64">
        <f>(U39/T39)*100</f>
        <v>100</v>
      </c>
      <c r="W39" s="101">
        <v>9333333</v>
      </c>
      <c r="X39" s="101">
        <v>9333333</v>
      </c>
      <c r="Y39" s="62">
        <f t="shared" si="1"/>
        <v>100</v>
      </c>
      <c r="Z39" s="18" t="s">
        <v>208</v>
      </c>
      <c r="AA39" s="64">
        <v>1</v>
      </c>
      <c r="AB39" s="64">
        <v>0</v>
      </c>
      <c r="AC39" s="62">
        <f>(AB39/AA39)*100</f>
        <v>0</v>
      </c>
      <c r="AD39" s="100">
        <v>0</v>
      </c>
      <c r="AE39" s="100">
        <v>0</v>
      </c>
      <c r="AF39" s="15" t="e">
        <f t="shared" si="3"/>
        <v>#DIV/0!</v>
      </c>
      <c r="AG39" s="19" t="s">
        <v>255</v>
      </c>
      <c r="AH39" s="83">
        <v>0</v>
      </c>
      <c r="AI39" s="63">
        <v>0</v>
      </c>
      <c r="AJ39" s="87" t="s">
        <v>319</v>
      </c>
      <c r="AK39" s="100">
        <v>0</v>
      </c>
      <c r="AL39" s="100">
        <v>0</v>
      </c>
      <c r="AM39" s="82">
        <v>0</v>
      </c>
      <c r="AN39" s="10" t="s">
        <v>292</v>
      </c>
      <c r="AO39" s="63">
        <v>1</v>
      </c>
      <c r="AP39" s="63">
        <v>0</v>
      </c>
      <c r="AQ39" s="81">
        <f t="shared" si="13"/>
        <v>0</v>
      </c>
      <c r="AR39" s="101">
        <v>0</v>
      </c>
      <c r="AS39" s="101">
        <v>0</v>
      </c>
      <c r="AT39" s="82">
        <v>0</v>
      </c>
      <c r="AU39" s="22" t="s">
        <v>384</v>
      </c>
      <c r="AV39" s="68">
        <v>1</v>
      </c>
      <c r="AW39" s="66">
        <f t="shared" si="14"/>
        <v>0.25</v>
      </c>
      <c r="AX39" s="81">
        <f t="shared" si="5"/>
        <v>25</v>
      </c>
      <c r="AY39" s="22" t="s">
        <v>329</v>
      </c>
      <c r="AZ39" s="17"/>
    </row>
    <row r="40" spans="1:52" ht="378.6" customHeight="1">
      <c r="A40" s="175"/>
      <c r="B40" s="173" t="s">
        <v>69</v>
      </c>
      <c r="C40" s="173" t="s">
        <v>22</v>
      </c>
      <c r="D40" s="173" t="s">
        <v>63</v>
      </c>
      <c r="E40" s="11" t="s">
        <v>122</v>
      </c>
      <c r="F40" s="22" t="s">
        <v>123</v>
      </c>
      <c r="G40" s="23" t="s">
        <v>86</v>
      </c>
      <c r="H40" s="23" t="s">
        <v>84</v>
      </c>
      <c r="I40" s="23" t="s">
        <v>153</v>
      </c>
      <c r="J40" s="63">
        <v>0</v>
      </c>
      <c r="K40" s="63">
        <v>1</v>
      </c>
      <c r="L40" s="63">
        <v>1</v>
      </c>
      <c r="M40" s="63">
        <v>1</v>
      </c>
      <c r="N40" s="63">
        <v>1</v>
      </c>
      <c r="O40" s="63">
        <v>1</v>
      </c>
      <c r="P40" s="63">
        <v>1</v>
      </c>
      <c r="Q40" s="63">
        <v>1</v>
      </c>
      <c r="R40" s="63">
        <v>1</v>
      </c>
      <c r="S40" s="63">
        <v>1</v>
      </c>
      <c r="T40" s="63">
        <v>1</v>
      </c>
      <c r="U40" s="63">
        <v>0.4</v>
      </c>
      <c r="V40" s="62">
        <v>40</v>
      </c>
      <c r="W40" s="100">
        <v>3000000</v>
      </c>
      <c r="X40" s="100">
        <v>3000000</v>
      </c>
      <c r="Y40" s="62">
        <f t="shared" si="1"/>
        <v>100</v>
      </c>
      <c r="Z40" s="18" t="s">
        <v>209</v>
      </c>
      <c r="AA40" s="73">
        <v>1</v>
      </c>
      <c r="AB40" s="73">
        <v>0.8</v>
      </c>
      <c r="AC40" s="74">
        <f>(AB40/AA40)*100</f>
        <v>80</v>
      </c>
      <c r="AD40" s="100">
        <f>2885000/4</f>
        <v>721250</v>
      </c>
      <c r="AE40" s="100">
        <f>2885000/4</f>
        <v>721250</v>
      </c>
      <c r="AF40" s="15">
        <f t="shared" si="3"/>
        <v>100</v>
      </c>
      <c r="AG40" s="10" t="s">
        <v>254</v>
      </c>
      <c r="AH40" s="83">
        <v>1</v>
      </c>
      <c r="AI40" s="63">
        <v>0</v>
      </c>
      <c r="AJ40" s="81">
        <f t="shared" si="4"/>
        <v>0</v>
      </c>
      <c r="AK40" s="100">
        <v>2500000</v>
      </c>
      <c r="AL40" s="100">
        <v>2500000</v>
      </c>
      <c r="AM40" s="82">
        <f t="shared" si="7"/>
        <v>100</v>
      </c>
      <c r="AN40" s="10" t="s">
        <v>294</v>
      </c>
      <c r="AO40" s="68">
        <v>1</v>
      </c>
      <c r="AP40" s="68">
        <v>1</v>
      </c>
      <c r="AQ40" s="81">
        <f t="shared" si="13"/>
        <v>100</v>
      </c>
      <c r="AR40" s="101">
        <v>0</v>
      </c>
      <c r="AS40" s="101">
        <v>0</v>
      </c>
      <c r="AT40" s="82">
        <v>0</v>
      </c>
      <c r="AU40" s="22" t="s">
        <v>392</v>
      </c>
      <c r="AV40" s="68">
        <v>1</v>
      </c>
      <c r="AW40" s="66">
        <f t="shared" si="14"/>
        <v>0.55000000000000004</v>
      </c>
      <c r="AX40" s="81">
        <f t="shared" si="5"/>
        <v>55.000000000000007</v>
      </c>
      <c r="AY40" s="11" t="s">
        <v>423</v>
      </c>
      <c r="AZ40" s="17"/>
    </row>
    <row r="41" spans="1:52" ht="219.75" customHeight="1">
      <c r="A41" s="175"/>
      <c r="B41" s="173"/>
      <c r="C41" s="173"/>
      <c r="D41" s="173"/>
      <c r="E41" s="11" t="s">
        <v>182</v>
      </c>
      <c r="F41" s="4" t="s">
        <v>154</v>
      </c>
      <c r="G41" s="23" t="s">
        <v>85</v>
      </c>
      <c r="H41" s="23" t="s">
        <v>84</v>
      </c>
      <c r="I41" s="7" t="s">
        <v>175</v>
      </c>
      <c r="J41" s="69">
        <v>0</v>
      </c>
      <c r="K41" s="63">
        <v>0</v>
      </c>
      <c r="L41" s="63">
        <v>1</v>
      </c>
      <c r="M41" s="63">
        <v>1</v>
      </c>
      <c r="N41" s="63">
        <v>1</v>
      </c>
      <c r="O41" s="63">
        <v>1</v>
      </c>
      <c r="P41" s="63">
        <v>1</v>
      </c>
      <c r="Q41" s="63">
        <v>1</v>
      </c>
      <c r="R41" s="63">
        <v>1</v>
      </c>
      <c r="S41" s="63">
        <v>1</v>
      </c>
      <c r="T41" s="63">
        <v>1</v>
      </c>
      <c r="U41" s="63">
        <v>0.3</v>
      </c>
      <c r="V41" s="62">
        <f t="shared" si="0"/>
        <v>30</v>
      </c>
      <c r="W41" s="100">
        <v>0</v>
      </c>
      <c r="X41" s="100">
        <v>0</v>
      </c>
      <c r="Y41" s="62" t="e">
        <f t="shared" si="1"/>
        <v>#DIV/0!</v>
      </c>
      <c r="Z41" s="18" t="s">
        <v>243</v>
      </c>
      <c r="AA41" s="73">
        <v>1</v>
      </c>
      <c r="AB41" s="73">
        <v>0</v>
      </c>
      <c r="AC41" s="74">
        <f>(AB41/AA41)*100</f>
        <v>0</v>
      </c>
      <c r="AD41" s="101">
        <v>4050000</v>
      </c>
      <c r="AE41" s="101">
        <v>4050000</v>
      </c>
      <c r="AF41" s="15">
        <f t="shared" si="3"/>
        <v>100</v>
      </c>
      <c r="AG41" s="10" t="s">
        <v>253</v>
      </c>
      <c r="AH41" s="83">
        <v>1</v>
      </c>
      <c r="AI41" s="63">
        <v>1</v>
      </c>
      <c r="AJ41" s="81">
        <f t="shared" si="4"/>
        <v>100</v>
      </c>
      <c r="AK41" s="100">
        <v>2885000</v>
      </c>
      <c r="AL41" s="100">
        <v>2885000</v>
      </c>
      <c r="AM41" s="82">
        <f t="shared" si="7"/>
        <v>100</v>
      </c>
      <c r="AN41" s="17" t="s">
        <v>362</v>
      </c>
      <c r="AO41" s="68">
        <v>1</v>
      </c>
      <c r="AP41" s="68">
        <v>2</v>
      </c>
      <c r="AQ41" s="81">
        <v>100</v>
      </c>
      <c r="AR41" s="101">
        <v>40000000</v>
      </c>
      <c r="AS41" s="101">
        <v>11000000</v>
      </c>
      <c r="AT41" s="82">
        <f>AS41/AR41*100</f>
        <v>27.500000000000004</v>
      </c>
      <c r="AU41" s="11" t="s">
        <v>418</v>
      </c>
      <c r="AV41" s="68">
        <v>10</v>
      </c>
      <c r="AW41" s="113">
        <f>U41+AB41+AI41+AP41</f>
        <v>3.3</v>
      </c>
      <c r="AX41" s="81">
        <f t="shared" si="5"/>
        <v>32.999999999999993</v>
      </c>
      <c r="AY41" s="22" t="s">
        <v>390</v>
      </c>
      <c r="AZ41" s="17"/>
    </row>
    <row r="42" spans="1:52" ht="194.45" customHeight="1">
      <c r="A42" s="175"/>
      <c r="B42" s="173"/>
      <c r="C42" s="173"/>
      <c r="D42" s="173"/>
      <c r="E42" s="11" t="s">
        <v>101</v>
      </c>
      <c r="F42" s="22" t="s">
        <v>119</v>
      </c>
      <c r="G42" s="23" t="s">
        <v>86</v>
      </c>
      <c r="H42" s="23" t="s">
        <v>84</v>
      </c>
      <c r="I42" s="23" t="s">
        <v>155</v>
      </c>
      <c r="J42" s="63">
        <v>0</v>
      </c>
      <c r="K42" s="63">
        <v>0</v>
      </c>
      <c r="L42" s="63">
        <v>0</v>
      </c>
      <c r="M42" s="63">
        <v>1</v>
      </c>
      <c r="N42" s="63">
        <v>1</v>
      </c>
      <c r="O42" s="63">
        <v>1</v>
      </c>
      <c r="P42" s="63">
        <v>1</v>
      </c>
      <c r="Q42" s="63">
        <v>1</v>
      </c>
      <c r="R42" s="63">
        <v>1</v>
      </c>
      <c r="S42" s="63">
        <v>1</v>
      </c>
      <c r="T42" s="63">
        <v>1</v>
      </c>
      <c r="U42" s="63">
        <v>0</v>
      </c>
      <c r="V42" s="62">
        <f t="shared" si="0"/>
        <v>0</v>
      </c>
      <c r="W42" s="100">
        <v>0</v>
      </c>
      <c r="X42" s="100">
        <v>0</v>
      </c>
      <c r="Y42" s="62" t="e">
        <f t="shared" si="1"/>
        <v>#DIV/0!</v>
      </c>
      <c r="Z42" s="18" t="s">
        <v>210</v>
      </c>
      <c r="AA42" s="64">
        <v>1</v>
      </c>
      <c r="AB42" s="64">
        <v>0</v>
      </c>
      <c r="AC42" s="62">
        <f t="shared" ref="AC42:AC47" si="15">(AB42/AA42)*100</f>
        <v>0</v>
      </c>
      <c r="AD42" s="100">
        <v>0</v>
      </c>
      <c r="AE42" s="100">
        <v>0</v>
      </c>
      <c r="AF42" s="15" t="e">
        <f t="shared" si="3"/>
        <v>#DIV/0!</v>
      </c>
      <c r="AG42" s="10" t="s">
        <v>244</v>
      </c>
      <c r="AH42" s="83">
        <v>0</v>
      </c>
      <c r="AI42" s="63">
        <v>0</v>
      </c>
      <c r="AJ42" s="87" t="s">
        <v>319</v>
      </c>
      <c r="AK42" s="100">
        <v>0</v>
      </c>
      <c r="AL42" s="100">
        <v>0</v>
      </c>
      <c r="AM42" s="82">
        <v>0</v>
      </c>
      <c r="AN42" s="10" t="s">
        <v>363</v>
      </c>
      <c r="AO42" s="63">
        <v>1</v>
      </c>
      <c r="AP42" s="68">
        <v>0.75</v>
      </c>
      <c r="AQ42" s="81">
        <f>(AP42/AO42)*100</f>
        <v>75</v>
      </c>
      <c r="AR42" s="101">
        <v>0</v>
      </c>
      <c r="AS42" s="101">
        <v>0</v>
      </c>
      <c r="AT42" s="82">
        <v>0</v>
      </c>
      <c r="AU42" s="22" t="s">
        <v>395</v>
      </c>
      <c r="AV42" s="68">
        <v>1</v>
      </c>
      <c r="AW42" s="66">
        <v>0.75</v>
      </c>
      <c r="AX42" s="81">
        <f t="shared" si="5"/>
        <v>75</v>
      </c>
      <c r="AY42" s="22" t="s">
        <v>334</v>
      </c>
      <c r="AZ42" s="17"/>
    </row>
    <row r="43" spans="1:52" ht="170.1" customHeight="1">
      <c r="A43" s="172" t="s">
        <v>21</v>
      </c>
      <c r="B43" s="173" t="s">
        <v>16</v>
      </c>
      <c r="C43" s="22" t="s">
        <v>75</v>
      </c>
      <c r="D43" s="22" t="s">
        <v>66</v>
      </c>
      <c r="E43" s="11" t="s">
        <v>102</v>
      </c>
      <c r="F43" s="22" t="s">
        <v>120</v>
      </c>
      <c r="G43" s="23" t="s">
        <v>86</v>
      </c>
      <c r="H43" s="23" t="s">
        <v>84</v>
      </c>
      <c r="I43" s="23" t="s">
        <v>176</v>
      </c>
      <c r="J43" s="63">
        <v>0</v>
      </c>
      <c r="K43" s="63">
        <v>1</v>
      </c>
      <c r="L43" s="63">
        <v>1</v>
      </c>
      <c r="M43" s="63">
        <v>1</v>
      </c>
      <c r="N43" s="63">
        <v>1</v>
      </c>
      <c r="O43" s="63">
        <v>1</v>
      </c>
      <c r="P43" s="63">
        <v>1</v>
      </c>
      <c r="Q43" s="63">
        <v>1</v>
      </c>
      <c r="R43" s="63">
        <v>1</v>
      </c>
      <c r="S43" s="63">
        <v>1</v>
      </c>
      <c r="T43" s="63">
        <v>1</v>
      </c>
      <c r="U43" s="63">
        <v>0</v>
      </c>
      <c r="V43" s="62">
        <f t="shared" si="0"/>
        <v>0</v>
      </c>
      <c r="W43" s="100">
        <v>0</v>
      </c>
      <c r="X43" s="100">
        <v>0</v>
      </c>
      <c r="Y43" s="62" t="e">
        <f t="shared" si="1"/>
        <v>#DIV/0!</v>
      </c>
      <c r="Z43" s="18" t="s">
        <v>211</v>
      </c>
      <c r="AA43" s="64">
        <v>1</v>
      </c>
      <c r="AB43" s="64">
        <v>0.7</v>
      </c>
      <c r="AC43" s="62">
        <f t="shared" si="15"/>
        <v>70</v>
      </c>
      <c r="AD43" s="100">
        <f>2885000+2185000</f>
        <v>5070000</v>
      </c>
      <c r="AE43" s="100">
        <f>2885000+2185000</f>
        <v>5070000</v>
      </c>
      <c r="AF43" s="15">
        <f t="shared" si="3"/>
        <v>100</v>
      </c>
      <c r="AG43" s="10" t="s">
        <v>245</v>
      </c>
      <c r="AH43" s="83">
        <v>1</v>
      </c>
      <c r="AI43" s="63">
        <v>0</v>
      </c>
      <c r="AJ43" s="81">
        <f t="shared" si="4"/>
        <v>0</v>
      </c>
      <c r="AK43" s="100">
        <v>1373000</v>
      </c>
      <c r="AL43" s="100">
        <v>1373000</v>
      </c>
      <c r="AM43" s="86">
        <f t="shared" si="7"/>
        <v>100</v>
      </c>
      <c r="AN43" s="10" t="s">
        <v>313</v>
      </c>
      <c r="AO43" s="63">
        <v>1</v>
      </c>
      <c r="AP43" s="68">
        <v>0.5</v>
      </c>
      <c r="AQ43" s="81">
        <f>(AP43/AO43)*100</f>
        <v>50</v>
      </c>
      <c r="AR43" s="101">
        <v>1000000</v>
      </c>
      <c r="AS43" s="101">
        <v>666666</v>
      </c>
      <c r="AT43" s="86">
        <f t="shared" si="6"/>
        <v>66.666600000000003</v>
      </c>
      <c r="AU43" s="11" t="s">
        <v>391</v>
      </c>
      <c r="AV43" s="68">
        <v>1</v>
      </c>
      <c r="AW43" s="66">
        <v>0.5</v>
      </c>
      <c r="AX43" s="81">
        <f t="shared" si="5"/>
        <v>50</v>
      </c>
      <c r="AY43" s="22" t="s">
        <v>391</v>
      </c>
      <c r="AZ43" s="17"/>
    </row>
    <row r="44" spans="1:52" ht="216.6" customHeight="1">
      <c r="A44" s="172"/>
      <c r="B44" s="173"/>
      <c r="C44" s="173" t="s">
        <v>33</v>
      </c>
      <c r="D44" s="180" t="s">
        <v>177</v>
      </c>
      <c r="E44" s="11" t="s">
        <v>156</v>
      </c>
      <c r="F44" s="4" t="s">
        <v>159</v>
      </c>
      <c r="G44" s="23" t="s">
        <v>86</v>
      </c>
      <c r="H44" s="23" t="s">
        <v>84</v>
      </c>
      <c r="I44" s="23" t="s">
        <v>157</v>
      </c>
      <c r="J44" s="63">
        <v>2</v>
      </c>
      <c r="K44" s="63">
        <v>2</v>
      </c>
      <c r="L44" s="63">
        <v>2</v>
      </c>
      <c r="M44" s="63">
        <v>2</v>
      </c>
      <c r="N44" s="63">
        <v>2</v>
      </c>
      <c r="O44" s="63">
        <v>2</v>
      </c>
      <c r="P44" s="63">
        <v>2</v>
      </c>
      <c r="Q44" s="63">
        <v>2</v>
      </c>
      <c r="R44" s="63">
        <v>2</v>
      </c>
      <c r="S44" s="63">
        <v>2</v>
      </c>
      <c r="T44" s="63">
        <v>1</v>
      </c>
      <c r="U44" s="63">
        <v>1</v>
      </c>
      <c r="V44" s="62">
        <f t="shared" si="0"/>
        <v>100</v>
      </c>
      <c r="W44" s="100">
        <v>0</v>
      </c>
      <c r="X44" s="100">
        <v>0</v>
      </c>
      <c r="Y44" s="62" t="e">
        <f t="shared" si="1"/>
        <v>#DIV/0!</v>
      </c>
      <c r="Z44" s="18" t="s">
        <v>212</v>
      </c>
      <c r="AA44" s="64">
        <v>2</v>
      </c>
      <c r="AB44" s="64">
        <v>2</v>
      </c>
      <c r="AC44" s="62">
        <f t="shared" si="15"/>
        <v>100</v>
      </c>
      <c r="AD44" s="100">
        <v>0</v>
      </c>
      <c r="AE44" s="100">
        <v>0</v>
      </c>
      <c r="AF44" s="15" t="e">
        <f t="shared" si="3"/>
        <v>#DIV/0!</v>
      </c>
      <c r="AG44" s="10" t="s">
        <v>246</v>
      </c>
      <c r="AH44" s="83">
        <v>2</v>
      </c>
      <c r="AI44" s="63">
        <v>2</v>
      </c>
      <c r="AJ44" s="81">
        <f t="shared" si="4"/>
        <v>100</v>
      </c>
      <c r="AK44" s="100">
        <v>1E-3</v>
      </c>
      <c r="AL44" s="100">
        <v>1E-3</v>
      </c>
      <c r="AM44" s="82">
        <f t="shared" si="7"/>
        <v>100</v>
      </c>
      <c r="AN44" s="17" t="s">
        <v>287</v>
      </c>
      <c r="AO44" s="68">
        <v>2</v>
      </c>
      <c r="AP44" s="68">
        <v>2</v>
      </c>
      <c r="AQ44" s="81">
        <f>(AP44/AO44)*100</f>
        <v>100</v>
      </c>
      <c r="AR44" s="111">
        <v>0</v>
      </c>
      <c r="AS44" s="111">
        <v>0</v>
      </c>
      <c r="AT44" s="82">
        <v>0</v>
      </c>
      <c r="AU44" s="11" t="s">
        <v>420</v>
      </c>
      <c r="AV44" s="68">
        <v>2</v>
      </c>
      <c r="AW44" s="66">
        <f t="shared" ref="AW44:AW47" si="16">(U44+AB44+AI44+AP44)/4</f>
        <v>1.75</v>
      </c>
      <c r="AX44" s="81">
        <f t="shared" si="5"/>
        <v>87.5</v>
      </c>
      <c r="AY44" s="22" t="s">
        <v>421</v>
      </c>
      <c r="AZ44" s="17"/>
    </row>
    <row r="45" spans="1:52" ht="185.1" customHeight="1">
      <c r="A45" s="172"/>
      <c r="B45" s="173"/>
      <c r="C45" s="173"/>
      <c r="D45" s="180"/>
      <c r="E45" s="22" t="s">
        <v>158</v>
      </c>
      <c r="F45" s="22" t="s">
        <v>183</v>
      </c>
      <c r="G45" s="23" t="s">
        <v>86</v>
      </c>
      <c r="H45" s="23" t="s">
        <v>84</v>
      </c>
      <c r="I45" s="23" t="s">
        <v>160</v>
      </c>
      <c r="J45" s="63">
        <v>0</v>
      </c>
      <c r="K45" s="63">
        <v>0</v>
      </c>
      <c r="L45" s="63">
        <v>0</v>
      </c>
      <c r="M45" s="63">
        <v>0</v>
      </c>
      <c r="N45" s="63">
        <v>1</v>
      </c>
      <c r="O45" s="63">
        <v>1</v>
      </c>
      <c r="P45" s="63">
        <v>1</v>
      </c>
      <c r="Q45" s="63">
        <v>1</v>
      </c>
      <c r="R45" s="63">
        <v>1</v>
      </c>
      <c r="S45" s="63">
        <v>1</v>
      </c>
      <c r="T45" s="63">
        <v>1</v>
      </c>
      <c r="U45" s="63">
        <v>0</v>
      </c>
      <c r="V45" s="62">
        <f t="shared" si="0"/>
        <v>0</v>
      </c>
      <c r="W45" s="100">
        <v>0</v>
      </c>
      <c r="X45" s="100">
        <v>0</v>
      </c>
      <c r="Y45" s="62" t="e">
        <f t="shared" si="1"/>
        <v>#DIV/0!</v>
      </c>
      <c r="Z45" s="18" t="s">
        <v>211</v>
      </c>
      <c r="AA45" s="64">
        <v>1</v>
      </c>
      <c r="AB45" s="64">
        <v>0</v>
      </c>
      <c r="AC45" s="62">
        <f t="shared" si="15"/>
        <v>0</v>
      </c>
      <c r="AD45" s="100">
        <v>0</v>
      </c>
      <c r="AE45" s="100">
        <v>0</v>
      </c>
      <c r="AF45" s="15" t="e">
        <f t="shared" si="3"/>
        <v>#DIV/0!</v>
      </c>
      <c r="AG45" s="10" t="s">
        <v>247</v>
      </c>
      <c r="AH45" s="83">
        <v>0</v>
      </c>
      <c r="AI45" s="63">
        <v>0</v>
      </c>
      <c r="AJ45" s="87" t="s">
        <v>319</v>
      </c>
      <c r="AK45" s="100">
        <v>168000000</v>
      </c>
      <c r="AL45" s="100">
        <v>168000000</v>
      </c>
      <c r="AM45" s="82">
        <f t="shared" si="7"/>
        <v>100</v>
      </c>
      <c r="AN45" s="10" t="s">
        <v>309</v>
      </c>
      <c r="AO45" s="63">
        <v>0</v>
      </c>
      <c r="AP45" s="63">
        <v>0</v>
      </c>
      <c r="AQ45" s="87" t="s">
        <v>319</v>
      </c>
      <c r="AR45" s="101"/>
      <c r="AS45" s="101"/>
      <c r="AT45" s="87" t="s">
        <v>319</v>
      </c>
      <c r="AU45" s="22" t="s">
        <v>335</v>
      </c>
      <c r="AV45" s="68">
        <v>1</v>
      </c>
      <c r="AW45" s="66">
        <f t="shared" si="16"/>
        <v>0</v>
      </c>
      <c r="AX45" s="87" t="s">
        <v>319</v>
      </c>
      <c r="AY45" s="22" t="s">
        <v>335</v>
      </c>
      <c r="AZ45" s="17"/>
    </row>
    <row r="46" spans="1:52" ht="294" customHeight="1">
      <c r="A46" s="172"/>
      <c r="B46" s="173" t="s">
        <v>18</v>
      </c>
      <c r="C46" s="173" t="s">
        <v>17</v>
      </c>
      <c r="D46" s="180" t="s">
        <v>79</v>
      </c>
      <c r="E46" s="22" t="s">
        <v>103</v>
      </c>
      <c r="F46" s="22" t="s">
        <v>96</v>
      </c>
      <c r="G46" s="23" t="s">
        <v>86</v>
      </c>
      <c r="H46" s="23" t="s">
        <v>84</v>
      </c>
      <c r="I46" s="23" t="s">
        <v>161</v>
      </c>
      <c r="J46" s="63">
        <v>0</v>
      </c>
      <c r="K46" s="63">
        <v>0</v>
      </c>
      <c r="L46" s="63">
        <v>0</v>
      </c>
      <c r="M46" s="63">
        <v>0</v>
      </c>
      <c r="N46" s="63">
        <v>1</v>
      </c>
      <c r="O46" s="63">
        <v>1</v>
      </c>
      <c r="P46" s="63">
        <v>1</v>
      </c>
      <c r="Q46" s="63">
        <v>1</v>
      </c>
      <c r="R46" s="63">
        <v>1</v>
      </c>
      <c r="S46" s="63">
        <v>1</v>
      </c>
      <c r="T46" s="64">
        <v>1</v>
      </c>
      <c r="U46" s="64">
        <v>0.7</v>
      </c>
      <c r="V46" s="64">
        <f t="shared" si="0"/>
        <v>70</v>
      </c>
      <c r="W46" s="101">
        <v>6000000</v>
      </c>
      <c r="X46" s="101">
        <v>6000000</v>
      </c>
      <c r="Y46" s="62">
        <f t="shared" si="1"/>
        <v>100</v>
      </c>
      <c r="Z46" s="18" t="s">
        <v>213</v>
      </c>
      <c r="AA46" s="64">
        <v>1</v>
      </c>
      <c r="AB46" s="64">
        <v>1</v>
      </c>
      <c r="AC46" s="62">
        <f t="shared" si="15"/>
        <v>100</v>
      </c>
      <c r="AD46" s="100">
        <v>0</v>
      </c>
      <c r="AE46" s="100">
        <v>0</v>
      </c>
      <c r="AF46" s="15" t="e">
        <f t="shared" si="3"/>
        <v>#DIV/0!</v>
      </c>
      <c r="AG46" s="10" t="s">
        <v>248</v>
      </c>
      <c r="AH46" s="83">
        <v>0</v>
      </c>
      <c r="AI46" s="63">
        <v>0</v>
      </c>
      <c r="AJ46" s="87" t="s">
        <v>319</v>
      </c>
      <c r="AK46" s="100">
        <v>0</v>
      </c>
      <c r="AL46" s="100">
        <v>0</v>
      </c>
      <c r="AM46" s="82">
        <v>0</v>
      </c>
      <c r="AN46" s="10" t="s">
        <v>364</v>
      </c>
      <c r="AO46" s="63">
        <v>0</v>
      </c>
      <c r="AP46" s="63">
        <v>0</v>
      </c>
      <c r="AQ46" s="87" t="s">
        <v>319</v>
      </c>
      <c r="AR46" s="101"/>
      <c r="AS46" s="101"/>
      <c r="AT46" s="87" t="s">
        <v>319</v>
      </c>
      <c r="AU46" s="22" t="s">
        <v>385</v>
      </c>
      <c r="AV46" s="68">
        <v>1</v>
      </c>
      <c r="AW46" s="66">
        <f t="shared" si="16"/>
        <v>0.42499999999999999</v>
      </c>
      <c r="AX46" s="87" t="s">
        <v>319</v>
      </c>
      <c r="AY46" s="22" t="s">
        <v>365</v>
      </c>
      <c r="AZ46" s="17"/>
    </row>
    <row r="47" spans="1:52" ht="147" customHeight="1">
      <c r="A47" s="172"/>
      <c r="B47" s="173"/>
      <c r="C47" s="173"/>
      <c r="D47" s="180"/>
      <c r="E47" s="22" t="s">
        <v>104</v>
      </c>
      <c r="F47" s="22" t="s">
        <v>121</v>
      </c>
      <c r="G47" s="23" t="s">
        <v>86</v>
      </c>
      <c r="H47" s="23" t="s">
        <v>84</v>
      </c>
      <c r="I47" s="23" t="s">
        <v>162</v>
      </c>
      <c r="J47" s="63">
        <v>4</v>
      </c>
      <c r="K47" s="63">
        <v>4</v>
      </c>
      <c r="L47" s="63">
        <v>4</v>
      </c>
      <c r="M47" s="63">
        <v>4</v>
      </c>
      <c r="N47" s="63">
        <v>4</v>
      </c>
      <c r="O47" s="63">
        <v>4</v>
      </c>
      <c r="P47" s="63">
        <v>4</v>
      </c>
      <c r="Q47" s="63">
        <v>4</v>
      </c>
      <c r="R47" s="63">
        <v>4</v>
      </c>
      <c r="S47" s="63">
        <v>4</v>
      </c>
      <c r="T47" s="64">
        <v>2</v>
      </c>
      <c r="U47" s="64">
        <v>1</v>
      </c>
      <c r="V47" s="64">
        <f t="shared" si="0"/>
        <v>50</v>
      </c>
      <c r="W47" s="101">
        <v>3000000</v>
      </c>
      <c r="X47" s="101">
        <v>3000000</v>
      </c>
      <c r="Y47" s="62">
        <f t="shared" si="1"/>
        <v>100</v>
      </c>
      <c r="Z47" s="18" t="s">
        <v>214</v>
      </c>
      <c r="AA47" s="64">
        <v>4</v>
      </c>
      <c r="AB47" s="64">
        <v>4</v>
      </c>
      <c r="AC47" s="62">
        <f t="shared" si="15"/>
        <v>100</v>
      </c>
      <c r="AD47" s="100">
        <v>0</v>
      </c>
      <c r="AE47" s="100">
        <v>0</v>
      </c>
      <c r="AF47" s="15" t="e">
        <f t="shared" si="3"/>
        <v>#DIV/0!</v>
      </c>
      <c r="AG47" s="10" t="s">
        <v>249</v>
      </c>
      <c r="AH47" s="83">
        <v>4</v>
      </c>
      <c r="AI47" s="63">
        <v>4</v>
      </c>
      <c r="AJ47" s="81">
        <f t="shared" si="4"/>
        <v>100</v>
      </c>
      <c r="AK47" s="100">
        <v>3462000</v>
      </c>
      <c r="AL47" s="100">
        <v>3462000</v>
      </c>
      <c r="AM47" s="81">
        <f t="shared" si="7"/>
        <v>100</v>
      </c>
      <c r="AN47" s="17" t="s">
        <v>288</v>
      </c>
      <c r="AO47" s="68">
        <v>4</v>
      </c>
      <c r="AP47" s="68">
        <v>3</v>
      </c>
      <c r="AQ47" s="81">
        <f>(AP47/AO47)*100</f>
        <v>75</v>
      </c>
      <c r="AR47" s="111">
        <v>1000000</v>
      </c>
      <c r="AS47" s="111">
        <v>666666</v>
      </c>
      <c r="AT47" s="86">
        <f t="shared" si="6"/>
        <v>66.666600000000003</v>
      </c>
      <c r="AU47" s="11" t="s">
        <v>419</v>
      </c>
      <c r="AV47" s="68">
        <v>4</v>
      </c>
      <c r="AW47" s="113">
        <f t="shared" si="16"/>
        <v>3</v>
      </c>
      <c r="AX47" s="81">
        <f t="shared" si="5"/>
        <v>75</v>
      </c>
      <c r="AY47" s="22" t="s">
        <v>293</v>
      </c>
      <c r="AZ47" s="10"/>
    </row>
    <row r="48" spans="1:52" ht="184.5" customHeight="1">
      <c r="A48" s="172"/>
      <c r="B48" s="173" t="s">
        <v>20</v>
      </c>
      <c r="C48" s="22" t="s">
        <v>76</v>
      </c>
      <c r="D48" s="173" t="s">
        <v>64</v>
      </c>
      <c r="E48" s="22" t="s">
        <v>163</v>
      </c>
      <c r="F48" s="22" t="s">
        <v>178</v>
      </c>
      <c r="G48" s="23" t="s">
        <v>85</v>
      </c>
      <c r="H48" s="7" t="s">
        <v>84</v>
      </c>
      <c r="I48" s="23" t="s">
        <v>164</v>
      </c>
      <c r="J48" s="63">
        <v>0</v>
      </c>
      <c r="K48" s="63">
        <v>0</v>
      </c>
      <c r="L48" s="63">
        <v>0</v>
      </c>
      <c r="M48" s="63">
        <v>0</v>
      </c>
      <c r="N48" s="63">
        <v>6</v>
      </c>
      <c r="O48" s="63">
        <v>6</v>
      </c>
      <c r="P48" s="63">
        <v>0</v>
      </c>
      <c r="Q48" s="63">
        <v>0</v>
      </c>
      <c r="R48" s="63">
        <v>0</v>
      </c>
      <c r="S48" s="63">
        <v>0</v>
      </c>
      <c r="T48" s="63">
        <v>0</v>
      </c>
      <c r="U48" s="63">
        <v>0</v>
      </c>
      <c r="V48" s="62">
        <v>0</v>
      </c>
      <c r="W48" s="100">
        <v>0</v>
      </c>
      <c r="X48" s="100">
        <v>0</v>
      </c>
      <c r="Y48" s="62" t="e">
        <f t="shared" si="1"/>
        <v>#DIV/0!</v>
      </c>
      <c r="Z48" s="18" t="s">
        <v>215</v>
      </c>
      <c r="AA48" s="64">
        <v>0</v>
      </c>
      <c r="AB48" s="64">
        <v>0</v>
      </c>
      <c r="AC48" s="62">
        <v>0</v>
      </c>
      <c r="AD48" s="100">
        <v>0</v>
      </c>
      <c r="AE48" s="100">
        <v>0</v>
      </c>
      <c r="AF48" s="15" t="e">
        <f t="shared" si="3"/>
        <v>#DIV/0!</v>
      </c>
      <c r="AG48" s="10" t="s">
        <v>250</v>
      </c>
      <c r="AH48" s="83">
        <v>0</v>
      </c>
      <c r="AI48" s="63">
        <v>0</v>
      </c>
      <c r="AJ48" s="87" t="s">
        <v>319</v>
      </c>
      <c r="AK48" s="100">
        <v>0</v>
      </c>
      <c r="AL48" s="100">
        <v>0</v>
      </c>
      <c r="AM48" s="82">
        <v>0</v>
      </c>
      <c r="AN48" s="10" t="s">
        <v>292</v>
      </c>
      <c r="AO48" s="63">
        <v>0</v>
      </c>
      <c r="AP48" s="63">
        <v>0</v>
      </c>
      <c r="AQ48" s="87" t="s">
        <v>319</v>
      </c>
      <c r="AR48" s="101"/>
      <c r="AS48" s="101"/>
      <c r="AT48" s="87" t="s">
        <v>319</v>
      </c>
      <c r="AU48" s="22" t="s">
        <v>366</v>
      </c>
      <c r="AV48" s="68">
        <v>12</v>
      </c>
      <c r="AW48" s="113">
        <f>U48+AB48+AI48+AP48</f>
        <v>0</v>
      </c>
      <c r="AX48" s="87" t="s">
        <v>319</v>
      </c>
      <c r="AY48" s="22" t="s">
        <v>366</v>
      </c>
      <c r="AZ48" s="10"/>
    </row>
    <row r="49" spans="1:52" ht="177" customHeight="1">
      <c r="A49" s="172"/>
      <c r="B49" s="173"/>
      <c r="C49" s="22" t="s">
        <v>19</v>
      </c>
      <c r="D49" s="173"/>
      <c r="E49" s="4" t="s">
        <v>179</v>
      </c>
      <c r="F49" s="4" t="s">
        <v>184</v>
      </c>
      <c r="G49" s="7" t="s">
        <v>86</v>
      </c>
      <c r="H49" s="23" t="s">
        <v>84</v>
      </c>
      <c r="I49" s="23" t="s">
        <v>165</v>
      </c>
      <c r="J49" s="63">
        <v>0</v>
      </c>
      <c r="K49" s="63">
        <v>0</v>
      </c>
      <c r="L49" s="63">
        <v>0</v>
      </c>
      <c r="M49" s="63">
        <v>0</v>
      </c>
      <c r="N49" s="63">
        <v>5</v>
      </c>
      <c r="O49" s="63">
        <v>5</v>
      </c>
      <c r="P49" s="63">
        <v>5</v>
      </c>
      <c r="Q49" s="63">
        <v>5</v>
      </c>
      <c r="R49" s="63">
        <v>5</v>
      </c>
      <c r="S49" s="63">
        <v>5</v>
      </c>
      <c r="T49" s="63">
        <v>1</v>
      </c>
      <c r="U49" s="63">
        <v>0.1</v>
      </c>
      <c r="V49" s="62">
        <f t="shared" si="0"/>
        <v>10</v>
      </c>
      <c r="W49" s="101">
        <v>4400000</v>
      </c>
      <c r="X49" s="101">
        <v>4400000</v>
      </c>
      <c r="Y49" s="62">
        <f t="shared" si="1"/>
        <v>100</v>
      </c>
      <c r="Z49" s="18" t="s">
        <v>217</v>
      </c>
      <c r="AA49" s="64">
        <v>1</v>
      </c>
      <c r="AB49" s="64">
        <v>1</v>
      </c>
      <c r="AC49" s="62">
        <v>0</v>
      </c>
      <c r="AD49" s="100">
        <v>0</v>
      </c>
      <c r="AE49" s="100">
        <v>0</v>
      </c>
      <c r="AF49" s="15" t="e">
        <f t="shared" si="3"/>
        <v>#DIV/0!</v>
      </c>
      <c r="AG49" s="10" t="s">
        <v>251</v>
      </c>
      <c r="AH49" s="83">
        <v>0</v>
      </c>
      <c r="AI49" s="63">
        <v>0</v>
      </c>
      <c r="AJ49" s="87" t="s">
        <v>319</v>
      </c>
      <c r="AK49" s="100">
        <v>0</v>
      </c>
      <c r="AL49" s="100">
        <v>0</v>
      </c>
      <c r="AM49" s="82">
        <v>0</v>
      </c>
      <c r="AN49" s="10" t="s">
        <v>292</v>
      </c>
      <c r="AO49" s="63">
        <v>0</v>
      </c>
      <c r="AP49" s="63">
        <v>0</v>
      </c>
      <c r="AQ49" s="87" t="s">
        <v>319</v>
      </c>
      <c r="AR49" s="101"/>
      <c r="AS49" s="101"/>
      <c r="AT49" s="87" t="s">
        <v>319</v>
      </c>
      <c r="AU49" s="22" t="s">
        <v>336</v>
      </c>
      <c r="AV49" s="68">
        <v>5</v>
      </c>
      <c r="AW49" s="113">
        <f>(U49+AB49+AI49+AP49)/4</f>
        <v>0.27500000000000002</v>
      </c>
      <c r="AX49" s="87" t="s">
        <v>319</v>
      </c>
      <c r="AY49" s="22" t="s">
        <v>336</v>
      </c>
      <c r="AZ49" s="10"/>
    </row>
    <row r="50" spans="1:52" ht="193.5" customHeight="1">
      <c r="A50" s="172"/>
      <c r="B50" s="173"/>
      <c r="C50" s="22" t="s">
        <v>105</v>
      </c>
      <c r="D50" s="22" t="s">
        <v>106</v>
      </c>
      <c r="E50" s="22" t="s">
        <v>107</v>
      </c>
      <c r="F50" s="22" t="s">
        <v>95</v>
      </c>
      <c r="G50" s="23" t="s">
        <v>86</v>
      </c>
      <c r="H50" s="23" t="s">
        <v>84</v>
      </c>
      <c r="I50" s="23" t="s">
        <v>166</v>
      </c>
      <c r="J50" s="63">
        <v>0</v>
      </c>
      <c r="K50" s="63">
        <v>1</v>
      </c>
      <c r="L50" s="63">
        <v>1</v>
      </c>
      <c r="M50" s="63">
        <v>1</v>
      </c>
      <c r="N50" s="63">
        <v>1</v>
      </c>
      <c r="O50" s="63">
        <v>1</v>
      </c>
      <c r="P50" s="63">
        <v>1</v>
      </c>
      <c r="Q50" s="63">
        <v>1</v>
      </c>
      <c r="R50" s="63">
        <v>1</v>
      </c>
      <c r="S50" s="63">
        <v>1</v>
      </c>
      <c r="T50" s="64">
        <v>24</v>
      </c>
      <c r="U50" s="64">
        <v>19</v>
      </c>
      <c r="V50" s="70">
        <f>(U50/T50*100)</f>
        <v>79.166666666666657</v>
      </c>
      <c r="W50" s="101">
        <v>6000000</v>
      </c>
      <c r="X50" s="101">
        <v>6000000</v>
      </c>
      <c r="Y50" s="62">
        <f t="shared" si="1"/>
        <v>100</v>
      </c>
      <c r="Z50" s="18" t="s">
        <v>216</v>
      </c>
      <c r="AA50" s="73">
        <v>1</v>
      </c>
      <c r="AB50" s="73">
        <v>1</v>
      </c>
      <c r="AC50" s="77">
        <f>(AB50/AA50*100)</f>
        <v>100</v>
      </c>
      <c r="AD50" s="101">
        <v>3600000</v>
      </c>
      <c r="AE50" s="101">
        <v>3600000</v>
      </c>
      <c r="AF50" s="15">
        <f t="shared" si="3"/>
        <v>100</v>
      </c>
      <c r="AG50" s="10" t="s">
        <v>252</v>
      </c>
      <c r="AH50" s="83">
        <v>1</v>
      </c>
      <c r="AI50" s="63">
        <v>1</v>
      </c>
      <c r="AJ50" s="81">
        <f t="shared" si="4"/>
        <v>100</v>
      </c>
      <c r="AK50" s="100">
        <v>3462000</v>
      </c>
      <c r="AL50" s="100">
        <v>3462000</v>
      </c>
      <c r="AM50" s="81">
        <f t="shared" si="7"/>
        <v>100</v>
      </c>
      <c r="AN50" s="17" t="s">
        <v>367</v>
      </c>
      <c r="AO50" s="68">
        <v>1</v>
      </c>
      <c r="AP50" s="68">
        <v>1</v>
      </c>
      <c r="AQ50" s="81">
        <f>(AP50/AO50)*100</f>
        <v>100</v>
      </c>
      <c r="AR50" s="111">
        <v>1000000</v>
      </c>
      <c r="AS50" s="111">
        <v>666666</v>
      </c>
      <c r="AT50" s="86">
        <f t="shared" si="6"/>
        <v>66.666600000000003</v>
      </c>
      <c r="AU50" s="11" t="s">
        <v>367</v>
      </c>
      <c r="AV50" s="68">
        <v>1</v>
      </c>
      <c r="AW50" s="113">
        <f>(U50+AB50+AI50+AP50)/4</f>
        <v>5.5</v>
      </c>
      <c r="AX50" s="81">
        <v>100</v>
      </c>
      <c r="AY50" s="22" t="s">
        <v>368</v>
      </c>
      <c r="AZ50" s="10"/>
    </row>
    <row r="51" spans="1:52" ht="129.94999999999999" customHeight="1">
      <c r="AY51" s="150"/>
    </row>
    <row r="52" spans="1:52" ht="129.94999999999999" customHeight="1">
      <c r="AY52" s="150"/>
    </row>
    <row r="53" spans="1:52" ht="129.94999999999999" customHeight="1">
      <c r="AY53" s="150"/>
    </row>
    <row r="54" spans="1:52" ht="129.94999999999999" customHeight="1">
      <c r="AY54" s="150"/>
    </row>
    <row r="55" spans="1:52" ht="129.94999999999999" customHeight="1">
      <c r="AY55" s="150"/>
    </row>
    <row r="56" spans="1:52" ht="129.94999999999999" customHeight="1">
      <c r="AY56" s="150"/>
    </row>
    <row r="57" spans="1:52" ht="129.94999999999999" customHeight="1">
      <c r="AY57" s="150"/>
    </row>
    <row r="58" spans="1:52" ht="129.94999999999999" customHeight="1">
      <c r="AY58" s="150"/>
    </row>
    <row r="59" spans="1:52" ht="129.94999999999999" customHeight="1">
      <c r="AY59" s="150"/>
    </row>
    <row r="60" spans="1:52" ht="129.94999999999999" customHeight="1">
      <c r="AY60" s="150"/>
    </row>
    <row r="61" spans="1:52" ht="129.94999999999999" customHeight="1">
      <c r="AY61" s="150"/>
    </row>
    <row r="62" spans="1:52" ht="129.94999999999999" customHeight="1">
      <c r="AY62" s="150"/>
    </row>
    <row r="63" spans="1:52" ht="129.94999999999999" customHeight="1">
      <c r="AY63" s="150"/>
    </row>
    <row r="64" spans="1:52" ht="129.94999999999999" customHeight="1">
      <c r="AY64" s="150"/>
    </row>
    <row r="65" spans="51:51" ht="129.94999999999999" customHeight="1">
      <c r="AY65" s="150"/>
    </row>
    <row r="66" spans="51:51" ht="129.94999999999999" customHeight="1">
      <c r="AY66" s="150"/>
    </row>
    <row r="67" spans="51:51" ht="129.94999999999999" customHeight="1">
      <c r="AY67" s="150"/>
    </row>
    <row r="68" spans="51:51" ht="129.94999999999999" customHeight="1">
      <c r="AY68" s="150"/>
    </row>
    <row r="69" spans="51:51" ht="129.94999999999999" customHeight="1">
      <c r="AY69" s="150"/>
    </row>
    <row r="70" spans="51:51" ht="129.94999999999999" customHeight="1">
      <c r="AY70" s="150"/>
    </row>
    <row r="71" spans="51:51" ht="129.94999999999999" customHeight="1">
      <c r="AY71" s="150"/>
    </row>
    <row r="72" spans="51:51" ht="129.94999999999999" customHeight="1">
      <c r="AY72" s="150"/>
    </row>
    <row r="73" spans="51:51" ht="129.94999999999999" customHeight="1">
      <c r="AY73" s="150"/>
    </row>
    <row r="74" spans="51:51" ht="129.94999999999999" customHeight="1">
      <c r="AY74" s="150"/>
    </row>
    <row r="75" spans="51:51" ht="129.94999999999999" customHeight="1">
      <c r="AY75" s="150"/>
    </row>
    <row r="76" spans="51:51" ht="129.94999999999999" customHeight="1">
      <c r="AY76" s="150"/>
    </row>
    <row r="77" spans="51:51" ht="129.94999999999999" customHeight="1">
      <c r="AY77" s="150"/>
    </row>
    <row r="78" spans="51:51" ht="129.94999999999999" customHeight="1">
      <c r="AY78" s="150"/>
    </row>
    <row r="79" spans="51:51" ht="129.94999999999999" customHeight="1">
      <c r="AY79" s="150"/>
    </row>
    <row r="80" spans="51:51" ht="129.94999999999999" customHeight="1">
      <c r="AY80" s="150"/>
    </row>
    <row r="81" spans="51:51" ht="129.94999999999999" customHeight="1">
      <c r="AY81" s="150"/>
    </row>
    <row r="82" spans="51:51" ht="129.94999999999999" customHeight="1">
      <c r="AY82" s="150"/>
    </row>
    <row r="83" spans="51:51" ht="129.94999999999999" customHeight="1">
      <c r="AY83" s="150"/>
    </row>
    <row r="84" spans="51:51" ht="129.94999999999999" customHeight="1">
      <c r="AY84" s="150"/>
    </row>
    <row r="85" spans="51:51" ht="129.94999999999999" customHeight="1">
      <c r="AY85" s="150"/>
    </row>
    <row r="86" spans="51:51" ht="129.94999999999999" customHeight="1">
      <c r="AY86" s="150"/>
    </row>
    <row r="87" spans="51:51" ht="129.94999999999999" customHeight="1">
      <c r="AY87" s="150"/>
    </row>
    <row r="88" spans="51:51" ht="129.94999999999999" customHeight="1">
      <c r="AY88" s="150"/>
    </row>
    <row r="89" spans="51:51" ht="129.94999999999999" customHeight="1">
      <c r="AY89" s="150"/>
    </row>
    <row r="90" spans="51:51" ht="129.94999999999999" customHeight="1">
      <c r="AY90" s="150"/>
    </row>
    <row r="91" spans="51:51" ht="129.94999999999999" customHeight="1">
      <c r="AY91" s="150"/>
    </row>
    <row r="92" spans="51:51" ht="129.94999999999999" customHeight="1">
      <c r="AY92" s="150"/>
    </row>
    <row r="93" spans="51:51" ht="129.94999999999999" customHeight="1">
      <c r="AY93" s="150"/>
    </row>
    <row r="94" spans="51:51" ht="129.94999999999999" customHeight="1">
      <c r="AY94" s="150"/>
    </row>
    <row r="95" spans="51:51" ht="129.94999999999999" customHeight="1">
      <c r="AY95" s="150"/>
    </row>
    <row r="96" spans="51:51" ht="129.94999999999999" customHeight="1">
      <c r="AY96" s="150"/>
    </row>
    <row r="97" spans="51:51" ht="129.94999999999999" customHeight="1">
      <c r="AY97" s="150"/>
    </row>
    <row r="98" spans="51:51" ht="129.94999999999999" customHeight="1">
      <c r="AY98" s="150"/>
    </row>
    <row r="99" spans="51:51" ht="129.94999999999999" customHeight="1">
      <c r="AY99" s="150"/>
    </row>
    <row r="100" spans="51:51" ht="129.94999999999999" customHeight="1">
      <c r="AY100" s="150"/>
    </row>
    <row r="101" spans="51:51" ht="129.94999999999999" customHeight="1">
      <c r="AY101" s="150"/>
    </row>
    <row r="102" spans="51:51" ht="129.94999999999999" customHeight="1">
      <c r="AY102" s="150"/>
    </row>
    <row r="103" spans="51:51" ht="129.94999999999999" customHeight="1">
      <c r="AY103" s="150"/>
    </row>
    <row r="104" spans="51:51" ht="129.94999999999999" customHeight="1">
      <c r="AY104" s="150"/>
    </row>
    <row r="105" spans="51:51" ht="129.94999999999999" customHeight="1">
      <c r="AY105" s="150"/>
    </row>
    <row r="106" spans="51:51" ht="129.94999999999999" customHeight="1">
      <c r="AY106" s="150"/>
    </row>
    <row r="107" spans="51:51" ht="129.94999999999999" customHeight="1">
      <c r="AY107" s="150"/>
    </row>
    <row r="108" spans="51:51" ht="129.94999999999999" customHeight="1">
      <c r="AY108" s="150"/>
    </row>
    <row r="109" spans="51:51" ht="129.94999999999999" customHeight="1">
      <c r="AY109" s="150"/>
    </row>
    <row r="110" spans="51:51" ht="129.94999999999999" customHeight="1">
      <c r="AY110" s="150"/>
    </row>
    <row r="111" spans="51:51" ht="129.94999999999999" customHeight="1">
      <c r="AY111" s="150"/>
    </row>
    <row r="112" spans="51:51" ht="129.94999999999999" customHeight="1">
      <c r="AY112" s="150"/>
    </row>
    <row r="113" spans="51:51" ht="129.94999999999999" customHeight="1">
      <c r="AY113" s="150"/>
    </row>
    <row r="114" spans="51:51" ht="129.94999999999999" customHeight="1">
      <c r="AY114" s="150"/>
    </row>
    <row r="115" spans="51:51" ht="129.94999999999999" customHeight="1">
      <c r="AY115" s="150"/>
    </row>
    <row r="116" spans="51:51" ht="129.94999999999999" customHeight="1">
      <c r="AY116" s="150"/>
    </row>
    <row r="117" spans="51:51" ht="129.94999999999999" customHeight="1">
      <c r="AY117" s="150"/>
    </row>
    <row r="118" spans="51:51" ht="129.94999999999999" customHeight="1">
      <c r="AY118" s="150"/>
    </row>
    <row r="119" spans="51:51" ht="129.94999999999999" customHeight="1">
      <c r="AY119" s="150"/>
    </row>
    <row r="120" spans="51:51" ht="129.94999999999999" customHeight="1">
      <c r="AY120" s="150"/>
    </row>
    <row r="121" spans="51:51" ht="129.94999999999999" customHeight="1">
      <c r="AY121" s="150"/>
    </row>
    <row r="122" spans="51:51" ht="129.94999999999999" customHeight="1">
      <c r="AY122" s="150"/>
    </row>
    <row r="123" spans="51:51" ht="129.94999999999999" customHeight="1">
      <c r="AY123" s="150"/>
    </row>
    <row r="124" spans="51:51" ht="129.94999999999999" customHeight="1">
      <c r="AY124" s="150"/>
    </row>
    <row r="125" spans="51:51" ht="129.94999999999999" customHeight="1">
      <c r="AY125" s="150"/>
    </row>
    <row r="126" spans="51:51" ht="129.94999999999999" customHeight="1">
      <c r="AY126" s="150"/>
    </row>
    <row r="127" spans="51:51" ht="129.94999999999999" customHeight="1">
      <c r="AY127" s="150"/>
    </row>
    <row r="128" spans="51:51" ht="129.94999999999999" customHeight="1">
      <c r="AY128" s="150"/>
    </row>
    <row r="129" spans="51:51" ht="129.94999999999999" customHeight="1">
      <c r="AY129" s="150"/>
    </row>
    <row r="130" spans="51:51" ht="129.94999999999999" customHeight="1">
      <c r="AY130" s="150"/>
    </row>
    <row r="131" spans="51:51" ht="129.94999999999999" customHeight="1">
      <c r="AY131" s="150"/>
    </row>
    <row r="132" spans="51:51" ht="129.94999999999999" customHeight="1">
      <c r="AY132" s="150"/>
    </row>
    <row r="133" spans="51:51" ht="129.94999999999999" customHeight="1">
      <c r="AY133" s="150"/>
    </row>
    <row r="134" spans="51:51" ht="129.94999999999999" customHeight="1">
      <c r="AY134" s="150"/>
    </row>
    <row r="135" spans="51:51" ht="129.94999999999999" customHeight="1">
      <c r="AY135" s="150"/>
    </row>
    <row r="136" spans="51:51" ht="129.94999999999999" customHeight="1">
      <c r="AY136" s="150"/>
    </row>
    <row r="137" spans="51:51" ht="129.94999999999999" customHeight="1">
      <c r="AY137" s="150"/>
    </row>
    <row r="138" spans="51:51" ht="129.94999999999999" customHeight="1">
      <c r="AY138" s="150"/>
    </row>
    <row r="139" spans="51:51" ht="129.94999999999999" customHeight="1">
      <c r="AY139" s="150"/>
    </row>
    <row r="140" spans="51:51" ht="129.94999999999999" customHeight="1">
      <c r="AY140" s="150"/>
    </row>
    <row r="141" spans="51:51" ht="129.94999999999999" customHeight="1">
      <c r="AY141" s="150"/>
    </row>
    <row r="142" spans="51:51" ht="129.94999999999999" customHeight="1">
      <c r="AY142" s="150"/>
    </row>
    <row r="143" spans="51:51" ht="129.94999999999999" customHeight="1">
      <c r="AY143" s="150"/>
    </row>
    <row r="144" spans="51:51" ht="129.94999999999999" customHeight="1">
      <c r="AY144" s="150"/>
    </row>
    <row r="145" spans="51:51" ht="129.94999999999999" customHeight="1">
      <c r="AY145" s="150"/>
    </row>
    <row r="146" spans="51:51" ht="129.94999999999999" customHeight="1">
      <c r="AY146" s="150"/>
    </row>
    <row r="147" spans="51:51" ht="129.94999999999999" customHeight="1">
      <c r="AY147" s="150"/>
    </row>
    <row r="148" spans="51:51" ht="129.94999999999999" customHeight="1">
      <c r="AY148" s="150"/>
    </row>
    <row r="149" spans="51:51" ht="129.94999999999999" customHeight="1">
      <c r="AY149" s="150"/>
    </row>
    <row r="150" spans="51:51" ht="129.94999999999999" customHeight="1">
      <c r="AY150" s="150"/>
    </row>
    <row r="151" spans="51:51" ht="129.94999999999999" customHeight="1">
      <c r="AY151" s="150"/>
    </row>
    <row r="152" spans="51:51" ht="129.94999999999999" customHeight="1">
      <c r="AY152" s="150"/>
    </row>
    <row r="153" spans="51:51" ht="129.94999999999999" customHeight="1">
      <c r="AY153" s="150"/>
    </row>
    <row r="154" spans="51:51" ht="129.94999999999999" customHeight="1">
      <c r="AY154" s="150"/>
    </row>
    <row r="155" spans="51:51" ht="129.94999999999999" customHeight="1">
      <c r="AY155" s="150"/>
    </row>
    <row r="156" spans="51:51" ht="129.94999999999999" customHeight="1">
      <c r="AY156" s="150"/>
    </row>
    <row r="157" spans="51:51" ht="129.94999999999999" customHeight="1">
      <c r="AY157" s="150"/>
    </row>
    <row r="158" spans="51:51" ht="129.94999999999999" customHeight="1">
      <c r="AY158" s="150"/>
    </row>
    <row r="159" spans="51:51" ht="129.94999999999999" customHeight="1">
      <c r="AY159" s="150"/>
    </row>
    <row r="160" spans="51:51" ht="129.94999999999999" customHeight="1">
      <c r="AY160" s="150"/>
    </row>
    <row r="161" spans="51:51" ht="129.94999999999999" customHeight="1">
      <c r="AY161" s="150"/>
    </row>
    <row r="162" spans="51:51" ht="129.94999999999999" customHeight="1">
      <c r="AY162" s="150"/>
    </row>
    <row r="163" spans="51:51" ht="129.94999999999999" customHeight="1">
      <c r="AY163" s="150"/>
    </row>
    <row r="164" spans="51:51" ht="129.94999999999999" customHeight="1">
      <c r="AY164" s="150"/>
    </row>
    <row r="165" spans="51:51" ht="129.94999999999999" customHeight="1">
      <c r="AY165" s="150"/>
    </row>
    <row r="166" spans="51:51" ht="129.94999999999999" customHeight="1">
      <c r="AY166" s="150"/>
    </row>
    <row r="167" spans="51:51" ht="129.94999999999999" customHeight="1">
      <c r="AY167" s="150"/>
    </row>
    <row r="168" spans="51:51" ht="129.94999999999999" customHeight="1">
      <c r="AY168" s="150"/>
    </row>
    <row r="169" spans="51:51" ht="129.94999999999999" customHeight="1">
      <c r="AY169" s="150"/>
    </row>
    <row r="170" spans="51:51" ht="129.94999999999999" customHeight="1">
      <c r="AY170" s="150"/>
    </row>
    <row r="171" spans="51:51" ht="129.94999999999999" customHeight="1">
      <c r="AY171" s="150"/>
    </row>
    <row r="172" spans="51:51" ht="129.94999999999999" customHeight="1">
      <c r="AY172" s="150"/>
    </row>
    <row r="173" spans="51:51" ht="129.94999999999999" customHeight="1">
      <c r="AY173" s="150"/>
    </row>
    <row r="174" spans="51:51" ht="129.94999999999999" customHeight="1">
      <c r="AY174" s="150"/>
    </row>
    <row r="175" spans="51:51" ht="129.94999999999999" customHeight="1">
      <c r="AY175" s="150"/>
    </row>
    <row r="176" spans="51:51" ht="129.94999999999999" customHeight="1">
      <c r="AY176" s="150"/>
    </row>
    <row r="177" spans="51:51" ht="129.94999999999999" customHeight="1">
      <c r="AY177" s="150"/>
    </row>
    <row r="178" spans="51:51" ht="129.94999999999999" customHeight="1">
      <c r="AY178" s="150"/>
    </row>
    <row r="179" spans="51:51" ht="129.94999999999999" customHeight="1">
      <c r="AY179" s="150"/>
    </row>
    <row r="180" spans="51:51" ht="129.94999999999999" customHeight="1">
      <c r="AY180" s="150"/>
    </row>
    <row r="181" spans="51:51" ht="129.94999999999999" customHeight="1">
      <c r="AY181" s="150"/>
    </row>
    <row r="182" spans="51:51" ht="129.94999999999999" customHeight="1">
      <c r="AY182" s="150"/>
    </row>
    <row r="183" spans="51:51" ht="129.94999999999999" customHeight="1">
      <c r="AY183" s="150"/>
    </row>
    <row r="184" spans="51:51" ht="129.94999999999999" customHeight="1">
      <c r="AY184" s="150"/>
    </row>
    <row r="185" spans="51:51" ht="129.94999999999999" customHeight="1">
      <c r="AY185" s="150"/>
    </row>
    <row r="186" spans="51:51" ht="129.94999999999999" customHeight="1">
      <c r="AY186" s="150"/>
    </row>
    <row r="187" spans="51:51" ht="129.94999999999999" customHeight="1">
      <c r="AY187" s="150"/>
    </row>
    <row r="188" spans="51:51" ht="129.94999999999999" customHeight="1">
      <c r="AY188" s="150"/>
    </row>
    <row r="189" spans="51:51" ht="129.94999999999999" customHeight="1">
      <c r="AY189" s="150"/>
    </row>
    <row r="190" spans="51:51" ht="129.94999999999999" customHeight="1">
      <c r="AY190" s="150"/>
    </row>
    <row r="191" spans="51:51" ht="129.94999999999999" customHeight="1">
      <c r="AY191" s="150"/>
    </row>
    <row r="192" spans="51:51" ht="129.94999999999999" customHeight="1">
      <c r="AY192" s="150"/>
    </row>
    <row r="193" spans="51:51" ht="129.94999999999999" customHeight="1">
      <c r="AY193" s="150"/>
    </row>
    <row r="194" spans="51:51" ht="129.94999999999999" customHeight="1">
      <c r="AY194" s="150"/>
    </row>
    <row r="195" spans="51:51" ht="129.94999999999999" customHeight="1">
      <c r="AY195" s="150"/>
    </row>
    <row r="196" spans="51:51" ht="129.94999999999999" customHeight="1">
      <c r="AY196" s="150"/>
    </row>
    <row r="197" spans="51:51" ht="129.94999999999999" customHeight="1">
      <c r="AY197" s="150"/>
    </row>
    <row r="198" spans="51:51" ht="129.94999999999999" customHeight="1">
      <c r="AY198" s="150"/>
    </row>
    <row r="199" spans="51:51" ht="129.94999999999999" customHeight="1">
      <c r="AY199" s="150"/>
    </row>
    <row r="200" spans="51:51" ht="129.94999999999999" customHeight="1">
      <c r="AY200" s="150"/>
    </row>
    <row r="201" spans="51:51" ht="129.94999999999999" customHeight="1">
      <c r="AY201" s="150"/>
    </row>
    <row r="202" spans="51:51" ht="129.94999999999999" customHeight="1">
      <c r="AY202" s="150"/>
    </row>
    <row r="203" spans="51:51" ht="129.94999999999999" customHeight="1">
      <c r="AY203" s="150"/>
    </row>
    <row r="204" spans="51:51" ht="129.94999999999999" customHeight="1">
      <c r="AY204" s="150"/>
    </row>
    <row r="205" spans="51:51" ht="129.94999999999999" customHeight="1">
      <c r="AY205" s="150"/>
    </row>
    <row r="206" spans="51:51" ht="129.94999999999999" customHeight="1">
      <c r="AY206" s="150"/>
    </row>
    <row r="207" spans="51:51" ht="129.94999999999999" customHeight="1">
      <c r="AY207" s="150"/>
    </row>
    <row r="208" spans="51:51" ht="129.94999999999999" customHeight="1">
      <c r="AY208" s="150"/>
    </row>
    <row r="209" spans="51:51" ht="129.94999999999999" customHeight="1">
      <c r="AY209" s="150"/>
    </row>
    <row r="210" spans="51:51" ht="129.94999999999999" customHeight="1">
      <c r="AY210" s="150"/>
    </row>
    <row r="211" spans="51:51" ht="129.94999999999999" customHeight="1">
      <c r="AY211" s="150"/>
    </row>
    <row r="212" spans="51:51" ht="129.94999999999999" customHeight="1">
      <c r="AY212" s="150"/>
    </row>
    <row r="213" spans="51:51" ht="129.94999999999999" customHeight="1">
      <c r="AY213" s="150"/>
    </row>
    <row r="214" spans="51:51" ht="129.94999999999999" customHeight="1">
      <c r="AY214" s="150"/>
    </row>
    <row r="215" spans="51:51" ht="129.94999999999999" customHeight="1">
      <c r="AY215" s="150"/>
    </row>
    <row r="216" spans="51:51" ht="129.94999999999999" customHeight="1">
      <c r="AY216" s="150"/>
    </row>
    <row r="217" spans="51:51" ht="129.94999999999999" customHeight="1">
      <c r="AY217" s="150"/>
    </row>
    <row r="218" spans="51:51" ht="129.94999999999999" customHeight="1">
      <c r="AY218" s="150"/>
    </row>
    <row r="219" spans="51:51" ht="129.94999999999999" customHeight="1">
      <c r="AY219" s="150"/>
    </row>
    <row r="220" spans="51:51" ht="129.94999999999999" customHeight="1">
      <c r="AY220" s="150"/>
    </row>
    <row r="221" spans="51:51" ht="129.94999999999999" customHeight="1">
      <c r="AY221" s="150"/>
    </row>
    <row r="222" spans="51:51" ht="129.94999999999999" customHeight="1">
      <c r="AY222" s="150"/>
    </row>
    <row r="223" spans="51:51" ht="129.94999999999999" customHeight="1">
      <c r="AY223" s="150"/>
    </row>
    <row r="224" spans="51:51" ht="129.94999999999999" customHeight="1">
      <c r="AY224" s="150"/>
    </row>
    <row r="225" spans="51:51" ht="129.94999999999999" customHeight="1">
      <c r="AY225" s="150"/>
    </row>
    <row r="226" spans="51:51" ht="129.94999999999999" customHeight="1">
      <c r="AY226" s="150"/>
    </row>
    <row r="227" spans="51:51" ht="129.94999999999999" customHeight="1">
      <c r="AY227" s="150"/>
    </row>
    <row r="228" spans="51:51" ht="129.94999999999999" customHeight="1">
      <c r="AY228" s="150"/>
    </row>
    <row r="229" spans="51:51" ht="129.94999999999999" customHeight="1">
      <c r="AY229" s="150"/>
    </row>
    <row r="230" spans="51:51" ht="129.94999999999999" customHeight="1">
      <c r="AY230" s="150"/>
    </row>
  </sheetData>
  <autoFilter ref="A9:AZ50" xr:uid="{00000000-0009-0000-0000-000000000000}"/>
  <mergeCells count="59">
    <mergeCell ref="C31:C32"/>
    <mergeCell ref="D37:D39"/>
    <mergeCell ref="C25:C27"/>
    <mergeCell ref="C19:C21"/>
    <mergeCell ref="C23:C24"/>
    <mergeCell ref="D31:D32"/>
    <mergeCell ref="C17:C18"/>
    <mergeCell ref="D48:D49"/>
    <mergeCell ref="D40:D42"/>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D19:D21"/>
    <mergeCell ref="D23:D24"/>
    <mergeCell ref="A2:I2"/>
    <mergeCell ref="B4:I4"/>
    <mergeCell ref="B5:I5"/>
    <mergeCell ref="B6:I6"/>
    <mergeCell ref="B7:I7"/>
    <mergeCell ref="A43:A50"/>
    <mergeCell ref="B48:B50"/>
    <mergeCell ref="A10:A27"/>
    <mergeCell ref="B10:B18"/>
    <mergeCell ref="A28:A42"/>
    <mergeCell ref="B19:B27"/>
    <mergeCell ref="B31:B39"/>
    <mergeCell ref="B43:B45"/>
    <mergeCell ref="B46:B47"/>
    <mergeCell ref="B28:B30"/>
    <mergeCell ref="B40:B42"/>
    <mergeCell ref="A8:A9"/>
    <mergeCell ref="J8:S8"/>
    <mergeCell ref="AH8:AN8"/>
    <mergeCell ref="E8:E9"/>
    <mergeCell ref="I8:I9"/>
    <mergeCell ref="H8:H9"/>
    <mergeCell ref="G8:G9"/>
    <mergeCell ref="AA8:AG8"/>
    <mergeCell ref="F8:F9"/>
    <mergeCell ref="D8:D9"/>
    <mergeCell ref="AZ8:AZ9"/>
    <mergeCell ref="C8:C9"/>
    <mergeCell ref="B8:B9"/>
    <mergeCell ref="T8:Z8"/>
    <mergeCell ref="AV8:AY8"/>
    <mergeCell ref="AO8:AU8"/>
  </mergeCells>
  <conditionalFormatting sqref="V10:V50">
    <cfRule type="cellIs" dxfId="74" priority="116" operator="between">
      <formula>80</formula>
      <formula>100</formula>
    </cfRule>
    <cfRule type="cellIs" dxfId="73" priority="117" operator="between">
      <formula>70</formula>
      <formula>79</formula>
    </cfRule>
    <cfRule type="cellIs" dxfId="72" priority="120" operator="between">
      <formula>0</formula>
      <formula>39</formula>
    </cfRule>
    <cfRule type="cellIs" dxfId="71" priority="118" operator="between">
      <formula>60</formula>
      <formula>69</formula>
    </cfRule>
    <cfRule type="cellIs" dxfId="70" priority="119" operator="between">
      <formula>40</formula>
      <formula>59</formula>
    </cfRule>
  </conditionalFormatting>
  <conditionalFormatting sqref="Y10:Y50">
    <cfRule type="cellIs" dxfId="69" priority="114" operator="between">
      <formula>40</formula>
      <formula>59</formula>
    </cfRule>
    <cfRule type="cellIs" dxfId="68" priority="115" operator="between">
      <formula>0</formula>
      <formula>39</formula>
    </cfRule>
    <cfRule type="cellIs" dxfId="67" priority="111" operator="between">
      <formula>80</formula>
      <formula>100</formula>
    </cfRule>
    <cfRule type="cellIs" dxfId="66" priority="112" operator="between">
      <formula>70</formula>
      <formula>79</formula>
    </cfRule>
    <cfRule type="cellIs" dxfId="65" priority="113" operator="between">
      <formula>60</formula>
      <formula>69</formula>
    </cfRule>
  </conditionalFormatting>
  <conditionalFormatting sqref="AC10:AC50">
    <cfRule type="cellIs" dxfId="64" priority="248" operator="between">
      <formula>60</formula>
      <formula>69</formula>
    </cfRule>
    <cfRule type="cellIs" dxfId="63" priority="247" operator="between">
      <formula>70</formula>
      <formula>79</formula>
    </cfRule>
    <cfRule type="cellIs" dxfId="62" priority="246" operator="between">
      <formula>80</formula>
      <formula>100</formula>
    </cfRule>
    <cfRule type="cellIs" dxfId="61" priority="250" operator="between">
      <formula>0</formula>
      <formula>39</formula>
    </cfRule>
    <cfRule type="cellIs" dxfId="60" priority="249" operator="between">
      <formula>40</formula>
      <formula>59</formula>
    </cfRule>
  </conditionalFormatting>
  <conditionalFormatting sqref="AF10:AF50">
    <cfRule type="cellIs" dxfId="59" priority="245" operator="between">
      <formula>0</formula>
      <formula>39</formula>
    </cfRule>
    <cfRule type="cellIs" dxfId="58" priority="241" operator="between">
      <formula>80</formula>
      <formula>100</formula>
    </cfRule>
    <cfRule type="cellIs" dxfId="57" priority="244" operator="between">
      <formula>40</formula>
      <formula>59</formula>
    </cfRule>
    <cfRule type="cellIs" dxfId="56" priority="243" operator="between">
      <formula>60</formula>
      <formula>69</formula>
    </cfRule>
    <cfRule type="cellIs" dxfId="55" priority="242" operator="between">
      <formula>70</formula>
      <formula>79</formula>
    </cfRule>
  </conditionalFormatting>
  <conditionalFormatting sqref="AJ10:AJ50">
    <cfRule type="cellIs" dxfId="54" priority="155" operator="between">
      <formula>0</formula>
      <formula>39</formula>
    </cfRule>
    <cfRule type="cellIs" dxfId="53" priority="154" operator="between">
      <formula>40</formula>
      <formula>59</formula>
    </cfRule>
    <cfRule type="cellIs" dxfId="52" priority="153" operator="between">
      <formula>60</formula>
      <formula>69</formula>
    </cfRule>
    <cfRule type="cellIs" dxfId="51" priority="152" operator="between">
      <formula>70</formula>
      <formula>79</formula>
    </cfRule>
    <cfRule type="cellIs" dxfId="50" priority="151" operator="between">
      <formula>80</formula>
      <formula>100</formula>
    </cfRule>
  </conditionalFormatting>
  <conditionalFormatting sqref="AM10:AM50">
    <cfRule type="cellIs" dxfId="49" priority="147" operator="between">
      <formula>70</formula>
      <formula>79</formula>
    </cfRule>
    <cfRule type="cellIs" dxfId="48" priority="150" operator="between">
      <formula>0</formula>
      <formula>39</formula>
    </cfRule>
    <cfRule type="cellIs" dxfId="47" priority="149" operator="between">
      <formula>40</formula>
      <formula>59</formula>
    </cfRule>
    <cfRule type="cellIs" dxfId="46" priority="148" operator="between">
      <formula>60</formula>
      <formula>69</formula>
    </cfRule>
    <cfRule type="cellIs" dxfId="45" priority="146" operator="between">
      <formula>80</formula>
      <formula>100</formula>
    </cfRule>
  </conditionalFormatting>
  <conditionalFormatting sqref="AQ10:AQ50">
    <cfRule type="cellIs" dxfId="44" priority="56" operator="between">
      <formula>80</formula>
      <formula>100</formula>
    </cfRule>
    <cfRule type="cellIs" dxfId="43" priority="60" operator="between">
      <formula>0</formula>
      <formula>39</formula>
    </cfRule>
    <cfRule type="cellIs" dxfId="42" priority="57" operator="between">
      <formula>70</formula>
      <formula>79</formula>
    </cfRule>
    <cfRule type="cellIs" dxfId="41" priority="59" operator="between">
      <formula>40</formula>
      <formula>59</formula>
    </cfRule>
    <cfRule type="cellIs" dxfId="40" priority="58" operator="between">
      <formula>60</formula>
      <formula>69</formula>
    </cfRule>
  </conditionalFormatting>
  <conditionalFormatting sqref="AT10:AT50">
    <cfRule type="cellIs" dxfId="39" priority="4" operator="between">
      <formula>40</formula>
      <formula>59</formula>
    </cfRule>
    <cfRule type="cellIs" dxfId="38" priority="5" operator="between">
      <formula>0</formula>
      <formula>39</formula>
    </cfRule>
    <cfRule type="cellIs" dxfId="37" priority="1" operator="between">
      <formula>80</formula>
      <formula>100</formula>
    </cfRule>
    <cfRule type="cellIs" dxfId="36" priority="2" operator="between">
      <formula>70</formula>
      <formula>79</formula>
    </cfRule>
    <cfRule type="cellIs" dxfId="35" priority="3" operator="between">
      <formula>60</formula>
      <formula>69</formula>
    </cfRule>
  </conditionalFormatting>
  <conditionalFormatting sqref="AU37">
    <cfRule type="cellIs" dxfId="34" priority="126" operator="between">
      <formula>80</formula>
      <formula>100</formula>
    </cfRule>
    <cfRule type="cellIs" dxfId="33" priority="127" operator="between">
      <formula>70</formula>
      <formula>79</formula>
    </cfRule>
    <cfRule type="cellIs" dxfId="32" priority="128" operator="between">
      <formula>60</formula>
      <formula>69</formula>
    </cfRule>
    <cfRule type="cellIs" dxfId="31" priority="129" operator="between">
      <formula>40</formula>
      <formula>59</formula>
    </cfRule>
    <cfRule type="cellIs" dxfId="30" priority="130" operator="between">
      <formula>0</formula>
      <formula>39</formula>
    </cfRule>
  </conditionalFormatting>
  <conditionalFormatting sqref="AU39">
    <cfRule type="cellIs" dxfId="29" priority="121" operator="between">
      <formula>80</formula>
      <formula>100</formula>
    </cfRule>
    <cfRule type="cellIs" dxfId="28" priority="122" operator="between">
      <formula>70</formula>
      <formula>79</formula>
    </cfRule>
    <cfRule type="cellIs" dxfId="27" priority="123" operator="between">
      <formula>60</formula>
      <formula>69</formula>
    </cfRule>
    <cfRule type="cellIs" dxfId="26" priority="124" operator="between">
      <formula>40</formula>
      <formula>59</formula>
    </cfRule>
    <cfRule type="cellIs" dxfId="25" priority="125" operator="between">
      <formula>0</formula>
      <formula>39</formula>
    </cfRule>
  </conditionalFormatting>
  <conditionalFormatting sqref="AX19">
    <cfRule type="cellIs" dxfId="24" priority="94" operator="between">
      <formula>40</formula>
      <formula>59</formula>
    </cfRule>
    <cfRule type="cellIs" dxfId="23" priority="93" operator="between">
      <formula>60</formula>
      <formula>69</formula>
    </cfRule>
    <cfRule type="cellIs" dxfId="22" priority="95" operator="between">
      <formula>0</formula>
      <formula>39</formula>
    </cfRule>
    <cfRule type="cellIs" dxfId="21" priority="92" operator="between">
      <formula>70</formula>
      <formula>79</formula>
    </cfRule>
  </conditionalFormatting>
  <conditionalFormatting sqref="AX19:AX22">
    <cfRule type="cellIs" dxfId="20" priority="91" operator="between">
      <formula>80</formula>
      <formula>100</formula>
    </cfRule>
  </conditionalFormatting>
  <conditionalFormatting sqref="AX30:AX31">
    <cfRule type="cellIs" dxfId="19" priority="78" operator="between">
      <formula>60</formula>
      <formula>69</formula>
    </cfRule>
    <cfRule type="cellIs" dxfId="18" priority="77" operator="between">
      <formula>70</formula>
      <formula>79</formula>
    </cfRule>
    <cfRule type="cellIs" dxfId="17" priority="76" operator="between">
      <formula>80</formula>
      <formula>100</formula>
    </cfRule>
    <cfRule type="cellIs" dxfId="16" priority="79" operator="between">
      <formula>40</formula>
      <formula>59</formula>
    </cfRule>
    <cfRule type="cellIs" dxfId="15" priority="80" operator="between">
      <formula>0</formula>
      <formula>39</formula>
    </cfRule>
  </conditionalFormatting>
  <conditionalFormatting sqref="AX45:AX46">
    <cfRule type="cellIs" dxfId="14" priority="15" operator="between">
      <formula>0</formula>
      <formula>39</formula>
    </cfRule>
    <cfRule type="cellIs" dxfId="13" priority="14" operator="between">
      <formula>40</formula>
      <formula>59</formula>
    </cfRule>
    <cfRule type="cellIs" dxfId="12" priority="13" operator="between">
      <formula>60</formula>
      <formula>69</formula>
    </cfRule>
    <cfRule type="cellIs" dxfId="11" priority="12" operator="between">
      <formula>70</formula>
      <formula>79</formula>
    </cfRule>
    <cfRule type="cellIs" dxfId="10" priority="11" operator="between">
      <formula>80</formula>
      <formula>100</formula>
    </cfRule>
  </conditionalFormatting>
  <conditionalFormatting sqref="AX48:AX49">
    <cfRule type="cellIs" dxfId="9" priority="25" operator="between">
      <formula>0</formula>
      <formula>39</formula>
    </cfRule>
    <cfRule type="cellIs" dxfId="8" priority="24" operator="between">
      <formula>40</formula>
      <formula>59</formula>
    </cfRule>
    <cfRule type="cellIs" dxfId="7" priority="23" operator="between">
      <formula>60</formula>
      <formula>69</formula>
    </cfRule>
    <cfRule type="cellIs" dxfId="6" priority="22" operator="between">
      <formula>70</formula>
      <formula>79</formula>
    </cfRule>
    <cfRule type="cellIs" dxfId="5" priority="21" operator="between">
      <formula>80</formula>
      <formula>100</formula>
    </cfRule>
  </conditionalFormatting>
  <conditionalFormatting sqref="AX10:AY10 AX11 AX12:AY18 AX20:AX22 AX22:AY23 AX24 AX25:AY27 AX28 AX29:AY29 AX32:AY32 AX33 AX34:AY41 AX42 AX43:AY44 AX47:AY47 AX50:AY50">
    <cfRule type="cellIs" dxfId="4" priority="142" operator="between">
      <formula>70</formula>
      <formula>79</formula>
    </cfRule>
    <cfRule type="cellIs" dxfId="3" priority="143" operator="between">
      <formula>60</formula>
      <formula>69</formula>
    </cfRule>
    <cfRule type="cellIs" dxfId="2" priority="144" operator="between">
      <formula>40</formula>
      <formula>59</formula>
    </cfRule>
    <cfRule type="cellIs" dxfId="1" priority="145" operator="between">
      <formula>0</formula>
      <formula>39</formula>
    </cfRule>
  </conditionalFormatting>
  <conditionalFormatting sqref="AX10:AY10 AX11 AX12:AY18 AX22:AY23 AX24 AX25:AY27 AX28 AX29:AY29 AX32:AY32 AX33 AX34:AY41 AX42 AX43:AY44 AX47:AY47 AX50:AY50">
    <cfRule type="cellIs" dxfId="0" priority="14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7"/>
  <sheetViews>
    <sheetView zoomScale="70" zoomScaleNormal="70" workbookViewId="0">
      <selection activeCell="G9" sqref="G9"/>
    </sheetView>
  </sheetViews>
  <sheetFormatPr baseColWidth="10" defaultColWidth="10.7109375" defaultRowHeight="15"/>
  <cols>
    <col min="2" max="2" width="13.28515625" style="27" customWidth="1"/>
    <col min="3" max="3" width="12.140625" style="27" customWidth="1"/>
    <col min="4" max="4" width="8.85546875" style="27" customWidth="1"/>
    <col min="5" max="9" width="9" customWidth="1"/>
    <col min="10" max="10" width="11.140625" style="28" customWidth="1"/>
    <col min="30" max="31" width="29.7109375" customWidth="1"/>
  </cols>
  <sheetData>
    <row r="1" spans="2:31" ht="15.75" thickBot="1"/>
    <row r="2" spans="2:31" ht="55.9" customHeight="1" thickBot="1">
      <c r="B2" s="184" t="s">
        <v>296</v>
      </c>
      <c r="C2" s="185"/>
      <c r="D2" s="185"/>
      <c r="E2" s="185"/>
      <c r="F2" s="185"/>
      <c r="G2" s="185"/>
      <c r="H2" s="185"/>
      <c r="I2" s="185"/>
      <c r="J2" s="186"/>
    </row>
    <row r="3" spans="2:31" s="29" customFormat="1" ht="21.95" customHeight="1" thickBot="1">
      <c r="B3" s="187" t="s">
        <v>297</v>
      </c>
      <c r="C3" s="187" t="s">
        <v>298</v>
      </c>
      <c r="D3" s="191" t="s">
        <v>413</v>
      </c>
      <c r="E3" s="192"/>
      <c r="F3" s="192"/>
      <c r="G3" s="192"/>
      <c r="H3" s="192"/>
      <c r="I3" s="192"/>
      <c r="J3" s="193"/>
    </row>
    <row r="4" spans="2:31" s="29" customFormat="1" ht="23.45" customHeight="1" thickBot="1">
      <c r="B4" s="188"/>
      <c r="C4" s="188"/>
      <c r="D4" s="30" t="s">
        <v>320</v>
      </c>
      <c r="E4" s="30" t="s">
        <v>299</v>
      </c>
      <c r="F4" s="30" t="s">
        <v>300</v>
      </c>
      <c r="G4" s="30" t="s">
        <v>301</v>
      </c>
      <c r="H4" s="30" t="s">
        <v>302</v>
      </c>
      <c r="I4" s="30" t="s">
        <v>303</v>
      </c>
      <c r="J4" s="31" t="s">
        <v>304</v>
      </c>
    </row>
    <row r="5" spans="2:31" ht="78.599999999999994" customHeight="1">
      <c r="B5" s="35" t="s">
        <v>305</v>
      </c>
      <c r="C5" s="116">
        <v>18</v>
      </c>
      <c r="D5" s="117">
        <v>1</v>
      </c>
      <c r="E5" s="118">
        <v>4</v>
      </c>
      <c r="F5" s="119">
        <v>1</v>
      </c>
      <c r="G5" s="120">
        <v>2</v>
      </c>
      <c r="H5" s="121">
        <v>3</v>
      </c>
      <c r="I5" s="122">
        <v>7</v>
      </c>
      <c r="J5" s="123">
        <f>SUM(D5:I5)</f>
        <v>18</v>
      </c>
    </row>
    <row r="6" spans="2:31" ht="78" customHeight="1">
      <c r="B6" s="32" t="s">
        <v>306</v>
      </c>
      <c r="C6" s="124">
        <v>15</v>
      </c>
      <c r="D6" s="125">
        <v>1</v>
      </c>
      <c r="E6" s="126">
        <v>4</v>
      </c>
      <c r="F6" s="127">
        <v>2</v>
      </c>
      <c r="G6" s="128">
        <v>0</v>
      </c>
      <c r="H6" s="129">
        <v>1</v>
      </c>
      <c r="I6" s="130">
        <v>6</v>
      </c>
      <c r="J6" s="131">
        <f>SUM(D6:I6)</f>
        <v>14</v>
      </c>
    </row>
    <row r="7" spans="2:31" ht="78" customHeight="1" thickBot="1">
      <c r="B7" s="36" t="s">
        <v>307</v>
      </c>
      <c r="C7" s="132">
        <v>8</v>
      </c>
      <c r="D7" s="133">
        <v>4</v>
      </c>
      <c r="E7" s="134">
        <v>0</v>
      </c>
      <c r="F7" s="135">
        <v>1</v>
      </c>
      <c r="G7" s="136">
        <v>1</v>
      </c>
      <c r="H7" s="137">
        <v>1</v>
      </c>
      <c r="I7" s="138">
        <v>2</v>
      </c>
      <c r="J7" s="139">
        <f>SUM(D7:I7)</f>
        <v>9</v>
      </c>
    </row>
    <row r="8" spans="2:31">
      <c r="B8" s="189" t="s">
        <v>308</v>
      </c>
      <c r="C8" s="190"/>
      <c r="D8" s="37">
        <f>SUM(D5:D7)</f>
        <v>6</v>
      </c>
      <c r="E8" s="38">
        <f t="shared" ref="E8:J8" si="0">SUM(E5:E7)</f>
        <v>8</v>
      </c>
      <c r="F8" s="39">
        <f t="shared" si="0"/>
        <v>4</v>
      </c>
      <c r="G8" s="40">
        <f t="shared" si="0"/>
        <v>3</v>
      </c>
      <c r="H8" s="41">
        <f t="shared" si="0"/>
        <v>5</v>
      </c>
      <c r="I8" s="42">
        <f t="shared" si="0"/>
        <v>15</v>
      </c>
      <c r="J8" s="43">
        <f t="shared" si="0"/>
        <v>41</v>
      </c>
    </row>
    <row r="9" spans="2:31" ht="15.75" thickBot="1">
      <c r="B9" s="182" t="s">
        <v>321</v>
      </c>
      <c r="C9" s="183"/>
      <c r="D9" s="44">
        <f>D8/$J$8*100</f>
        <v>14.634146341463413</v>
      </c>
      <c r="E9" s="45">
        <f t="shared" ref="E9:J9" si="1">E8/$J$8*100</f>
        <v>19.512195121951219</v>
      </c>
      <c r="F9" s="46">
        <f t="shared" si="1"/>
        <v>9.7560975609756095</v>
      </c>
      <c r="G9" s="47">
        <f t="shared" si="1"/>
        <v>7.3170731707317067</v>
      </c>
      <c r="H9" s="48">
        <f t="shared" si="1"/>
        <v>12.195121951219512</v>
      </c>
      <c r="I9" s="49">
        <f t="shared" si="1"/>
        <v>36.585365853658537</v>
      </c>
      <c r="J9" s="50">
        <f t="shared" si="1"/>
        <v>100</v>
      </c>
    </row>
    <row r="10" spans="2:31" ht="15.75" customHeight="1">
      <c r="B10" s="33"/>
      <c r="C10" s="33"/>
      <c r="D10" s="33"/>
      <c r="E10" s="33"/>
      <c r="F10" s="33"/>
      <c r="G10" s="33"/>
      <c r="H10" s="33"/>
      <c r="I10" s="33"/>
      <c r="J10" s="33"/>
    </row>
    <row r="11" spans="2:31" ht="15.75" customHeight="1" thickBot="1">
      <c r="B11" s="33"/>
      <c r="C11" s="33"/>
      <c r="D11" s="33"/>
      <c r="E11" s="33"/>
      <c r="F11" s="33"/>
      <c r="G11" s="33"/>
      <c r="H11" s="33"/>
      <c r="I11" s="33"/>
      <c r="J11" s="33"/>
    </row>
    <row r="12" spans="2:31" ht="15" customHeight="1" thickBot="1">
      <c r="B12" s="33"/>
      <c r="C12" s="33"/>
      <c r="D12" s="33"/>
      <c r="E12" s="33"/>
      <c r="F12" s="33"/>
      <c r="G12" s="33"/>
      <c r="H12" s="33"/>
      <c r="I12" s="33"/>
      <c r="J12" s="33"/>
      <c r="AD12" s="140" t="s">
        <v>371</v>
      </c>
      <c r="AE12" s="141" t="s">
        <v>372</v>
      </c>
    </row>
    <row r="13" spans="2:31" ht="15.75" customHeight="1" thickBot="1">
      <c r="B13" s="33"/>
      <c r="C13" s="33"/>
      <c r="D13" s="33"/>
      <c r="E13" s="33"/>
      <c r="F13" s="33"/>
      <c r="G13" s="33"/>
      <c r="H13" s="33"/>
      <c r="I13" s="33"/>
      <c r="J13" s="33"/>
      <c r="AD13" s="142" t="s">
        <v>373</v>
      </c>
      <c r="AE13" s="143" t="s">
        <v>374</v>
      </c>
    </row>
    <row r="14" spans="2:31" ht="15.75" customHeight="1" thickBot="1">
      <c r="B14" s="33"/>
      <c r="C14" s="33"/>
      <c r="D14" s="33"/>
      <c r="E14" s="33"/>
      <c r="F14" s="33"/>
      <c r="G14" s="33"/>
      <c r="H14" s="33"/>
      <c r="I14" s="33"/>
      <c r="J14" s="33"/>
      <c r="AD14" s="142" t="s">
        <v>375</v>
      </c>
      <c r="AE14" s="144" t="s">
        <v>376</v>
      </c>
    </row>
    <row r="15" spans="2:31" ht="15.75" thickBot="1">
      <c r="AD15" s="142" t="s">
        <v>377</v>
      </c>
      <c r="AE15" s="145" t="s">
        <v>378</v>
      </c>
    </row>
    <row r="16" spans="2:31" ht="15.75" thickBot="1">
      <c r="AD16" s="142" t="s">
        <v>379</v>
      </c>
      <c r="AE16" s="146" t="s">
        <v>380</v>
      </c>
    </row>
    <row r="17" spans="30:31" ht="15.75" thickBot="1">
      <c r="AD17" s="142" t="s">
        <v>381</v>
      </c>
      <c r="AE17" s="147" t="s">
        <v>382</v>
      </c>
    </row>
  </sheetData>
  <mergeCells count="6">
    <mergeCell ref="B9:C9"/>
    <mergeCell ref="B2:J2"/>
    <mergeCell ref="B3:B4"/>
    <mergeCell ref="C3:C4"/>
    <mergeCell ref="B8:C8"/>
    <mergeCell ref="D3:J3"/>
  </mergeCells>
  <pageMargins left="0.7" right="0.7" top="0.75" bottom="0.75" header="0.3" footer="0.3"/>
  <pageSetup orientation="portrait" r:id="rId1"/>
  <ignoredErrors>
    <ignoredError sqref="J5:J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2023-12-27T19:29:55Z</dcterms:modified>
</cp:coreProperties>
</file>