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C:\Users\Laura\Desktop\LAURA NIETO\1. GOBERNACION SP\2023\3. POLITICAS PUBLICAS CPS 4219 OCT - DIC\3. SGT FAMILIA\III TRIMESTRE\Definitivo\"/>
    </mc:Choice>
  </mc:AlternateContent>
  <xr:revisionPtr revIDLastSave="0" documentId="13_ncr:1_{36A0705A-7C0C-427B-88CF-8FBFD6C0A3D9}" xr6:coauthVersionLast="47" xr6:coauthVersionMax="47" xr10:uidLastSave="{00000000-0000-0000-0000-000000000000}"/>
  <bookViews>
    <workbookView xWindow="20370" yWindow="-120" windowWidth="20730" windowHeight="11160" xr2:uid="{00000000-000D-0000-FFFF-FFFF00000000}"/>
  </bookViews>
  <sheets>
    <sheet name="Matriz Seguimiento" sheetId="2" r:id="rId1"/>
    <sheet name="GRAFICOS" sheetId="4" r:id="rId2"/>
  </sheets>
  <definedNames>
    <definedName name="_xlnm._FilterDatabase" localSheetId="0" hidden="1">'Matriz Seguimiento'!$G$3:$AJ$42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21" i="2" l="1"/>
  <c r="AG10" i="2" l="1"/>
  <c r="AM10" i="2"/>
  <c r="AM6" i="2"/>
  <c r="AM29" i="2"/>
  <c r="AM11" i="2"/>
  <c r="Z39" i="2"/>
  <c r="AM15" i="2"/>
  <c r="AN15" i="2" s="1"/>
  <c r="AC15" i="2" l="1"/>
  <c r="AC14" i="2"/>
  <c r="AC5" i="2" l="1"/>
  <c r="Z5" i="2"/>
  <c r="AM35" i="2"/>
  <c r="AM33" i="2"/>
  <c r="AM30" i="2"/>
  <c r="AM27" i="2"/>
  <c r="AM26" i="2"/>
  <c r="AM23" i="2"/>
  <c r="AM22" i="2"/>
  <c r="AM18" i="2"/>
  <c r="AN18" i="2" s="1"/>
  <c r="AM17" i="2"/>
  <c r="AN17" i="2" s="1"/>
  <c r="AM13" i="2"/>
  <c r="AN10" i="2"/>
  <c r="AJ8" i="2"/>
  <c r="AJ15" i="2"/>
  <c r="AJ17" i="2"/>
  <c r="AJ18" i="2"/>
  <c r="AJ19" i="2"/>
  <c r="AJ22" i="2"/>
  <c r="AJ26" i="2"/>
  <c r="AJ27" i="2"/>
  <c r="AJ28" i="2"/>
  <c r="AJ36" i="2"/>
  <c r="G46" i="4"/>
  <c r="F46" i="4"/>
  <c r="E46" i="4"/>
  <c r="D46" i="4"/>
  <c r="C46" i="4"/>
  <c r="O27" i="4"/>
  <c r="N27" i="4"/>
  <c r="M27" i="4"/>
  <c r="L27" i="4"/>
  <c r="K27" i="4"/>
  <c r="G27" i="4"/>
  <c r="F27" i="4"/>
  <c r="E27" i="4"/>
  <c r="D27" i="4"/>
  <c r="C27" i="4"/>
  <c r="O16" i="4"/>
  <c r="N16" i="4"/>
  <c r="M16" i="4"/>
  <c r="L16" i="4"/>
  <c r="K16" i="4"/>
  <c r="G16" i="4"/>
  <c r="F16" i="4"/>
  <c r="E16" i="4"/>
  <c r="D16" i="4"/>
  <c r="C16" i="4"/>
  <c r="AG20" i="2"/>
  <c r="AI34" i="2"/>
  <c r="AJ34" i="2" s="1"/>
  <c r="AH34" i="2"/>
  <c r="AI23" i="2"/>
  <c r="AJ23" i="2" s="1"/>
  <c r="AH23" i="2"/>
  <c r="AN26" i="2" l="1"/>
  <c r="AH24" i="2" l="1"/>
  <c r="AJ24" i="2" s="1"/>
  <c r="AN22" i="2" l="1"/>
  <c r="AN21" i="2" l="1"/>
  <c r="AN20" i="2"/>
  <c r="AN41" i="2" l="1"/>
  <c r="AI25" i="2" l="1"/>
  <c r="AH25" i="2"/>
  <c r="AN28" i="2"/>
  <c r="AN29" i="2"/>
  <c r="AN30" i="2"/>
  <c r="AN31" i="2"/>
  <c r="AN32" i="2"/>
  <c r="AN33" i="2"/>
  <c r="AN34" i="2"/>
  <c r="AN35" i="2"/>
  <c r="AN36" i="2"/>
  <c r="AN37" i="2"/>
  <c r="AN38" i="2"/>
  <c r="AN39" i="2"/>
  <c r="AN40" i="2"/>
  <c r="AN42" i="2"/>
  <c r="AN27" i="2"/>
  <c r="AN23" i="2"/>
  <c r="AN16" i="2"/>
  <c r="AJ25" i="2" l="1"/>
  <c r="AN14" i="2"/>
  <c r="AN13" i="2"/>
  <c r="AN6" i="2"/>
  <c r="AG23" i="2"/>
  <c r="AI5" i="2" l="1"/>
  <c r="AH5" i="2"/>
  <c r="AJ5" i="2" l="1"/>
  <c r="AI14" i="2"/>
  <c r="AH14" i="2"/>
  <c r="AI16" i="2"/>
  <c r="AH16" i="2"/>
  <c r="AJ16" i="2" l="1"/>
  <c r="AJ14" i="2"/>
  <c r="AG41" i="2"/>
  <c r="AG39" i="2"/>
  <c r="AI20" i="2" l="1"/>
  <c r="AH20" i="2"/>
  <c r="AI10" i="2"/>
  <c r="AH10" i="2"/>
  <c r="AH6" i="2"/>
  <c r="AI6" i="2"/>
  <c r="AJ6" i="2" s="1"/>
  <c r="AJ10" i="2" l="1"/>
  <c r="AJ20" i="2"/>
  <c r="AG4" i="2"/>
  <c r="AG6" i="2"/>
  <c r="AG8" i="2"/>
  <c r="AG9" i="2"/>
  <c r="AG11" i="2"/>
  <c r="AG12" i="2"/>
  <c r="AG13" i="2"/>
  <c r="AG14" i="2"/>
  <c r="AG15" i="2"/>
  <c r="AG16" i="2"/>
  <c r="AG17" i="2"/>
  <c r="AG18" i="2"/>
  <c r="AG19" i="2"/>
  <c r="AG22" i="2"/>
  <c r="AG24" i="2"/>
  <c r="AG25" i="2"/>
  <c r="AG26" i="2"/>
  <c r="AG27" i="2"/>
  <c r="AG28" i="2"/>
  <c r="AG30" i="2"/>
  <c r="AG31" i="2"/>
  <c r="AG32" i="2"/>
  <c r="AG33" i="2"/>
  <c r="AG34" i="2"/>
  <c r="AG35" i="2"/>
  <c r="AG36" i="2"/>
  <c r="AG40" i="2"/>
  <c r="AG5" i="2"/>
  <c r="AC29" i="2" l="1"/>
  <c r="AC26" i="2"/>
  <c r="AB35" i="2" l="1"/>
  <c r="AA35" i="2"/>
  <c r="AC23" i="2" l="1"/>
  <c r="AA24" i="2"/>
  <c r="Z14" i="2"/>
  <c r="Z22" i="2" l="1"/>
  <c r="Z38" i="2"/>
  <c r="Z36" i="2"/>
  <c r="AA6" i="2" l="1"/>
  <c r="AB18" i="2"/>
  <c r="AA18" i="2"/>
  <c r="AB11" i="2"/>
  <c r="AA11" i="2"/>
  <c r="AB8" i="2"/>
  <c r="AA8" i="2"/>
  <c r="AB6" i="2"/>
  <c r="AA22" i="2" l="1"/>
  <c r="AB25" i="2" l="1"/>
  <c r="AA25" i="2"/>
  <c r="Z15" i="2" l="1"/>
  <c r="Z21" i="2"/>
  <c r="Z16" i="2"/>
  <c r="Z17" i="2"/>
  <c r="AC35" i="2" l="1"/>
  <c r="Z35" i="2" l="1"/>
  <c r="Z34" i="2"/>
  <c r="AC31" i="2" l="1"/>
  <c r="AC10" i="2" l="1"/>
  <c r="AC11" i="2"/>
  <c r="AC16" i="2"/>
  <c r="AC17" i="2"/>
  <c r="AC19" i="2"/>
  <c r="AC21" i="2"/>
  <c r="AC22" i="2"/>
  <c r="AC24" i="2"/>
  <c r="AC25" i="2"/>
  <c r="AC32" i="2"/>
  <c r="AC33" i="2"/>
  <c r="AC39" i="2"/>
  <c r="AC6" i="2"/>
  <c r="Z6" i="2" l="1"/>
  <c r="Z4" i="2"/>
  <c r="Z9" i="2" l="1"/>
  <c r="Z11" i="2"/>
  <c r="Z12" i="2"/>
  <c r="Z13" i="2"/>
  <c r="Z18" i="2"/>
  <c r="Z19" i="2"/>
  <c r="Z20" i="2"/>
  <c r="Z23" i="2"/>
  <c r="Z24" i="2"/>
  <c r="Z25" i="2"/>
  <c r="Z26" i="2"/>
  <c r="Z27" i="2"/>
  <c r="Z28" i="2"/>
  <c r="Z29" i="2"/>
  <c r="Z30" i="2"/>
  <c r="Z31" i="2"/>
  <c r="Z32" i="2"/>
  <c r="Z33" i="2"/>
  <c r="Z41" i="2"/>
  <c r="T5" i="2"/>
  <c r="T6" i="2"/>
  <c r="T7" i="2"/>
  <c r="T8" i="2"/>
  <c r="T9" i="2"/>
  <c r="T10"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 i="2"/>
  <c r="N5" i="2"/>
  <c r="N6" i="2"/>
  <c r="N8" i="2"/>
  <c r="N9" i="2"/>
  <c r="N10" i="2"/>
  <c r="N11" i="2"/>
  <c r="AN11" i="2" s="1"/>
  <c r="N12" i="2"/>
  <c r="AN12" i="2" s="1"/>
  <c r="N13" i="2"/>
  <c r="N14" i="2"/>
  <c r="N15" i="2"/>
  <c r="N17" i="2"/>
  <c r="N18" i="2"/>
  <c r="N19" i="2"/>
  <c r="N20" i="2"/>
  <c r="N21" i="2"/>
  <c r="N22" i="2"/>
  <c r="N23" i="2"/>
  <c r="N24" i="2"/>
  <c r="N25" i="2"/>
  <c r="N26" i="2"/>
  <c r="N27" i="2"/>
  <c r="N28" i="2"/>
  <c r="N29" i="2"/>
  <c r="N30" i="2"/>
  <c r="N31" i="2"/>
  <c r="N32" i="2"/>
  <c r="N33" i="2"/>
  <c r="N34" i="2"/>
  <c r="N35" i="2"/>
  <c r="N37" i="2"/>
  <c r="N38" i="2"/>
  <c r="N39" i="2"/>
  <c r="N40" i="2"/>
  <c r="N41" i="2"/>
  <c r="N42" i="2"/>
  <c r="N4" i="2"/>
  <c r="AN9" i="2" l="1"/>
  <c r="AN8" i="2"/>
  <c r="AN19" i="2"/>
  <c r="F8" i="4"/>
  <c r="I8" i="4"/>
  <c r="H8" i="4"/>
  <c r="G8" i="4"/>
  <c r="O5" i="4" s="1"/>
  <c r="E8" i="4"/>
  <c r="J7" i="4"/>
  <c r="J6" i="4"/>
  <c r="J5" i="4"/>
  <c r="J4" i="4"/>
  <c r="J3" i="4"/>
  <c r="J8" i="4" l="1"/>
  <c r="O8" i="4"/>
</calcChain>
</file>

<file path=xl/sharedStrings.xml><?xml version="1.0" encoding="utf-8"?>
<sst xmlns="http://schemas.openxmlformats.org/spreadsheetml/2006/main" count="556" uniqueCount="410">
  <si>
    <t>PROGRAMA</t>
  </si>
  <si>
    <t>LÍNEAS DE PROYECTO</t>
  </si>
  <si>
    <t>INDICADOR</t>
  </si>
  <si>
    <t>RESPONSABLES</t>
  </si>
  <si>
    <t>EJE ESTRATÉGICO</t>
  </si>
  <si>
    <t xml:space="preserve">SUBPROGRAMA </t>
  </si>
  <si>
    <t>METAS</t>
  </si>
  <si>
    <t xml:space="preserve">1. </t>
  </si>
  <si>
    <t>Reconocimiento                   de la población sexualmente diversa</t>
  </si>
  <si>
    <t>Identificación y caracterización de la población sexualmente diversa</t>
  </si>
  <si>
    <t xml:space="preserve">Caracterización de la población sexualmente diversa </t>
  </si>
  <si>
    <t>1.1.1.1.</t>
  </si>
  <si>
    <t>Implementación  del Observatorio departamental de género y diversidad</t>
  </si>
  <si>
    <t xml:space="preserve">2. </t>
  </si>
  <si>
    <t>Ciudadanía y participación en espacios político - institucionales</t>
  </si>
  <si>
    <t>Fortalecimiento de  la institucionalidad</t>
  </si>
  <si>
    <t>Fortalecimiento de la capacidad institucional para la atención de población sexualmente diversa</t>
  </si>
  <si>
    <t>Empoderamiento  de la población sexualmente                    diversa</t>
  </si>
  <si>
    <t>Promoción de la organización y el liderazgo positivo en la población sexualmente diversa</t>
  </si>
  <si>
    <t xml:space="preserve">Promoción  de ciudadanía y democracia en la  población sexualmente diversa </t>
  </si>
  <si>
    <t>Población sexualmente diversa como agentes  de paz, perdón y reconciliación.</t>
  </si>
  <si>
    <t>Inclusión de la población sexualmente diversa en el  posconflicto y la reconciliación</t>
  </si>
  <si>
    <t>Atención integral a víctimas del conflicto con orientación sexual diversa</t>
  </si>
  <si>
    <t xml:space="preserve">3. </t>
  </si>
  <si>
    <t xml:space="preserve">Inclusión social y aceptación de la diferencia </t>
  </si>
  <si>
    <t>Promoción de la inclusión y diversidad sexual en entorno institucionales públicos y privados</t>
  </si>
  <si>
    <t>Promoción de territorios libres de discriminación</t>
  </si>
  <si>
    <t>Inclusión y diversidad sexual en los entornos familiares</t>
  </si>
  <si>
    <t>Prácticas de aceptación de la diferencia y la diversidad sexual en los entornos familiares</t>
  </si>
  <si>
    <t xml:space="preserve">4. </t>
  </si>
  <si>
    <t>Acceso a servicios sociales básicos con enfoque diferencial sexualmente diverso</t>
  </si>
  <si>
    <t>Inclusión en procesos  culturales y artísticos</t>
  </si>
  <si>
    <t>Promoción cultural  y expresiones artísticas</t>
  </si>
  <si>
    <t xml:space="preserve">Inclusión en procesos de atención en salud </t>
  </si>
  <si>
    <t>Acceso oportuno y de calidad al sistema de salud</t>
  </si>
  <si>
    <t xml:space="preserve">Asistencia especializada en relación con el alto consumo de sustancias psico activas (SPA) </t>
  </si>
  <si>
    <t>Inclusión en procesos educativos</t>
  </si>
  <si>
    <t>Acceso e inclusión al sistema educativo</t>
  </si>
  <si>
    <t xml:space="preserve">5. </t>
  </si>
  <si>
    <t>Fortalecimiento económico, productivo y de capacidad instalada para la población sexualmente diversa</t>
  </si>
  <si>
    <t xml:space="preserve">Autonomía económica, empleo formal y salario en condiciones de igualdad </t>
  </si>
  <si>
    <t>Diseño y puesta en marcha de un observatorio departamental de género y diversidad, a través del cual se realice publicación, análisis y seguimiento de indicadores para la garantía de derechos de la población sexualmente diversa.</t>
  </si>
  <si>
    <t>Promoción y adopción del enfoque de género y diversidad sexual en la institucionalidad pública</t>
  </si>
  <si>
    <t>Diseño e implementación de rutas de atención a población sexualmente diversa.</t>
  </si>
  <si>
    <t xml:space="preserve">Seguimiento a indicadores de gestión pública y rendición de cuentas frente a la garantía de derechos de la población sexualmente diversa. </t>
  </si>
  <si>
    <t>Promoción de la participación política y la incidencia social de la población sexualmente diversa a través de la apertura de espacios de diálogo, rendición de cuentas y control social.</t>
  </si>
  <si>
    <t>Implementación de componentes de género y diversidad en los planes de acción de derechos humanos, participación ciudadana y paz.</t>
  </si>
  <si>
    <t xml:space="preserve">Asistir técnicamente a los 12 municipios del departamento en la conformación y consolidación de espacios de participación de la población sexualmente diversa. </t>
  </si>
  <si>
    <t>Mejoras en las condiciones de habitabilidad de la población sexualmente diversa</t>
  </si>
  <si>
    <t>Orientación familiar y construcción de entornos familiares inclusivos con la diversidad.</t>
  </si>
  <si>
    <t>Sensibilización y comunicación para prevenir el acoso escolar en el Departamento.</t>
  </si>
  <si>
    <t>Incremento de la capacidad técnica para el desarrollo de planes, programas y proyectos con enfoque diferencial dirigidos a la población sexualmente diversa.</t>
  </si>
  <si>
    <t>Adopción de procesos y procedimientos para el desarrollo de una agenda pública de garantía de derechos a la población sexualmente diversa.</t>
  </si>
  <si>
    <t>Conformación y consolidación de espacios de participación y concertación de la población sexualmente diversa en las entidades territoriales.</t>
  </si>
  <si>
    <t xml:space="preserve">Implementar en los municipios un proceso formativo anualizado para el desarrollo del liderazgo colectivo y la incidencia política de la población sexualmente diversa del departamento. </t>
  </si>
  <si>
    <t>Crear de manera permanente la mesa departamental  de participación y concertación para la implementación de la política de diversidad sexual e identidades de género.</t>
  </si>
  <si>
    <t>Desarrollar 1 campaña anualizada con incidencia en las instituciones educativa de promoción del respeto por la diferencia e instalación de territorios libres de discriminación.</t>
  </si>
  <si>
    <t>Desarrollo de campañas para la promoción de espacios libres de discriminación en instituciones educativas, establecimientos públicos y escenarios de interacción pública.</t>
  </si>
  <si>
    <t>Desarrollar 1 campaña anualizada con incidencia municipal de promoción del respeto por la diferencia e instalación de territorios libres de discriminación en entidades públicas y privadas, y espacios públicos.</t>
  </si>
  <si>
    <t xml:space="preserve">Crear una mesa permanente de seguimiento a casos de vulneración de derechos a población sexualmente diversa en el marco del comité consultivo intersectorial para el abordaje integral de la violencia de género. </t>
  </si>
  <si>
    <t xml:space="preserve">Implementación de una estrategia de seguimiento a casos urgentes de discriminación y vulneración de derechos alrededor de espacios de homosocialización. </t>
  </si>
  <si>
    <t>Realizar mesas técnicas con el sector salud para la promoción de la accesibilidad, confiabilidad y confidencialidad en los diagnósticos y procedimientos médicos de diversa naturaleza realizados a la población sexualmente diversa en el marco de la sentencia T-248.</t>
  </si>
  <si>
    <t>Prevención y atención de casos de transmisión de ETS y acceso a tratamientos, suplementos nutricional y métodos anticonceptivos para hombres y mujeres.</t>
  </si>
  <si>
    <t>Incluir a la población sexualmente diversa en la Implementación de módulos formativos de base comunitaria para la prevención, atención y mitigación del consumo de SPA.</t>
  </si>
  <si>
    <t xml:space="preserve">Capacitación a actores del sistema escolar para la inclusión de perspectivas de género, diversidad y respeto por la diferencia en la atención psicosocial de los niños, niñas y adolescentes. </t>
  </si>
  <si>
    <t>Campañas de promoción de espacios libres de discriminación en instituciones de educación técnica y superior.</t>
  </si>
  <si>
    <t xml:space="preserve">Acompañar la construcción y actualización de manuales de convivencia escolar y proyectos educativos institucionales de las instituciones educativas del departamento de conformidad con la Ley 1620 del 2013. </t>
  </si>
  <si>
    <t>Brindar capacitaciones anualizadas en ley 1620 del 2013 y sentencia T-478 del 2015, en diversidad sexual e identidad de genero a integrantes de la comunidad educativa y a las escuelas de padres de familia.</t>
  </si>
  <si>
    <t>Diseñar e implementar una estrategia comunicativa para prevenir el acoso escolar.</t>
  </si>
  <si>
    <t>Articular esfuerzos con las agencias públicas de empleo para la búsqueda de oportunidades laborales de la población LGBTI.</t>
  </si>
  <si>
    <t xml:space="preserve">Acompañamiento a rutas de financiación para proyectos con enfoque diverso de emprendimiento e innovación social y productiva. </t>
  </si>
  <si>
    <t>Promover la apertura de líneas de financiación de iniciativas de emprendimiento social para población sexualmente diversa.</t>
  </si>
  <si>
    <t>Articular con la oferta de subsidios para vivienda y hábitat saludable la disposición de cupos para la población sexualmente diversa.</t>
  </si>
  <si>
    <t>UN (1) SISTEMA DE INFORMACIÓN DISEÑADO E IMPLEMENTADO</t>
  </si>
  <si>
    <t>UN (1) OBSERVATORIO DISEÑADO E IMPLEMENTADO</t>
  </si>
  <si>
    <t>SECRETARÍA DE FAMILIA
SECRETARÍA DE PLANEACIÓN DEPARTAMENTAL</t>
  </si>
  <si>
    <t>DOS (2) JORNADAS ANUALIZADAS POR MUNICIPIO DESARROLLADAS</t>
  </si>
  <si>
    <t xml:space="preserve">SECRETARÍA DE FAMILIA </t>
  </si>
  <si>
    <t>UN (1) MANUAL DE PROCESOS Y PROCEDIMIENTOS FORMULADO Y ADOPTADO</t>
  </si>
  <si>
    <t>SECRETARÍA DE FAMILIA
SECRETARÍA DE PLANEACIÓN DEPARTAMENTAL
CONTROL INTERNO</t>
  </si>
  <si>
    <t>UNA (1) RUTA ADOPTADA E IMPLEMENTADA</t>
  </si>
  <si>
    <t>UN (1) INSTRUMENTO DE CARACTERIZACIÓN DE USUARIOS DISEÑADO E IMPLEMENTADO</t>
  </si>
  <si>
    <t>DOCE (12) MUNICIPIOS ASISTIDOS TÉCNICAMENTE</t>
  </si>
  <si>
    <t>SECRETARÍA DE FAMILIA</t>
  </si>
  <si>
    <t xml:space="preserve">UN (1) PROCESO FORMATIVO IMPLEMENTADO </t>
  </si>
  <si>
    <t>UNA (1) MESA DEPARTAMENTAL DE PARTICIPACIÓN Y CONCERTACIÓN CONFORMADA</t>
  </si>
  <si>
    <t>UNA (1) PRESENTACIÓN ANUALIZADA DE REPORTE AL SEGUIMIENTO DE LA IMPLEMENTACIÓN DE LA POLÍTICA PRESENTADO.</t>
  </si>
  <si>
    <t>CIEN PORCIENTO 100% DE LOS PLANES Y PROYECTOS DE POSTCONFLICTO, ESTABILIZACIÓN Y RECONCILIACIÓN ARMONIZADOS</t>
  </si>
  <si>
    <t>SECRETARÍA DE FAMILIA
SECRETARÍA DE PLANEACIÓN DEPARTAMENTAL
SECRETARÍA DEL INTERIOR
UNIDAD DE VÍCTIMAS</t>
  </si>
  <si>
    <t>CIEN PORCIENTO 100% DE LOS PLANES DE ACCIÓN MUNICIPALES DE DERECHOS HUMANOS Y CONVIVENCIA ESCOLAR ARMONIZADOS</t>
  </si>
  <si>
    <t>CIEN PORCIENTO 100% DE LOS COMITÉS TERRITORIALES DE PAZ, RECONCILIACIÓN Y CONVIVENCIA CON REPRESENTATIVIDAD DE POBLACIÓN LGBTI</t>
  </si>
  <si>
    <t xml:space="preserve">SECRTARÍA DE FAMILIA
SECRETARÍA DEL INTERIOR
UNIDAD DE VÍCTIMAS
</t>
  </si>
  <si>
    <t>UNA (1) CAMPAÑA ANUAL DESARROLLADA</t>
  </si>
  <si>
    <t>UNA (1) MESA TÉCNICA CONFORMADA</t>
  </si>
  <si>
    <t>SECRETARÍA DE FAMILIA
SECRETARÍA DE SALUD
POLICÍA NACIONAL 
ALCALDÍAS MUNICIPALES</t>
  </si>
  <si>
    <t xml:space="preserve">SECRETARÍA DE FAMILIA
ALCALDÍAS MUNICIPALES
</t>
  </si>
  <si>
    <t>SECRETARÍA DE FAMILIA
SECRETARÍA DE EDUCACIÓN
SECRETARÍA DEL INTERIOR
ALCALDÍAS MUNICIPALES</t>
  </si>
  <si>
    <t>SECRETARÍA DE FAMILIA
SECRETARÍA DEL INTERIOR
ALCALDÍAS MUNICIPALES</t>
  </si>
  <si>
    <t>UNA (1) ESTRATEGIA DISEÑADA E IMPLEMENTADA</t>
  </si>
  <si>
    <t>SECRETARÍA DE FAMILIA
POLICÍA NACIONAL
ALCALDÍAS MUNICIPALES</t>
  </si>
  <si>
    <t>UNA (1) ESTRATEGIA IMPLEMENTADA</t>
  </si>
  <si>
    <t xml:space="preserve">SECRETARÍA DE FAMILIA
ALCALDÍAS MUNICIPALES
COMISARÍAS DE FAMILIA
</t>
  </si>
  <si>
    <t>DOCE (12) PLANES MUNICIPALES ARMONIZADOS</t>
  </si>
  <si>
    <t>SECRETARÍA DE FAMILIA 
ALCALDÍAS MUNICIPALES
SECRETARÍA DE EDUCACIÓN</t>
  </si>
  <si>
    <t>DOCE (12) MUNICIPIOS CUENTAN CON OFERTA CULTURAL Y ARTÍSTICA INCLUSIVA</t>
  </si>
  <si>
    <t>SECRETARÍA DE FAMILIA
SECRETARÍA DE CULTURA
ALCALDÍAS MUNICIPALES</t>
  </si>
  <si>
    <t>DOCE (12) MUNICIPIOS CUENTAN CON OFERTA DEPORTIVA Y RECREATIVA INCLUSIVA</t>
  </si>
  <si>
    <t>SECRETARÍA DE FAMILIA
INDEPORTES
ALCALDÍAS MUNICIPALES</t>
  </si>
  <si>
    <t>UNA (1) CAMPAÑA ANUAL DE CAPACITACIÓN REALIZADA</t>
  </si>
  <si>
    <t xml:space="preserve">SECRETARÍA DE FAMILIA
SECRETARÍA DE SALUD
</t>
  </si>
  <si>
    <t>UNA (1) CAPACITACIÓN ANUAL REALIZADA</t>
  </si>
  <si>
    <t>SECRETARÍA DE FAMILIA
SECRETARÍA DE SALUD</t>
  </si>
  <si>
    <t>UNA (1) CAMPAÑA PREVENTIVA DESARROLLADA</t>
  </si>
  <si>
    <t xml:space="preserve">UN (1) MODELO DE ATENCIÓN EN SALUD MENTAL FORTALECIDO </t>
  </si>
  <si>
    <t>UN (1) MÓDULO FORMATIVO ARMONIZADO CON COMPONENTES DE GÉNERO Y DIVERSIDAD</t>
  </si>
  <si>
    <t>UNA (1) ACTIVIDAD ANUAL REALIZADA</t>
  </si>
  <si>
    <t xml:space="preserve">SECRETARÍA DE FAMILIA
SECRETARÍA DE EDUCACIÓN  </t>
  </si>
  <si>
    <t>CIEN PORCIENTO 100% DE LOS MANUALES DE CONVIVENCIA Y PROYECTOS EDUCATIVOS INSTITUCIONALES ACTUALIZADOS DE CONFORMIDAD CON LA LEY 1620 DE 2013</t>
  </si>
  <si>
    <t>UNA (1) ESTRATEGIA DESARROLLADA</t>
  </si>
  <si>
    <t>SECRETARÍA DE FAMILIA
UNIVERSIDADES
SECRETARÍA DE EDUCACIÓN</t>
  </si>
  <si>
    <t>SECRETARÍA DE FAMILIA
OFICINA DE COMUNICACIONES</t>
  </si>
  <si>
    <t>UNA (1) MESA TÉCNICA DE EQUIDAD LABORAL CON ENFOQUE DIFERENCIAL Y DE GÉNERO CONFORMADA</t>
  </si>
  <si>
    <t>SECRETARÍA DE FAMILIA
MINISTERIO DEL INTERIOR</t>
  </si>
  <si>
    <t xml:space="preserve">SECRETARÍA DE FAMILIA
SECRETARÍA DE TURISMO, INDUSTRIA Y COMERCIO
</t>
  </si>
  <si>
    <t>NÚMERO # DE PROYECTOS E INICIATIVAS DE POBLACIÓN SEXUALMENTE DIVERSA APOYADAS O COFINANCIADAS</t>
  </si>
  <si>
    <t>SECRETARÍA DE FAMILIA
SECRETARÍA DE TURISMO, INDUSTRIA Y COMERCIO
SECRETARÍA DE FAMILIA
SENA</t>
  </si>
  <si>
    <t>NÚMERO # DE POBLACIÓN SEXUALMENTE DIVERSA BENEFICIADOS CON OFERTAS DE SUBSIDIOS PARA VIVIENDA Y HÁBITAT</t>
  </si>
  <si>
    <t>SECRETARÍA DE FAMILIA
PROMOTORA DE VIVIENDA
SECRETARÍA DE INFRAESTRUCTURA
ALCALDÍAS MUNICIPALES</t>
  </si>
  <si>
    <t>Armonización y Transversalización del enfoque de género y diversidad en los programas y proyectos de postconflicto, estabilización y reconciliación adoptados por el Departamento.</t>
  </si>
  <si>
    <t>Armonizar los programas y proyectos de postconflicto, estabilización y reconciliación adoptados en el Departamento con los enfoques de género y diversidad.</t>
  </si>
  <si>
    <t xml:space="preserve">Implementar componentes de género y diversidad en los planes de acción de los comités municipales de derechos humanos y convivencia escolar. </t>
  </si>
  <si>
    <t>Desarrollo de estrategias y articulación intersectorial para la atención y prevención de la violencia basada en género en el territorio quindiano.</t>
  </si>
  <si>
    <t xml:space="preserve">Diseñar una estrategia de seguimiento a casos urgentes de discriminación y vulneración de derechos con componentes de atención, prevención y sensibilización. </t>
  </si>
  <si>
    <t xml:space="preserve">Promoción del deporte, la recreación y uso del tiempo libre </t>
  </si>
  <si>
    <t>Realizar una campaña anual de capacitación la población LGBTI sobre el Sistema General de Seguridad Social en Salud y afiliación de beneficiario en cada ente territorial  y mecanismos de acceso.</t>
  </si>
  <si>
    <t xml:space="preserve">Desarrollar una campaña preventiva y de sensibilización sobre los riesgos de la hormonización desregularizada, el uso de protocolos de consentimiento informado, rutas de atención y recepción de denuncias.  </t>
  </si>
  <si>
    <t>Desarrollar acciones educativas en derechos sexuales y reproductivos y promoción de habilidades auto protectoras.</t>
  </si>
  <si>
    <t xml:space="preserve">Promover espacios de reflexión académica en torno a la cultura ciudadana, inclusión laboral, sensibilización, familia y diversidad sexual y de género en las instituciones de educación técnica y superior del departamento. </t>
  </si>
  <si>
    <t>Promoción de la autonomía económica  y el emprenderismo en la población sexualmente diversa.</t>
  </si>
  <si>
    <t>Hábitat seguro para la población sexualmente diversa</t>
  </si>
  <si>
    <t>Diseño y puesta en marcha de un sistema de información tendiente a caracterizar de manera periódica la situación de derechos de la población.</t>
  </si>
  <si>
    <t>1.1.2.1</t>
  </si>
  <si>
    <t>2.1.1.1</t>
  </si>
  <si>
    <t>2.1.1.2</t>
  </si>
  <si>
    <t>1.1</t>
  </si>
  <si>
    <t>2.1</t>
  </si>
  <si>
    <t>2.2</t>
  </si>
  <si>
    <t>2.3</t>
  </si>
  <si>
    <t>3.1</t>
  </si>
  <si>
    <t>3.2</t>
  </si>
  <si>
    <t>4.1</t>
  </si>
  <si>
    <t>4.2</t>
  </si>
  <si>
    <t>4.3</t>
  </si>
  <si>
    <t>5.1</t>
  </si>
  <si>
    <t>5.2</t>
  </si>
  <si>
    <t>1.1.1</t>
  </si>
  <si>
    <t>1.1.2</t>
  </si>
  <si>
    <t>2.1.1</t>
  </si>
  <si>
    <t>2.1.2</t>
  </si>
  <si>
    <t>2.2.1</t>
  </si>
  <si>
    <t>2.2.2</t>
  </si>
  <si>
    <t>2.3.1</t>
  </si>
  <si>
    <t>2.3.2</t>
  </si>
  <si>
    <t>3.1.1</t>
  </si>
  <si>
    <t>3.2.1</t>
  </si>
  <si>
    <t>4.1.1</t>
  </si>
  <si>
    <t>4.1.2</t>
  </si>
  <si>
    <t>4.2.1</t>
  </si>
  <si>
    <t>4.2.2</t>
  </si>
  <si>
    <t>4.3.1</t>
  </si>
  <si>
    <t>5.1.1</t>
  </si>
  <si>
    <t>2.1.2.1</t>
  </si>
  <si>
    <t>2.1.2.2</t>
  </si>
  <si>
    <t>2.2.1.1</t>
  </si>
  <si>
    <t>2.2.1.2</t>
  </si>
  <si>
    <t>2.2.2.1</t>
  </si>
  <si>
    <t>2.3.1.1</t>
  </si>
  <si>
    <t>2.3.1.2</t>
  </si>
  <si>
    <t>2.3.2.1</t>
  </si>
  <si>
    <t>3.1.1.1</t>
  </si>
  <si>
    <t>3.1.1.2</t>
  </si>
  <si>
    <t>3.1.1.3</t>
  </si>
  <si>
    <t>3.1.1.4</t>
  </si>
  <si>
    <t>3.2.1.1</t>
  </si>
  <si>
    <t>3.2.1.2</t>
  </si>
  <si>
    <t>4.1.1.1</t>
  </si>
  <si>
    <t>4.1.2.1</t>
  </si>
  <si>
    <t>4.2.1.1</t>
  </si>
  <si>
    <t>4.2.1.2</t>
  </si>
  <si>
    <t>4.2.1.3</t>
  </si>
  <si>
    <t>4.2.1.4</t>
  </si>
  <si>
    <t>4.2.1.5</t>
  </si>
  <si>
    <t>4.2.2.1</t>
  </si>
  <si>
    <t>4.3.1.1</t>
  </si>
  <si>
    <t>4.3.1.2</t>
  </si>
  <si>
    <t>4.3.1.3</t>
  </si>
  <si>
    <t>4.3.1.4</t>
  </si>
  <si>
    <t>4.3.1.5</t>
  </si>
  <si>
    <t>5.1.1.1</t>
  </si>
  <si>
    <t>5.1.1.2</t>
  </si>
  <si>
    <t>5.2.1</t>
  </si>
  <si>
    <t>5.2.1.1</t>
  </si>
  <si>
    <t>Implementación de estrategias para el desarrollo del liderazgo colectivo de la población sexualmente diversa del Departamento.</t>
  </si>
  <si>
    <t xml:space="preserve">Garantía de derechos y reparación integral a la población sexualmente diversa victima del conflicto armado. </t>
  </si>
  <si>
    <t xml:space="preserve">Promoción de la no-discriminación en la dinámica institucional.  </t>
  </si>
  <si>
    <t>Transversalización del enfoque de género y diversidad en los planes de convivencia escolar.</t>
  </si>
  <si>
    <t>Oferta cultural y artística del departamento para población LGBTI.</t>
  </si>
  <si>
    <t>Oferta deportiva y recreativa del departamento para población LGBTI.</t>
  </si>
  <si>
    <t xml:space="preserve">Capacitaciones en materia de seguridad social en salud, derechos y deberes en salud y tratamientos hormonales. </t>
  </si>
  <si>
    <t>Confidencialidad, confiabilidad y accesibilidad para la población sexualmente diversa del Departamento.</t>
  </si>
  <si>
    <t xml:space="preserve"> Prevención y mitigación de situaciones de hormonización no regularizada. </t>
  </si>
  <si>
    <t>Promoción y atención de salud mental dirigido a población sexualmente diversa.</t>
  </si>
  <si>
    <t>Fortalecimiento a la capacidad de respuesta para la reducción del consumo de sustancias psicoactivas.</t>
  </si>
  <si>
    <t xml:space="preserve">Actualización de manuales institucionales de convivencia escolar. </t>
  </si>
  <si>
    <t>Prevención y atención del acoso escolar asociado a la población sexualmente diversa.</t>
  </si>
  <si>
    <t>Fortalecimiento productivo de la población sexualmente diversa.</t>
  </si>
  <si>
    <t>Accesibilidad de la población sexualmente diversa a servicios de subsidiariedad para vivienda y hábitat saludable.</t>
  </si>
  <si>
    <t>Diseñar y poner en marcha un (1) sistema de información.</t>
  </si>
  <si>
    <t>Diseñar y poner en marcha un (1) observatorio departamental de género y diversidad.</t>
  </si>
  <si>
    <t>Formulación, validación y adopción de un (1) manual de procesos y procedimientos para la atención de la población sexualmente diversa del departamento.</t>
  </si>
  <si>
    <t xml:space="preserve">Adoptar rutas de atención y activación de medidas y protocolos en los instrumentos de planeación y gestión publica para promover la garantía de derechos económico, sociales y culturales (salud, educación participación y seguridad) de la población sexualmente diversa. </t>
  </si>
  <si>
    <t>Incorporar en los instrumentos de caracterización de usuarios y servicio al ciudadano, variables para monitorear la atención a población sexualmente diversa.</t>
  </si>
  <si>
    <t>Realizar una presentación anual de reporte del seguimiento e implementación de la política publica en el marco de la rendición pública de cuentas institucional.</t>
  </si>
  <si>
    <t>Garantizar la representatividad de la población LGBTI en la totalidad de los consejos territoriales de paz, reconciliación y convivencia.</t>
  </si>
  <si>
    <t>Realizar un proceso formativo anual en los entes territoriales del departamento para la actualización a funcionarios públicos en la adopción de mecanismos de género y Transversalización del enfoque genero diverso y parámetros no sexistas según ley 1752 del 2015 (ley antidiscriminación).</t>
  </si>
  <si>
    <t>Implementar una estrategia de sensibilización familiar anual que fortalezca los lazos familiares con entornos de personas sexualmente diversas en cada municipio.</t>
  </si>
  <si>
    <t>Armonizar los 12 planes de convivencia escolar con los enfoques de género y diversidad para el abordaje de las rutas de atención y fortalecimiento familiar alrededor de la diversidad.</t>
  </si>
  <si>
    <t>Garantizar el acceso y representatividad de la población sexualmente diversa a la oferta cultural y artística del departamento.</t>
  </si>
  <si>
    <t>Garantizar el acceso y representatividad de la población sexualmente diversa a la oferta recreativa y deportiva del departamento.</t>
  </si>
  <si>
    <t xml:space="preserve">Realizar 1 capacitación anual para la población sexualmente diversa y funcionarios públicos en deberes y derechos en Salud, soportado en la ley 1620 de derechos sexuales y reproductivos. </t>
  </si>
  <si>
    <t>Fortalecer en el modelo de atención en salud mental los componentes de diversidad y género para la atención a población sexualmente diversa.</t>
  </si>
  <si>
    <t xml:space="preserve">Realizar una actividad anual de sensibilización no tendenciosa a estudiantes y profesores de instituciones educativas frente a temas de identidad de género,  trato igualitario y nombre identitario de la población sexualmente diversa. </t>
  </si>
  <si>
    <t>Realizar asistencia técnica y para la construcción de planes de acción municipal de las mesas de participación de población LGBTI y formulación de proyectos tendientes a la empleabilidad de población sexualmente diversa.</t>
  </si>
  <si>
    <t>Desarrollar acciones de formación y cualificación de competencias laborales para población LGBTI.</t>
  </si>
  <si>
    <t>Reconocimiento de la población sexualmente diversa</t>
  </si>
  <si>
    <t>CRITICO</t>
  </si>
  <si>
    <t>BAJO</t>
  </si>
  <si>
    <t>MEDIO</t>
  </si>
  <si>
    <t>SATISFACTORIO</t>
  </si>
  <si>
    <t>SOBRESALIENTE</t>
  </si>
  <si>
    <t>Eje 1</t>
  </si>
  <si>
    <t>Eje 2</t>
  </si>
  <si>
    <t>Eje 3</t>
  </si>
  <si>
    <t>Eje 4</t>
  </si>
  <si>
    <t>Eje 5</t>
  </si>
  <si>
    <t>LINEAS</t>
  </si>
  <si>
    <t>EJES ESTRATÉGICOS</t>
  </si>
  <si>
    <t>TOTAL</t>
  </si>
  <si>
    <t>RANGO</t>
  </si>
  <si>
    <t>CANTIDAD</t>
  </si>
  <si>
    <t>CRÍTICO</t>
  </si>
  <si>
    <r>
      <t xml:space="preserve">POLÍTICA PÚBLICA DE DIVERSIDAD SEXUAL E IDENTIDAD DE GÉNERO 2019-2029  </t>
    </r>
    <r>
      <rPr>
        <b/>
        <i/>
        <sz val="36"/>
        <rFont val="Arial"/>
        <family val="2"/>
      </rPr>
      <t>QUINDÍO DIVERSO</t>
    </r>
  </si>
  <si>
    <t>Con la creación del consejo consultivo de diversidad sexual e identidad de género(Decreto 510/2020) y el correspondiente comité se dio cumplimiento al 100% de esta meta.</t>
  </si>
  <si>
    <t>Programado</t>
  </si>
  <si>
    <t>Ejecutado</t>
  </si>
  <si>
    <t>Porcentaje avance</t>
  </si>
  <si>
    <t>Observaciones</t>
  </si>
  <si>
    <t>Porcentaje avance total de PP en metas</t>
  </si>
  <si>
    <t xml:space="preserve">Desde el municipio de Cordoba se realizó un proceso formativo anual en Curso de Autoformación Enfoque Diferencial con intenciadad horaria de 60 horas a 3 contratistas del ente municipal por parte de Sistema Nacional de atención y reparación integral a las víctimas., en el municipio de Quimbaya se realizó capacitación sobre enfoque interseccional con funcionarios y contratistas del SISBEN.
En el Municipio de Montenegro en articulación con el ente departamental (secretaría de familia) se realizó capacitación a funcionarios de la alcaldía municipal en temas diversidad sexual, incluidos los derechos y deberes de ambas partes (población y funcionarios.
la alcaldía de Circasia reporta que el proceso formativo lo hizo la administración de la mano de la Gobernacion a entidades publicas policia nacional.
la alcaldía de Génova señala que se han realizado capacitaciones a los funcionarios de la Administración Municipal en la transversalicacion del enfoque de género y asi mismo se ha socializado la ruta antidiscriminación.
la alcaldía de La Tebaida señala que el 12 de octubre,  se realizó visita a todas las oficinas de la alcaldía para capacitando a los funcionarios públicos, sobre enfoque diferencial y transversalizacion.  
la alcaldía de Filandia reporta que se realizo capacitación  sobre enfoque diferencial a contratistas y Funcionarios de la administración Municipal  el día 19 noviembre 2021
</t>
  </si>
  <si>
    <t xml:space="preserve">Se realizó solicitud a cada uno de los 12 municipios, a fin de conocer si cuentan o no con una base de datos que corresponda a la identificación y/o caracterización de la comunidad sexualmente diversa al interior de sus territorios.                                                                                                                                     
Se  inicio la caracterización de 10 mujeres trans servisexuales en los municipios de Pijao, Gènova y Calarca . </t>
  </si>
  <si>
    <t xml:space="preserve">Para este periodo no se programaron metas para dar cumplimiento al indicador. </t>
  </si>
  <si>
    <t>Se realizó el diseño del directorio departamental y material impreso de difusión, como instrumentos para la activación e implementación de la ruta antidiscriminación.
Se realizó socialización interinstitucional de rutas de atención e información en salud con enfoque diferencial. 
Se genero una alianza entre la Secretaría de Familia y las alcaldías de la Tebaida, Quimbaya, Montenegro y Circasia, para la implementación y socialización virtual de la ruta antidiscriminación a través de las redes sociales de cada municipio.
La secretaria de familia ha venido socializando con funcionarios públicos, la ruta antidiscriminación, permitiendo de este modo la implementación de la misma.</t>
  </si>
  <si>
    <t xml:space="preserve">
 La Secretaría de Familia a través de los líderes y enlaces municipales  realizo apoyo en la difusión dirigida a  mujeres pertenecientes a la comunidad OSIGD  en la capacitación  "ESCUELA  DE FORMACION  POLITICA DE ALTO NIVEL" , espacio académico  iniciativa de la vicepresidencia, en alianza con la consejería presidencial para la equidad de la mujer, la universidad Sergio arboleda y la universidad Hanns Seidel,  contribuyendo con el empoderamiento de la mujer Quindiana en términos políticos y de participación.                                                                                                                          
                                                                                                    </t>
  </si>
  <si>
    <t xml:space="preserve">Durante el proceso de armonización del plan de desarrollo se realizó ajuste en cuanto a las metas y actividades de los proyectos que continúan y los nuevos en el Plan Departamental de Desarrollo “TU Y YO Somos Quindío”, de conformidad con recomendaciones de las secretarías de Planeación y Hacienda Departamental.
Con el fin de articular el plan de acción de la “Política Pública de Diversidad Sexual e Identidad de Género del Departamento del Quindío, Quindío Diverso 2019-2029”, se solicitó a las Secretarías y entes descentralizados la oferta específica institucional para las personas con orientación sexual e identidad de género diversa y los sectores LGBT.                                                                                                                                   </t>
  </si>
  <si>
    <t>Desde la Secretaría de Educación Departamental se brinda acompañamiento y seguimiento a las 54 Instituciones Educativas Oficiales ubicadas en los 11 municipios NO certificados en educación, para la actualización de los manuales de convivencia escolar y comités institucionales de convivencia escolar.</t>
  </si>
  <si>
    <t xml:space="preserve">Desde la Secretaria del Interior, se creo una mesa permanente de seguimiento de acuerdo a lo estipulado en el decreto 441 de 2020.
</t>
  </si>
  <si>
    <t>La Secretaría de Educación Departamental indica que el 100% de las instituciones educativas tienen actualizado los manuales de convivencia escolar en el marco de la Ley 1620 de 2013.</t>
  </si>
  <si>
    <t>Desde la Secretaría de Familia se adoptó e implementó la ruta antidiscriminación</t>
  </si>
  <si>
    <t xml:space="preserve">La Secretaría de Familia Departamental rinde informe de seguimiento de la implementación de la política pública de manera trimestral.
</t>
  </si>
  <si>
    <t>Los doce municipios del Departamento cuentan con oferta cultural y artística inclusiva.</t>
  </si>
  <si>
    <t xml:space="preserve">Los doce municipios del Departamento cuentan con oferta deportiva y recreativa inclusiva.
</t>
  </si>
  <si>
    <t xml:space="preserve">La Secretaria de Familia cuenta con módulo formativo de base comunitaria para la prevención, atención y mitigación del consumo de SPA armonizado con componentes de género y diversidad.
</t>
  </si>
  <si>
    <t>Los manuales de convivencia escolar de las instituciones educativas oficiales adscritas a la secretaría de educación departamental se encuentran actualizados de conformidad a la Ley 1620 de 2013.</t>
  </si>
  <si>
    <t>Programado Presupuesto año</t>
  </si>
  <si>
    <t>Ejecutado Presupuesto año</t>
  </si>
  <si>
    <t xml:space="preserve">Se asistieron técnicamente a los municipios de Montenegro, Pijao, Córdoba, Circasia, Filandia, Salento, Quimbaya, Buenavista y Génova en la consolidación de espacios de participación para la población sexualmente diversa, así como en la socialización del Decreto 00510 del 11 de septiembre 2020.                                                                 
                                             </t>
  </si>
  <si>
    <t>Desde la Secretaria de Familia se realizo  presentación de reporte del seguimiento e implementación de la política publica en el marco de Comité técnico de monitoreo y evaluación a la política pública “QUINDÍO DIVERSO 2019-2029”</t>
  </si>
  <si>
    <t xml:space="preserve">Los Municipios de Circasia, Filandia, Quimbaya, Pijao,  Montenegro Y Salento cuentan con  la representatividad de la población LGBTI en los consejos municipales  de Paz, Convivencia, Derechos Humanos y Derecho Internacional Humanitario. </t>
  </si>
  <si>
    <t xml:space="preserve">Se realizo una campaña por municipio alusiva a espacios libres de discriminación, relacionada con la promoción, de la inclusión y la diversidad sexual en entornos institucionales de carácter público y privado en los municipios de Pijao, Génova, Circasia, Salento, Armenia, Montenegro, Buenavista y la Tebaida.  </t>
  </si>
  <si>
    <t xml:space="preserve">
El CONSEJO CONSULTIVO DE DIVERSIDAD SEXUAL E IDENTIDAD DE GÉNERO DEL QUINDÍO,  esta conformado por el  Comité técnico para la atención y protección de la población OSIDG-LGTBI el cual tiene dentro de sus funciones hacer seguimiento a los casos de vulneración de derechos que se tenga conocimiento en contra de la población OSIDG- LGBTI. 
</t>
  </si>
  <si>
    <t xml:space="preserve">Se realizo taller  "Atención con Enfoque Diferencial y Subdiferencial"  dirigido a funcionarios de la gobernación del Quindío en pro de la atención con  enfoque diferencial y subdiferencial.  
</t>
  </si>
  <si>
    <t xml:space="preserve">                                                                                                           
La Secretaría de Familia se encuentra en la fase de Implementación del Proyecto Tú y Yo Comprometidos con la Familia, enfocados en campañas de prevención de todos los tipos de violencia, en temas inherentes a la activación de rutas de atención y la detección de violencias.</t>
  </si>
  <si>
    <t xml:space="preserve">La Secretaría de Familia realizo masificación virtual de las convocatorias para los siguientes programas Departamentales formulados por la Secretaría de Cultura:  Concertación de proyectos Artísticos, Culturales y   Programa Departamental de Estímulos a la Investigación, Iniciativas de producción cultural de las mujeres rurales a los programas y proyectos de la Conservación, Reconocimiento y Protección del Paisaje Cultural Cafetero, a fin de generar representatividad de la población sexualmente diversa en dichas convocatorias. </t>
  </si>
  <si>
    <t>2,789,498,586</t>
  </si>
  <si>
    <t>Durante la vigencia 2020 el Instituto Departamental de Deporte y Recreacion garantizo el acceso y representatividad en todos los diferentes programas que desarrollo el instituto con un enfoque inclusivo sin importar su raza genero o rientacion sexual.</t>
  </si>
  <si>
    <t>Se implemento la estrategia cuidarte es amarte con el fin de realizar prevención y atencion del acoso escolar y otras problematicas del sector educativo.</t>
  </si>
  <si>
    <t>El Comité de Derechos Humanos del municipio de Filandia incluye dentro de sus enfoques y componentes la población OSIGD con capacitaciones y sensibilizaciones en el municipio. 
La Alcaldía de Génova reporto que en los acuerdos 008 CONSEJO TERRITORIAL DE PAZ, RECONCILIACIÓN, CONVIVENCIA Y DERECHOS HUMANOS EN EL MUNICIPIO DE GÉNOVA, QUINDÍO” y CONVIVENCIA ESCOLAR tiene entre sus directrices el enfoque diferencial y por lo tanto en sus planes de acción.</t>
  </si>
  <si>
    <t>Desde la Secretaria de Salud  se realiza capacitación a funcionarios públicos de  los municipios de Génova y Pijao en derechos sexuales y reproductivos, soportado en la ley 1620.</t>
  </si>
  <si>
    <t>Se han realizado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 se ha realizado seguimiento, vigilancia y control en la adaptación de la ruta Materno Perinatal en 19 instituciones tanto en IPS y EPS del departamento-Dentro de las acciones educativas en derechos sexuales y reproductivos , se realizan 4  socializaciones  en Derechos Sexuales y Reproductivos para la población LGBTI de los  municipios de Pijao, Circasia, Buenavista, La Tebaida.
Desde la Secretaria de Salud se realizo actividad de derechos sexuales y reproductivos con la población LGTBI del municipio de la Tebaida y con actores del sistema de Salud, desde la Secretaria de Familia se realizo taller "Divulgando Derechos" en los municipios de Genova, Tebaida, Quimbaya, Armenia y Pijao.</t>
  </si>
  <si>
    <t xml:space="preserve">Desde la Secretaria de Salud se trabajo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por otra parte se realizaron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
Del mismo modo,  el programa de Convivencia Social y Salud Mental a traves de la plataforma SIVIGILA se hace seguimiento a las EPS con los casos que son reportados para identificar que se esta ejecutando correctamente todo el proceso de  toda población que es reconocida como grupo diferencial y con diversidad de genero, pues así se tiene un mejor conocimiento de todas las competencias que maneja el sector salud, en estas mesas de trabajo se evidencia el compromiso por parte de las instituciones ya que se preocupa por el bienestar de los usuarios y hacen todo lo posible por que aquellas reciban la atención necesaria en todas las áreas.
Desde la Secretaria de Salud se trabaja de manera continua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(LINEA DE APOYO PSICOLOGICO) donde la población sexualmente diversa tengan acceso a esta herramienta.
</t>
  </si>
  <si>
    <t>En la Universidad la Gran Colombia, se llevo a cabo sensibilización a 454 estudiantes  sobre violencia de género. Por parte de la Universidad EAM se realizaron publicaciones en Redes Sociales, en el mes del orgullo gay mostrando el apoyo de la Universidad a las personas con orientacion sexual e identidad de genero diversa, tambien se enviaron mails a nuestra comunidad academica indicando que los valores rectores de la EAM, dentro de ellos es RESPETO, por su orientazión sexual, raza o género e invitando al progreso social y a no realizar actos o comentarios discriminatorios.
Desde la Universidad la Gran Colombia se socializaron los protocolos de prevención y atención del acoso sexual y la violencia de género a 67 administrativos y 65 docentes de la UGCA, asi mismo, en el marco de la semana de voluntariado departamental, actividad organizada por la Mesa Técnica de Voluntariado departamental, se llevó a
cabo “Construyendo Ciudadanía” una campaña digital de sensibilización en
la ciudad de Armenia, con un alcance de 3.757 personas.</t>
  </si>
  <si>
    <t xml:space="preserve">La Secretaria de Turismo, industria y comercio realizo asistencia tecnica Departamental enfocada al fortalecimiento empresarial, acceso a nuevos mercados y emprendimientos.
</t>
  </si>
  <si>
    <t>TOTAL INDICADORES</t>
  </si>
  <si>
    <t>Familia, Planeación</t>
  </si>
  <si>
    <t>Familia, Planeación, Control Interno, Interior y Educación.</t>
  </si>
  <si>
    <t>Familia, Salud y Educación.</t>
  </si>
  <si>
    <t>Familia, Cultura, Indeportes,Salud, Educación y Comunicaciones.</t>
  </si>
  <si>
    <t>Familia, Interior, Turismo Industria y Comercio, Proyecta, Infraestructura.</t>
  </si>
  <si>
    <t>La Secretaría de Familia incorporo en los instrumentos de caracterización de usuarios variables para monitorear la atención a la población sexualmente diversa de acuerdo a lo establecido en MIPG.</t>
  </si>
  <si>
    <t>N/A</t>
  </si>
  <si>
    <r>
      <t xml:space="preserve">La </t>
    </r>
    <r>
      <rPr>
        <b/>
        <sz val="20"/>
        <color theme="1"/>
        <rFont val="Calibri"/>
        <family val="2"/>
        <scheme val="minor"/>
      </rPr>
      <t>Secretaría de Familia</t>
    </r>
    <r>
      <rPr>
        <sz val="20"/>
        <color theme="1"/>
        <rFont val="Calibri"/>
        <family val="2"/>
        <scheme val="minor"/>
      </rPr>
      <t xml:space="preserve"> Departamental a través de la Jefatura de la mujer y la equidad, por medio de facebook live perteneciente a la secretaría se realizo campaña preventiva para la hormonización desregularizada, el uso de protocolos de consentimiento informado, rutas de atencion y recepción de denuncias, en compañía de Secretaria de Salud Departamental y la Fiscalía.</t>
    </r>
  </si>
  <si>
    <r>
      <t xml:space="preserve">Desde la </t>
    </r>
    <r>
      <rPr>
        <b/>
        <sz val="20"/>
        <color theme="1"/>
        <rFont val="Calibri"/>
        <family val="2"/>
        <scheme val="minor"/>
      </rPr>
      <t>Secretaria de Educación</t>
    </r>
    <r>
      <rPr>
        <sz val="20"/>
        <color theme="1"/>
        <rFont val="Calibri"/>
        <family val="2"/>
        <scheme val="minor"/>
      </rPr>
      <t xml:space="preserve"> se han realizado formaciones a orientadores escolares en la solución de conflictos.</t>
    </r>
  </si>
  <si>
    <t xml:space="preserve">Secretaría de Turismo, Industria y Comercio brindó asistencia técnica, realizando diagnostico preliminar, para determinar la ruta de fortalecimiento del emprendimiento Asociación Jakudyg, ubicado en el municipio de Calarcá. Dicha iniciativa está relacionada con Artesanía, bisutería, recreación, animación de fiestas. Manejan la línea mariposa en la que brindan ayuda psicológica con enfoque diferencial, está creada hace diez (10) años, cuenta con diez (10) colaboradores de la comunidad OSIGD/LGBTI. </t>
  </si>
  <si>
    <t>Porcentaje avance presupuesto año</t>
  </si>
  <si>
    <t>Durante el período informado no se adelantaron acciones para dar cumplimiento a la meta e indicador.</t>
  </si>
  <si>
    <t>Desde la secretaría de familia se adelanta un proceso de contratación con el fin de realizar fortalecimiento a emprendimientos de la población OSIGD tanto en la parte educativa como su financiamiento.</t>
  </si>
  <si>
    <t>Conforme al plan de acción de la política pública de diversidad sexual, para la vigencia 2022 no se tienen programadas acciones para dar cumplimiento a la meta, lo anterior consta en el acta N° 500 donde se realizó el comité técnico de inclusión, oferta institucional y garantía de derechos, el cual dentro del decreto 510 de 2020 aprueba el plan de acción de cada vigencia de la política pública de diversidad sexual e identidad de género</t>
  </si>
  <si>
    <t>Desde la Secretaría de Familia se Incluyó a la población sexualmente diversa en la Implementación de módulos formativos de base comunitaria para la prevención, atención y mitigación del consumo de SPA en los municipios de Pijao, Circasia y Armenia.</t>
  </si>
  <si>
    <t>Se realizó presentación del reporte del seguimiento e implementación de la política pública en el marco de la rendición pública de cuentas institucional de la vigencia 2021</t>
  </si>
  <si>
    <t xml:space="preserve">Desde la Secretaría de Familia se adoptó e implementó la ruta antidiscriminación, en el periodo informado en los municipios de  Calarcá, Armenia y Quimbaya.
Desde la Secretaria de Familia en el 4 trimestre de la vigencia 2022, se adoptó e implemento la ruta antidiscriminación así:
Armenia: Estudiantes SENA centro de turismo, barrio las palmas, barrio villa Liliana, funcionarios gobernación del Quindío, barrio Alfonso López y barrio la fachada 
Pijao: barrio paraíso, Reinado Pijao Diverso
Córdoba: plaza principal 
Quimbaya: institución educativa mercadotecnia, policarpa salavarrieta, vereda Arauca
La tebaida: instituto la tebaida, Reinado Miss Earth International
</t>
  </si>
  <si>
    <t xml:space="preserve">Desde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Desde la alcaldía de la tebaida se realizó capacitación a 5 funcionarios del sector de cultura y de deporte y se visitaron las oficinas de la administración municipal con el fin de informar a los funcionarios sobre enfoque diferencial, lenguaje inclusivo y la ruta.
</t>
  </si>
  <si>
    <t xml:space="preserve">Los doce municipios del Departamento cuentan con oferta deportiva y recreativa inclusiva garantizando la participación y representatividad de la población Sexualmente diversa en la Oferta Deportiva y Recreativa.
En el período comprendido entre abril y junio de 2022, Indeportes Quindío desarrolló en todos sus programas  un enfoque inclusivo sin importar su raza genero u orientación sexual para el beneficio de toda la comunidad del Quindío, se ejecutaron los siguientes actividades                                                                            
1- Hábitos y estilo de vida saludables
2- Fortalecimiento a deportistas Elites                       
3- Escuelas de formación deportiva                             
4- Deporte Social Comunitario                                      
 5- Eventos de movilización en pro del fomento de la actividad física, el deporte y la recreación. (Valor corresponde a $588,579,556 de Programa 01 y $655,561,541 de Programa 02)
Indeportes Quindío durante el 4 trimestre de la vigencia 2022 implemento el programa de recreación y hábitos y estilos de vida saludable en los 12 municipios del departamento. Su objetivo principal fue fomentar la práctica de la actividad física como instrumento generador de cambios positivos en la salud, la inclusión social y el aprovechamiento del tiempo libre de la comunidad.
</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</si>
  <si>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t>
  </si>
  <si>
    <t xml:space="preserve">La Secretaria del Interior Departamental señala que los programas y proyectos de postconflicto se encuentran armonizados según PAT. </t>
  </si>
  <si>
    <t xml:space="preserve">Los Municipios de Quimbaya, Buenavista, Pijao, Salento,la Tebaida, Circasia, Filandia, Córdoba y Calarcá garantizan el acceso y representatividad de la población sexualmente diversa a la oferta cultural y artística, pues la oferta municipal está abierta a toda la población.
Desde la Secretaría de Cultura señalan que la convocatoria de concertación y estímulos departamental se dará apertura para  el 4 de Abril de 2022 en la que pueden participar todas las organizaciones de carácter cultural y/o artistas independientes (se invita a la población con caracteriza especiales para que accedan a estos recursos presentando proyectos que beneficien su población) y dentro de la implementación de los programas de lectura y escritura en los diferentes municipios del Departamento se ha contado con la participación de 19 personas pertenecientes a la comunidad LGTBI.
La jefatura de la mujer y equidad a través de la casa de mujeres empoderadas del Quindío "Lucella Osma de Duque" garantiza el acceso y representatividad de la población sexualmente diversa en la oferta cultural y artística del Departamento.
La Secretaria de cultura departamental señala que en los procesos de promoción de lectura y escritura han participado 46 personas, de los procesos de formación artística y psicosocial hemos impactado a 68 personas pertenecientes a la comunidad OSIGD, así mismo señala que la garantizan el acceso y representatividad no solamente de la población sexualmente diversa del Departamento del quindío, sino, a todos los grupos poblaciones que hacen parte de nuestro ente territorial: Población Afro, LGBTI, Indigenas, Primera infancia y juventudes, Mujeres, Victimas del Conflicto Armado, Población en condición de discapacidad, personas privadas de la libertad, personas en ejercicio de la prostitución y habitantes de calle.
</t>
  </si>
  <si>
    <t>Desde Secretaría de Salud se realizó 1 campaña en proceso de  sensibilizacion en acciones relacioonadadas con la sensibiizacion  uso de protocolos informados, rutas de atencion, denuncia y seguimiento a casos de hormonizacion no regularizada en el Departamento.</t>
  </si>
  <si>
    <t xml:space="preserve">Desde la Secretaria de Familia se realizaron capacitaciones anualizadas en ley 1620 del 2013 y sentencia T-478 del 2015, en diversidad sexual e identidad de género a integrantes de la comunidad educativa de los municipios de Circasia con los orientadores de las instituciones  y Quimbaya - con padres de familia de la IE Mercadotecnia, institución educativa general Santander del municipio de Calarcá, casd santa Eufrasia armenia, institución educativa libre del municipio de Circasia, institución educativa Jesús María Córdoba,  instituto tebaida, escuela de padres Rufino centro armenia, y con los orientadores de las instituciones educativas de los doce municipios del Departamento.
</t>
  </si>
  <si>
    <t>Desde la Secretaría de Familia se brindó asistencia técnica en la conformación y consolidación de espacios de participación de la población sexualmente diversa a  los municipios de Salento, Circasia, Calarcá, Filandia, Montenegro, La Tebaida, Buenavista, Quimbaya, Córdoba y Armenia.</t>
  </si>
  <si>
    <t>Desde la Secretaría de Familia se diseñó e implementó la campaña empodérate por la diversidad en instituciones educativas de los municipios de Salento, Calarcá, Quimbaya, Armenia , Pijao,  Génova, Buenavista, Montenegro, Filandia, La Tebaida, Córdoba y Circasia.</t>
  </si>
  <si>
    <t xml:space="preserve">Creación de la Mesa de Reacción rápida a través del Decreto 441 de 2020, en la cual se hace frente y seguimiento a los casos de amenazas a líderes sociales en el Departamento del Quindío, entre ellos activistas y representantes de la población OSIGD,atendiendo en el segundo trimestre de la vigencia 2022 1 persona.
Con la promulgación del DECRETO 213 DE 2022 "POR MEDIO DEL CUAL SE CREA EL COMITÉ INTERSECTORIAL DEPARTAMENTAL PARA LA PREVENCIÓN DE LA VIOLENCIA POR RAZONES DE SEXO Y GÉNERO, LA ATENCIÓN, LA PROTECCION Y ACCESO A JUSTICIA DE NIÑAS, NIÑOS, ADOLESCENTES Y MUJERES VÍCTIMAS DE ESTAS VIOLENCIAS EN EL MARCO DEL MECANISMO ARTICULADOR ESTABLECIDO EN EL DECRETO 1710 DE 2020 Y SE DICTAN OTRAS DISPOSICIONES”." el cual cuenta con el subcomité de protección, cualificación y acceso a la justicia.
El Comité Municipal OSIGD de Salento cuenta siempre con un espacio para la exposición de casos de discriminación. Para el período informado no se presentaron casos de vulneración de derechos
El Consejo Municipal para la Inclusión de Personas con Orientación Sexual e Identidad deGenero Diverso del municipio de Córdoba, dentro de sus funciones tiene seguimiento a estos casos de vulneración de derechos a población sexualmente diversa. 
</t>
  </si>
  <si>
    <t xml:space="preserve">Desde la Secretaría de Salud Departamental se realizo capacitación a Docentes de las Instituciones educativas de Quimbaya, Funcionarios del Hospital Sagrado corazón de jesus de Quimbaya, Docentes de la Institución educativa Instituto Pijao, en Deberes y Derechos sexuales y reproductivos, métodos anticonceptivos, ITS, Prevención de violencias sexuales, prevención de embarazo subsiguiente. 
</t>
  </si>
  <si>
    <t>Para la vigencia 2023 no se tienen programadas acciones para dar cumplimiento a la meta conforme a lo establecido en el plan decenal.</t>
  </si>
  <si>
    <t>META PROGRAMADA</t>
  </si>
  <si>
    <t>META ACUMULADA</t>
  </si>
  <si>
    <t>OBSERVACIONES</t>
  </si>
  <si>
    <t>SEGUIMIENTO DECENIO</t>
  </si>
  <si>
    <t>No se han adelantado acciones para dar cumplimiento a esta meta.</t>
  </si>
  <si>
    <t>Desde el año 2020 la Secretaria de Familia adopto y ha venido implementando la ruta antidiscriminación en el Departamento.</t>
  </si>
  <si>
    <t>Desde el 2020 la Secretaría de Familia incorporo en los instrumentos de caracterización de usuarios variables para monitorear la atención a la población sexualmente diversa de acuerdo a lo establecido en MIPG a través del formato F-FAM-04 del 19 de noviembre de 2020.</t>
  </si>
  <si>
    <t>Con la creación del consejo consultivo de diversidad sexual e identidad de género(Decreto 510/2020) se da cumplimiento al 100% de esta meta.</t>
  </si>
  <si>
    <t>Se ha realizado presentación de reporte del seguimiento e implementación de la política publica en el marco de la rendición pública de cuentas institucional en las vigencias 2020,2021 y 2022.</t>
  </si>
  <si>
    <t xml:space="preserve">La Secretaria del Interior Departamental señala que desde la vigencia 2022 los programas y proyectos de postconflicto se encuentran armonizados según PAT. </t>
  </si>
  <si>
    <t>Se ha implementado la campaña anualizada con incidencia municipal de promoción del respeto por la diferencia e instalación de territorios libres de discriminación en entidades públicas y privadas, y espacios públicos en las vigencias 2020, 2022 y 2023.</t>
  </si>
  <si>
    <t>Se ha implementado la campaña anualizada con incidencia en las instituciones educativa de promoción del respeto por la diferencia e instalación de territorios libres de discriminación en las vigencias 2022 y 2023.</t>
  </si>
  <si>
    <t>La campaña anual de capacitación la población LGBTI sobre el Sistema General de Seguridad Social en Salud y afiliación de beneficiario en cada ente territorial  y mecanismos de acceso, se ha implementado en las vigencias 2022 y 2023 por parte de la Secretaria de Salud Departamental.</t>
  </si>
  <si>
    <t xml:space="preserve">La Secretaria de Salud Departamental en las vigencias 2021,2022 y 2023 ha realizado capacitación anual para la población sexualmente diversa y funcionarios públicos en deberes y derechos en Salud, soportado en la ley 1620 de derechos sexuales y reproductivos. </t>
  </si>
  <si>
    <t>En las vigencias 2021 y 2022 se implemento campaña preventiva y de sensibilización sobre los riesgos de la hormonización desregularizada, el uso de protocolos de consentimiento informado, rutas de atención y recepción de denuncias</t>
  </si>
  <si>
    <t>Desde la Jefatura de la mujer y la equidad y en articulación con la alcaldía de Montenegro se realizó actividad de sensibilización no tendenciosa a estudiantes y profesores de la institución educativa Francisco José de Caldas de Montenegro, frente a temas de identidad de género, trato igualitario y nombre identitario de la población sexualmente diversa llevada a cabo en la vigencia 2022.</t>
  </si>
  <si>
    <t>Los manuales de convivencia escolar de las instituciones educativas oficiales adscritas a la secretaría de educación departamental se encuentran actualizados de conformidad a la Ley 1620 de 2013, según lo reportado por la Secretaria de Educación Departamental desde la vigencia 2021.</t>
  </si>
  <si>
    <t>Según el plan decenal, esta meta se tiene programada para ejecutar a partir del año 2025, razón por la cual no presenta avance.</t>
  </si>
  <si>
    <t>Indeportes Quindío garantiza el acceso y representatividad de la población sexualmente diversa a la oferta recreativa y deportiva del departamento.</t>
  </si>
  <si>
    <t>Desde la jefatura de la mujer y la equidad se brindó asistencia técnica en la ley 1620 y sentencia 478 a los orientadores de las instituciones educativas de los 12 municipios del Departamento en la vigencia 2022.</t>
  </si>
  <si>
    <t>META (FISICA) 2023</t>
  </si>
  <si>
    <t xml:space="preserve">Se incorporo en la caracterización de asistencia  de usuarios instrumento establecido por MIPG, el cual  contiene de manera especifica el numero de personas atendidas con enfoque diferencial y subdiferencial.                                                                      </t>
  </si>
  <si>
    <t>a Secretaría de Familia diseño e implemento instrumento de caracterización MIPG.</t>
  </si>
  <si>
    <t xml:space="preserve">La Secretaria de familia a través de la Jefatura de la mujer y la equidad, asistió técnicamente en la conformación y consolidación de espacios de participación de la población sexualmente diversa en los municipios de Pijao y Génova. 
 </t>
  </si>
  <si>
    <t xml:space="preserve">La Secretaria del Interior Departamental señala que los comités territoriales de paz, reconciliación y convivencia garantiza la representatividad de población LGBTI, conforme al PAT. </t>
  </si>
  <si>
    <t>La Secretaria de Educación Departamental aduce que  las instituciones educativas I.E Instituto Calarcá y Antonio Nariño el I.E del Municipio de Filandia Francisco Miranda en la actualidad cuentan con planes de convivencia  con el enfoque de Genero y diversidad.</t>
  </si>
  <si>
    <t>Desde la Secretaría de Familia a través de la Dirección de Desarrollo Humano y Familia se Incluyó a la población sexualmente diversa en la Implementación de módulos formativos de base comunitaria para la prevención, atención y mitigación del consumo de SPA.</t>
  </si>
  <si>
    <t>En el marco de la realización de mesas técnicas con el sector salud se promociona con las EPS Medimás, Asmetsalud, Nueva EPS la garantía de la adecuación de los servicios en salud con perspectiva de Género.</t>
  </si>
  <si>
    <t>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t>
  </si>
  <si>
    <t>Desde la Secretaria de Familia, a través de la  Jefatura de la Mujer y la Equidad, se encuentra en etapa de diseño de la estrategia de seguimiento a casos urgentes de discriminación y vulneración de derechos con componentes de atención, prevención y sensibilización, para su revisión, aprobación y puesta en marcha, donde se articulan acciones con los demás actores responsables.
Sin embargo, La policía nacional cuenta con la D.O.T 025 DIPON-INSGE “Parámetros de Actuación Policial para el despliegue de la Estrategia de Atención a Poblaciones en Situación de Vulnerabilidad-ESPOV”,  la cual se despliega bajo el liderazgo de la coordinación de derechos humanos desarrollando una serie de componentes de sensibilización, prevención y  atención  ante posible casos de discriminación  de la población OSIGD.</t>
  </si>
  <si>
    <t xml:space="preserve">Según el plan decenal la meta esta programada para ejecutarse a partir del año 2025, sin embargo, en la vigencia 2022 la Secretaria de Familia se realizó un proceso formativo para la actualización a funcionarios públicos en la adopción de mecanismos de género y Transversalización del enfoque genero diverso y parámetros no sexistas según ley 1752 del 2015 (ley antidiscriminación) a funcionarios del Sena Armenia y funcionarios de la Alcaldía de Montenegro.   </t>
  </si>
  <si>
    <t>La jefatura de la mujer y equidad diseño la estrategia de sensibilización familiar anual que fortalezca los lazos familiares con entornos de personas sexualmente diversas de acuerdo a MIPG formalizada con el código PR-FAM-05 de fecha 06 de febrero de 2023, la cual fue implementada en el municipio de Armenia.</t>
  </si>
  <si>
    <t xml:space="preserve">Desde la Dimensión de Sexualidad salud  Sexual y Reproductiva en la vigencia 2022, se realizó asistencia técnica respecto la salud sexual y Reproductiva para el curso de vida adultez  y vejez, asistencia técnica respecto ITS VIH, Sífilis, hepatitis B -C con el personal del hospital mental de Filandia para la certificación en toma de pruebas rápidas de ITS. 
</t>
  </si>
  <si>
    <t>Desde la vigencia 2021, la Secretaria de Familia a través de la Dirección de Desarrollo Humano y Familia se Incluyó a la población sexualmente diversa en la Implementación de módulos formativos de base comunitaria para la prevención, atención y mitigación del consumo de SPA.</t>
  </si>
  <si>
    <t>Según el plan decenal esta meta esta proyectada para ejecutarse a partir de la vigencia 2024, sin embargo, en la vigencia 2023, desde la Secretaria de Educación departamental aduce que  las instituciones educativas I.E Instituto Calarcá y Antonio Nariño el I.E del Municipio de Filandia Francisco Miranda en la actualidad cuentan con planes de convivencia  con el enfoque de Género y diversidad.</t>
  </si>
  <si>
    <t>Se han desarrollado las asistencias técnicas en la conformación y consolidación de espacios de participación de la población OSIGD así: 2020 (12), 2021 (2), 2022 (2),2023 (5).</t>
  </si>
  <si>
    <t>Desde la Secretaria de Familia se realizaron capacitaciones anualizadas en ley 1620 del 2013 y sentencia T-478 del 2015, en diversidad sexual e identidad de género a integrantes de la comunidad educativa de los municipios de Quimbaya (1), Calarcá(2), La Tebaida(1), Pijao(1) Buenavista(1), Filandia (1), Armenia (2), Circasia (1),  Génova (1), Córdoba (1), Salento (1)</t>
  </si>
  <si>
    <t>Desde la Secretaría de Familia se brindó asistencia técnica en la conformación y consolidación de espacios de participación de la población sexualmente diversa a  los municipios de Salento, Génova, Montenegro (2) y Buenavista.</t>
  </si>
  <si>
    <t>Desde la Secretaria de Salud Departamental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t>
  </si>
  <si>
    <t>Se realizó presentación del reporte del seguimiento e implementación de la política pública en el marco de la rendición pública de cuentas institucional de la vigencia 2022</t>
  </si>
  <si>
    <t xml:space="preserve">La Secretaria de Educación Departamental señala que durante la vigencia 2023 las 54 I.E realizaron la actualización del manual de convivencia.     </t>
  </si>
  <si>
    <t xml:space="preserve">Desde la SecretarÍa de Familia de realizó proceso de contratación de mínima cuantía MC071-FAM3205-CPS-2022 con la finalidad de realizar diplomado en liderazgo colectivo e incidencia política de la población sexualmente diversa del departamento.
Desde la Alcaldía de Circasia  se  realizó capacitación sobre el liderazgo con integrantes del Colectivo Libre Diverso del municipio, además  se cuenta con la estrategia  participación ciudadana, en donde se hace énfasis en el desarrollo del liderazgo colectivo y en alianza con la fundación Para el emprendimiento social Transformando destinos, quien por medio de la consejería de la presidencia de la republica implemento la escuela de liderazgo en el Municipio de Circasia donde se han desarrollado dos sesiones con la población OSIGD.
Desde la Alcaldía de Córdoba se realizó un taller de liderazgo y derechos humanos de la población sexualmente diversa, en el cual se hizo entrega de una dotación de máquinas profesionales de corte de cabello contribuyendo a la generación de empleo indirecto en el municipio.
</t>
  </si>
  <si>
    <t xml:space="preserve">La Secretaría del Interior Departamental señala que los programas y proyectos de postconflicto se encuentran armonizados según PAT. </t>
  </si>
  <si>
    <t xml:space="preserve">La Secretaría del Interior Departamental señala que el 100% de los planes de acción municpales de Derechos Humanos y Convivencia escolar se encuentran armonizados según PAT. </t>
  </si>
  <si>
    <t xml:space="preserve">La Secretaría del Interior Departamental señala que el 100% de los comités territoriales de paz, reconciliación y convivencia garantizan la representatividad de pobación LGBTI, conforme al PAT. </t>
  </si>
  <si>
    <t xml:space="preserve"> la Secretaría de Familia diseñara e implementara estrategia de seguimiento a casos urgentes de discriminación y vulneración de derechos con componentes de atención, prevención y sensibilización, en coordinacion con los actores responsables la cual se implementara en la vigencia 2023
A través de la coordinación de derechos humanos del Departamento de policía Quindío se desarrolla el despliegue de la D.O.T 25 DIPON -INSGE  "PARÁMETROS DE ACTUACIÓN POLICIAL PARA EL DESPLIEGUE DE LA ESTRATEGIA DE ATENCION PARA PERSONAS EN SITUACION DE VULNERABILIDAD - ESPOV  ", la cual se operacionaliza mediante Orden de Servicios 018 del 28/01/2022. donde se imparten de manera específica a cada dependencia de la institución responsabilidades en el ámbito, preventivo, operativo y disuasivo ante posibles casos de Vulneración de derechos humanos de poblaciones vulnerables, así como las respectivas rutas de atención.  
 </t>
  </si>
  <si>
    <t xml:space="preserve">La Jefatura de la Mujer y Equidad diseño la estrategia de sensibilización familiar anual que fortalezca los lazos familiares con entornos de personas sexualmente diversas para implementarla en cada municipio del Departamento, la cual será implementada en la vigencia 2023 en coordinacion con  los actores resposables
En el municipio de salento se implementó la estrategia de sensibilización familiar denominada ¨familias entornos seguros¨ con padres de familia de la I.E Liceo Quindío en la cual se buscó promover el respeto por la diferencia y protección de los derechos de la población OSIGD.
Para el mes de octubre de 2022 la comisaria de familia de córdoba desarrollo una estrategia de sensibilización familiar con entornos sexualmente diversas en el municipio,  con el fin de apoyar la construcción de entornos familiares con los grupos en mención a través de una estrategia de información, educación y comunicación.
</t>
  </si>
  <si>
    <r>
      <t xml:space="preserve">Se participa de forma activa en el Comité Departamental de Convivencia Escolar donde se fortalecen los aspectos relacionados con la ruta de atención y manuales de convivencia desde el enfoque de los Derechos Humanos.
Se participa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dl embarazo y del consumo de sustancias psicoactivas, educación sexual. 
</t>
    </r>
    <r>
      <rPr>
        <b/>
        <sz val="20"/>
        <rFont val="Calibri"/>
        <family val="2"/>
      </rPr>
      <t>SIN EMBARGO; ES IMPORTANTE ACLARAR QUE LA SECRETARÍA DE EDUCACIÓN NO HACE PARTE, NI EJECUTA PROCESOS INTERNOS DE LAS ALCALDIAS DE LOS ONCE MUNICIPIOS NO CERTIFICADOS EN EDUCACIÓN.</t>
    </r>
  </si>
  <si>
    <t xml:space="preserve">Desde la Dimensión de Sexualidad salud  Sexual y Reproductiva, se realizó asistencia técnica respecto la salud sexual y Reproductiva en los municipios de Salento, Calarcá, Montenegro, Circasia, Buenavista y La Tebaida.
</t>
  </si>
  <si>
    <r>
      <t>Desde la Secretaría de Salud Departamental se trabaja de manera continua en el fortalecimiento del modelo de atención en salud mental  el cual se denomina "</t>
    </r>
    <r>
      <rPr>
        <b/>
        <sz val="20"/>
        <rFont val="Calibri"/>
        <family val="2"/>
        <scheme val="minor"/>
      </rPr>
      <t>Modelo de atención en salud mental se encuentra fortalecido y se denomina Gestión del riesgo de Eventos de Interes en Salud Mental</t>
    </r>
    <r>
      <rPr>
        <sz val="20"/>
        <rFont val="Calibri"/>
        <family val="2"/>
        <scheme val="minor"/>
      </rPr>
      <t xml:space="preserve">"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pública, rutas de atención para evitar las barreras en salud, canales para realizar la gestión del riesgo (LÍNEA DE APOYO PSICOLÓGICO) donde la población sexualmente diversa tengan.
</t>
    </r>
  </si>
  <si>
    <t>Desde la Secretaria de Familia se brindo asistencia técnica en ley 1620 del 2013 y sentencia T-478 del 2015, en diversidad sexual e identidad de género a integrantes de la comunidad educativa de los municipios de Circasia con los orientadores de las instituciones  y Quimbaya  con padres de familia de la IE Mercadotecnia y a los orientadores de las instituciones educativas de los doce municipios del Departamento.
Desde la Secretaría de Educación Departamental participan de forma activa en los Comités Municipales de Convivencia Escolar, socializando las normativas vigentes Ley 1620, realizando asistencias técnicas, fortaleciendo estrategias pata desarrollas las escuelas de padres, activación y protocolos de la ruta de atención integral, proyecto de vida para los estudiantes, prevención del acoso escolar, del embarazo y del consumo de sustancias psicoactivas, educación sexual.</t>
  </si>
  <si>
    <t>Según el plan decenal, esta meta se tiene programada para ejecutar a partir del año 2026, razón por la cual no presenta avance.</t>
  </si>
  <si>
    <t>La Secretaría del Interior Departamental señala que el 100% de los planes de acción municpales de Derechos Humanos y Convivencia escolar se encuentran armonizados según PAT.</t>
  </si>
  <si>
    <t>Durante el período informado no se tenian programas  acciones para dar cumplimiento a la meta e indicador en el año 2023.</t>
  </si>
  <si>
    <t xml:space="preserve">
La Universidad del Quindío promovió espacios de reflexión académica en torno a la cultura ciudadana y el cuidado integral en derechos sexuales "Reconocimiento de la diversidad UQ"</t>
  </si>
  <si>
    <t>Según el plan decenal esta meta esta proyectada para ejecutarse a partir de la vigencia 2024, sin embargo, en la vigencia 2020, desde la Oficina de comunicaciones se implemento la estrategia cuidarte es amarte con el fin de realizar prevención y atención del acoso escolar y otras problemáticas del sector educativo.</t>
  </si>
  <si>
    <t>Según el plan decenal, esta meta se  programo para ejecutar a partir del año 2022.
En el año 2022 se desarrollaron 20 jornadas, al segundo trimestre de 2023, 13 jornadas.</t>
  </si>
  <si>
    <t>Para la vigencia 2022 no se tienen programadas acciones para dar cumplimiento a la meta conforme a lo establecido en el plan decenal.</t>
  </si>
  <si>
    <t>2023 III TRIMESTRE</t>
  </si>
  <si>
    <t>1'00%</t>
  </si>
  <si>
    <t>La universidad del Quindío desarrolló una estrategia para promover espacios de reflexión académica en torno a la cultura ciudadana, inclusión laboral sencibilzación, familia y diversidad sexual y de género para lo cual se adelantaron las siguientes acciones: 
1. Campañas de sensibilización y alfabetización en diversidad: la cuales tienen como objetivo principal, enseñar el cuidado integral en derechos sexuales, reproductivos, normativa y jurisprudencia con enfoque diferencial, dirigido a las Instituciones escolares del Departamento del Quindío – ejemplo: Conmemoración Día Internacional contra la Lesbofobia, Homofobia, Bifobia y Transfobia, tendedero por la Diversidad, taller mi cuerpo – mi territorio.      
 2 Socialización y divulgación de las rutas existentes:
2,1. “Ruta de   atención para la prevención, detección y atención de violencias y cualquier tipo de discriminación basada en género en la Universidad del Quindío”
2,2. “Programa para el reconocimiento de la diversidad desde un enfoque inclusivo”
La Institución Universitaria EAM, comprometida con la creación de espacios seguros en la educación, durante el semestre 2023-2 ha desarrollado campañas para la atención, promoción y apropiación de politicas para la prevención de violencias basadas en género, inclusión, diversidad y salud mental.  En este sentido, se han desarrollado campañas denominadas: 
- Identificación Tipos de Violencias
- Micromachismos (comportamientos)
- Prevención de Situaciones de Violencia
- Rutas de Ayuda (Internas y Externas)
- Signos de Ansiedad
- Mascotas como ayuda personal
- Ejercicios para la Salud Mental
- Consejos para una mejor concentración
- Técnicas para el manejo de la Ansiedad
- Inclusión
- Aliados para la Inclusión</t>
  </si>
  <si>
    <t>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del municipio de Armenia.
Desde la Alcaldía de Filandia se realizó campaña virtual dirigida a toda la población del municipio, que estuvo enfocada en el respeto en medio del día internacional de la visibilidad trans. 
Desde la Alcaldía de Circasia se reazlizo campaña  con incidencia municipal de promoción del respeto por la diferencia e instalación de territorios libres de discriminación en la institución educativa IMET     
La Alcadldía de Montenegro realizó campaña de prevención de la homofobia, transfobia y bifobia en espacios públicos del Municipio, como también a través de redes sociales de la Administración. Además de realizar campaña de prevención de la homofobia con funcionarios públicos.
La Alcaldía de Salento desarrolló campaña denominada ¨En salento todos son bienvenidos¨ que promovió espacios libres de discriminación en establecimientos comerciales
La Alcaldía de Quimbaya realizó una campaña  de promoción del respeto por la diferencia e instalación de territorios libres de discriminación en entidades públicas y privadas</t>
  </si>
  <si>
    <t>Desde la Secretaría de Familia se diseñó e implementó la campaña EMPODERATE POR LA DIVERSDIAD en instituciones educativas de los municipios de La Tebaida, Pijao,Calarcá, Buenavista, Filandia, Armenia, Montenegro, Quimbaya.
La Alcaldía de Montenegro realizacampaña denominada "Y qué importa" en instituciones educativas del Municipio orientada a la prevención de la homofobía, el respeto por la diversidad y ressaltar el orgullo gay. 
La Alcaldíia de Quimbaya realizó una campaña en  instituciones educativas de promoción del respeto por la diferencia e instalación de territorios libres de discriminación.
La Alcaldía de Circasia realizo campaña  con incidencia municipal de promoción del respeto por la diferencia e instalación de territorios libres de discriminación en la institución educativa IMET</t>
  </si>
  <si>
    <t xml:space="preserve">La Gobernación del Quindío mediante el decreto 00213 del 2022 "por medio del cual se crea el comité intersectorial departamental para la prevención de la violencia por razones de sexo y género, la atención, la protección y acceso a la justicia de niños, niñas, adolescentes y mujeres victimad de estas violencias en el marco del mecanismo articulador establecido en el decreto 1710 del 2020 y se dictan otras disposiciones", por lo tanto el seguimiento a casos de vulneración de derechos a población sexualmente diversa se realiza a través del subcomité de protección, cualificación y acceso a la justicia.
La Alcaldía de Filandia reporta que se creo el consejo municipal para la inclusión de personas OSIGD, dentro del cual se cuenta con una mesa técnica  para la atención a estos casos (acuerdo 016 octubre 2021).
La Secretaria de Salud Departamental aduce que participaron de la mesa técnica con los diversas secretarías para la construcción de una ruta integral y protocolo para la población LGTBI.      -La Alcaldía de Cicasia cuenta con mesa permanente de seguimiento a casos de vulneración de derechos a población sexualmente diversa en el marco del COMOSIGD para el abordaje integral de la violencia de género. 
La Alcaldía de Salento refiere que el comité municipal OSIGD que se reúne trimestralmente, cuenta con un espacio para la exposición de casos de discriminación, para el periodo informado no se presentaron casos de vulneraicón de derechos
La Alcaldía de Circasia cuenta con mesa permanente de seguimiento a casos de vulneración de derechos a población sexualmente diversa en el marco del COMOSIGD para el abordaje integral de la violencia de género. </t>
  </si>
  <si>
    <t>Desde la Secretaría de Familia, a través de la  Jefatura de la Mujer y la Equidad, se encuentra en etapa de diseño de la estrategia de seguimiento a casos urgentes de discriminación y vulneración de derechos con componentes de atención, prevención y sensibilización.
La Alcaldía de Circasia desarrollo una estrategia  de seguimiento a casos urgentes de discriminación y vulneración de derechos con componentes de atención, prevención y sensibilización. Denominada "Circasia libre y Diversa"</t>
  </si>
  <si>
    <t>Indeportes Quindío señala que  los 12 Municipios durante los 9 meses del año con programa implementado de recreación, actividad física y deporte social comunitario, con oferta inclusiva y Garantizar el acceso y representatividad de la población sexualmente diversa.
La alcaldía de Circasia garantiza el acceso a la  oferta recreativa y deportiva a la población sexualmente diversa.
La alcaldía de Córdoba señala que se garantizó el acceso y representatividad de la población sexualmente diversa a la oferta recreativa y deportiva del municipio en las escuelas de formación: de natación, patinaje y acondicionamiento físico, se han adelantado procesos de contratación para las escuelas de formación en baloncesto, futbol, microfutbol y ciclismo.  
La alcaldía de Filandia reporta que la oferta deportiva se da de manera incluyente, cabe destacar que dentro de las escuelas formativas hay presencia de esta población.
La alcaldía de Montenegro reporta que se da cumplimiento a través de las escuelas deportivas con convocatoria abierta.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Deportivas.
La alcaldía de Génova señala que se garantiza el acceso de la población género diversa en los procesos recreativos y deportivos del municipio.
La alcaldía de Salento cuenta con accesibilidad, cobertura y participación de la población OSIGD en las escuelas de formación deportiva</t>
  </si>
  <si>
    <t xml:space="preserve">La Secretaria de Salud Departamental reporta que se realizo campaña mediante la socialización en deberes y derechos en salud  a la población  LGTBI y rutas de atención en el Municipio de Génova.
Durante el tercer trimestre se realizó  1  socialización de la ruta de atención  con perspexctiva de Género y prevención de violencias desde las nuevas masculinidades y femenididades con funcionarios del SENA, personería de armenia, sistema educativo.                                                            2 actividades de Eliminación de Barreras de Acceso en la prestación de servicios de Salud a la poblacion LGTBI del municipio de Circasia
</t>
  </si>
  <si>
    <t>Desde la Secretaria de Salud Departamental reportan que ya se encuentra conformada la mesa técnica, donde se realizan asistencias Técnicas  con EPS-IPS, (Asmet,  IDIME,  Red salud, Hospital Mental y Hospital La Misericordia)en relación a la accesibilidad, confiabilidad y confidencialidad en diagnósticos y procedimientos médicos para la población sexualmente diversa en el Departamento del Quindío de la población LGTBI-OSIGD
Para el tercer semestre  en el marco de la realización de mesas tecnicas con el sector salud se promociona con las EPS Medimás, Asmetsalud, Nueva EPS la garantía de la adecuación de los servicios en salud con perspectiva de Género</t>
  </si>
  <si>
    <t xml:space="preserve">Desde Secretaría de Salud Departamental se realiza 1 campaña en deberes y derechos en salud y promocion y prevencion en población LGTBI en los municipios de Circasia, Calarcá, Pijao, Quimbaya, Filandia y la Tebaida
</t>
  </si>
  <si>
    <t>La Secretaria de Salud Departamental reporta que se implemento capacitación en deberes y derechos en salud para la población LGTBI Municipio de Filandia.
En el marco  de la campaña preventiva y de sensibilización sobre los riesgos de hormonización desregularizada se realizó 1 socialización a funcionarios públicos de Salud Mental de la Secretaria de Salud Departamental en Derechos sexuales y reproductivos LGBTI, procesos de feminización y masculinización normativa y jurisprudencia colombiana en salud LGBTI,  rutas y protocolos de atención en salud</t>
  </si>
  <si>
    <t xml:space="preserve">La Secretaría de Salud Departamental realizó acciones educativas en derechos sexuales y reproductivos, se desarrollaron 6 con la población adolescente y LGTBI, se realizaron 7 capacitaciones técnicas a diferentes EPS e IPS, a través del  subcomité de maternidad segura y del ministerio de salud y protección social y el INS(enero 1- mayo 31 del 2021), se ha realizado seguimiento, vigilancia y control en la adaptación de la ruta Materno Perinatal en 19 instituciones tanto en IPS y EPS del departamento. </t>
  </si>
  <si>
    <t xml:space="preserve">La Secretaria de Cultura Departamental manifiesta que dentro de la implementación de los programas de lectura y escritura y formación informal en artes plásticas, danza, música, teatro  en los diferentes municipios del departamento  se  ha contado con 63 personas de la comunidad LGTBI, 102 personas son inscritas en la plataforma de soy cultura, así mismo, se dio apertura a  la convocatoria de concertación y estímulos, cual da paso para la presentación de proyectos y propuestas culturales y desarrollarlas en todo el territorio Quindiano. Durante el tercer trimestre Dentro  de la implementación de los programas de lectura y escritura y formacion informal en artes plasticas, danza, musica, teatro  en los diferentes municipios del departamento  se  ha contado con 56  personas  de esta comunidad LGTBI.
La alcaldía de Circasia garantiza el acceso a la  oferta cultural y artística a la población sexualmente diversa.
La alcaldía de Córdoba señala que se garantizó el acceso y representatividad de la población sexualmente diversa a la oferta cultural y artística del municipio en las escuelas de formación: Danza folclórica, danza moderna, banda musical, chirimía, iniciación musical, banda musico marcial, club de lectura, Grupo amigos de la Biblioteca, tertulias, préstamo externo de libros, alfabetización digital.
La alcaldía de Filandia reporta que la oferta cultural y artística se da de manera incluyente, cabe destacar que dentro de las escuelas formativas hay presencia de esta población.
La alcaldía de Montenegro señala que se da cumplimiento a través de las escuelas de formación con convocatoria abierta a todos los programas culturales y artísticos como también  visita a colegios informando de las diferentes ofertas.   
                                                                                                                                 La administracion municpal de Circasia garantiza el acceso a la  oferta cultural y artistica
La alcaldía de Quimbaya reporta que la subsecretaría de educación, cultura, recreación y deporte presenta una amplia oferta formativa dirigida a toda la población. Actualmente se cuenta con personas de la población OSIGD-LGBTI en las escuelas de formación de la Casa de la Cultura. 
La alcaldía de la Tebaida aduce que constantemente se realiza convocatoria abierta para las escuelas de formación cultural.
La alcaldía de Génova señala que se garantiza el acceso de la población género diversa en los procesos culturales y artísticos del municipio.
La Alcaldía de Salento cuenta con accesibilidad, cobertura y participación de la población OSIGD en los grupos culturales existentes en la Administración (banda, chirimia, danza) 
La Alcaldía de Circasia  garantiza el acceso a la  oferta cultural y artistica
NOTA: El presupuesto que se reporta por parte de Secretaría de Cultura compete al proceso de concertación y estimulos en su totalidad.
</t>
  </si>
  <si>
    <t xml:space="preserve">La Secretaría del Interior Departamental señala que el 100% de los planes de acción municpales de Derechos Humanos y Convivencia escolar se encuentran armonizados según PAT. 
La Secretaría de Educación  realizó apoyo en la operatividad de los comites de conviviencia escolar de los 11 municipios de competencia departamental. 
</t>
  </si>
  <si>
    <t xml:space="preserve">Desde la Secretaría de Familia se adoptó e implementó la ruta antidiscriminación, en el periodo informado en los municipios de  Armenia, La Tebaida, Quimbaya y Pijao, Montenegro, Calarcá, Estación de Policía Filandia. </t>
  </si>
  <si>
    <t xml:space="preserve">Desde la Secretaría de Familia se realizó campaña basada en una capacitación en atención en enfoque diferencial e interseccionalidad a funcionarios de la policía en el municipio de Calarcá y a funcionarios de la policía cívica juvenil del municipio de la Tebaida.
Desde la Secretaría de Familia a través de la Jefatura de la Mujer y la equidad se diseñó la campaña TU Y YO RESPETAMOS LAS DIFERENCIAS, la cual tiene como objetivo la promoción del respeto por la diferencia e instalación de territorios libres de discriminación en entidades públicas y privadas, y espacios públicos, en este período se desarrolló la socialización en espacios públicos de los municipios de Córdoba, Montenegro, Pijao,Armenia, La Tebaida y Salento, Institución Educativa Gabriela Mistral La Tebaida, Institución Educativa Rio Verde Buenavista, Instituto Pijao
Por otro lado la jefatura de la mujer y la diversidad se apoya con piezas publicitarias y videos con actores de la población OSIGD para la implementación de la campaña, la cual se pública en la página oficial de la Secretaría de Familia Departamental.
La alcaldía de salento realizó una campaña denominada ¨Salento territorio libre de discriminación¨ en la cuál a través de la conmemoración del día del orgullo LGBTIQ se promovió a través de diferentes actividades la instalación de espacios libres de discriminación en el municipio.
Se implementó la campaña tu y yo respetamos las diferencias en el sector comercio en el municipio de Quimbaya y Buenavista, población OSIGD del municipio de Calarcá, fenasco armenia y población OSIGD del municipio de la 
</t>
  </si>
  <si>
    <t xml:space="preserve">Desde la Secretaría de familia a través de la jefatura de la mujer y la equidad, se ha diseñado e implementado el observatorio de diversidad sexual del Departamento. 
</t>
  </si>
  <si>
    <t xml:space="preserve">
Desde la jefatura de la mujer y la equidad se se inició la Caracterización de la población sexualmente Diversa previa aprobación de la Secretaría de Planeación Departamental 
</t>
  </si>
  <si>
    <t>Se implemento proceso formativo anualizado para el desarrollo del liderazgo colectivo y la incidencia política de la población sexualmente diversa del departamento en las vigencias 2020 y 2022,</t>
  </si>
  <si>
    <t xml:space="preserve">Para la vigencia 2023 no se tienen programadas acciones para dar cumplimiento a la meta conforme a lo establecido en el plan decenal. 
La Alcaldía de Montenegro realiza campaña articulada con la gobernación en capacitación en actualización a funcionarios públicos de la Administración Municipal en mecanismmos de género y transversalización del enfoque de género diverso y parámetros no sexistas.
La Alcaldía de Circasia desarrollo una campaña referente a la adopcion de mecanismos de género y Transversalización del enfoque genero diverso con funcionarios publicos he individuos de la poblacion OSIGD </t>
  </si>
  <si>
    <t xml:space="preserve">La jefatura de la mujer y equidad diseño la estrategia de sensibilización familiar anual que fortalece  los lazos familiares con entornos de personas sexualmente diversas de acuerdo a MIPG formalizada con el código PR-FAM-05 de fecha 06 de febrero de 2023s, la cual fue implementada en el municipio de Armenia, Institución Educativa Gabriela Mistral de Tebaida, Barrio Portal de Pinares Armenia, Sector comercio Circasia, Barrio la Patria Armenia, Quimbaya, Institución Educativa Rio Verde Buenavista, Institución Educativa los Quindos Armenia, Barrio Tigreros Armenia, Institución Educativa Gabriela Mistral Armenia, Barrio Las Veraneras Armenia, Instituto Pijao, Institución Educativa San Fernando Calarcá, 
La Alcaldía de Montenegro implementa estrategia de sensibilización con padres de familia de Institutción educativa en torno a la diversidad sexual resaltando valores de aceptación y acogida frente a la población OSIGD en entornos sociales como también familiares.
El municipio de Córdoba, la Alcaldía municipal a través del despacho de Comisaría de Familia en fecha 29 de mayo del 2023 dio a conocer por medio de la página web de la administración campaña denominada “LA DIVERSIDAD NOS HACE FAMILIA” esto, con el fin de promover entornos familiares inclusivos en la comunidad en general y dar cumplimiento a la política pública de diversidad sexual e identidad de género del departamento.
</t>
  </si>
  <si>
    <t>La Secretaría de salud  Departamental realizó durante el tercer trimestre en el marco del modelo de atención se realizó    1 apoyo en actividad  del Dia Internacional de la Visibilidad Trans con acciones de promoción  y prevención encaminada a la población LGTBI en el municipio de Salento.                                                                                                       -Se ha trabajado en el fortalecimiento del modelo de atención en salud mental los componentes de diversidad y género para la atención a población sexualmente diversa donde el programa Convivencia Social y Salud Mental dentro de su quehacer realiza seguimiento al Evento 356 Intento de Suicidio y Evento 875 Violencia de Genero (intrafamiliar, Psicológica y Negligencia) por correo electrónico o llamada telefónico; mediante la notificación a las EPAB para la activación de ruta en Salud Mental y en donde la población sexualmente diversa se ha priorizado y de esta forma reducir las barreras de acceso al sistema de salud.
-Se realizan asistencias técnicas tanto con las EAPB presentes en el departamento como a los planes locales e instituciones prestadoras de servicios de salud en cuanto a los eventos de interés en salud publica, rutas de atención para evitar las barreras en salud, canales para realizar la gestión del riesgo (LINEA DE APOYO PSICOLOGICO) donde la población sexualmente diversa tengan acceso a esta herramienta.</t>
  </si>
  <si>
    <t xml:space="preserve">
Desde la Secretaría de Aguas e Infraestructura - Gobierno Departamental, aunando esfuerzos con el Municipio de la Tebaida, Montenegro y la Empresa para el Desarrollo Territorial - PROYECTA, aportaron los recursos para la materialización de obras para el mejoramiento de viviendas de interés social urbanas para la ejecución del proyecto adscrito a la Secretaría de Aguas e Infraestructura "Mejoramiento de Vivienda de Interés Social en el Departamento del Quindío" codigo BPIN 2020003630057; el proceso de selección de los beneficiarios se realizó teniendo en cuenta la caracterización de la población postulada a lo mejoramientos, según el enfoque diferencial y de interseccionalidad dentro de los cuales se encuentra población sexualmente diversa que hace parte del grupo poblacional LGTBI, se relaciona a continuación la información de los convenios que se encuentran en ejecución: 
1. Inició ejecución el 07 de julio de 2023 el convenio interadministrativo No. 038 DE 2023 “AUNAR ESFUERZOS ENTRE EL MUNICIPIO DE MONTENEGRO, DEPARTAMENTO DEL QUINDIO Y PROYECTA PARA EL MEJORAMIENTO DE VIVIENDAS EN EL MUNICIPIO DE MONTENEGRO” con un presupuesto de $ 469.843.699, su ejecución finaliza el 23 de diciembre de 2023. 
2. Inició ejecución el 04 de julio de 2023 el convenio interadministrativo No. 039 DE 2023 “AUNAR ESFUERZOS ENTRE EL MUNICIPIO DE LA TEBAIDA, EL DEPARTAMENTO DEL QUINDIO Y LA EMPRESA PARA EL DESARROLLO TERRITORIAL PROYECTA PARA EL MEJORAMIENTO DE VIVIENDAS URBANAS EN EL MUNICIPIO DE LA TEBAIDA” con un presupuesto de $ 681.633.567, su ejecución finaliza el 23 de diciembre de 2023. 
La Alcaldía de Quimbaya realizó asignación de cupos específicos para la población sexualmente diversa en el proyecto de mejoramiento de vivienda.</t>
  </si>
  <si>
    <t xml:space="preserve">Desde la jefatura de la mujer y la equidad se diseñó el sistema de información tendiente a caracterizar de manera periódica la situación de derechos de la población y en la actualidad se esta implementando
</t>
  </si>
  <si>
    <t>La Secretaria de Salud Departamental en la vigencia 2022 reporto que el modelo de atención en salud mental se encuentra fortalecido y se denomina Gestión del riesgo de Eventos de Interés en Salud Mental, el cual continúa vigente para el 2023</t>
  </si>
  <si>
    <t xml:space="preserve">Según el plan decenal esta meta esta proyectada para ejecutarse a partir de la vigencia 2024,la Secretaria de Turismo, industria y comercio en las vigencias 2020,2021 y 2022, realizo asistencia técnica Departamental enfocada al fortalecimiento empresarial, acceso a nuevos mercados y emprendimientos.
</t>
  </si>
  <si>
    <t>Desde la Jefatura de la Mujer y la Equidad se estructuró el observatorio de la Población Sexualmente Diversa del Departamento el cual se encuentra en  la página web de la Secretaría de Familia 
https://quindio.gov.co/observatorio-de-la-mujer-y-la-familia/observatorio-equidad-de-genero-y-mujer/presentacion</t>
  </si>
  <si>
    <t xml:space="preserve"> La secretaría de Cultura Departamental garantiza el acceso y representatividad de la población sexualmente diversa a la oferta cultural y artística del departamento.</t>
  </si>
  <si>
    <t xml:space="preserve">En la vigencia 2023 Desde la jefatura de la mujer y la equidad se diseñó el sistema de información tendiente a caracterizar de manera periódica la situación de derechos de la población y en la actualidad se esta implementando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</si>
</sst>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quot;$&quot;\ #,##0"/>
  </numFmts>
  <fonts count="29" x14ac:knownFonts="1">
    <font>
      <sz val="11"/>
      <color theme="1"/>
      <name val="Calibri"/>
      <family val="2"/>
      <scheme val="minor"/>
    </font>
    <font>
      <u/>
      <sz val="11"/>
      <color theme="10"/>
      <name val="Calibri"/>
      <family val="2"/>
      <scheme val="minor"/>
    </font>
    <font>
      <b/>
      <sz val="20"/>
      <name val="Arial"/>
      <family val="2"/>
    </font>
    <font>
      <sz val="20"/>
      <name val="Arial"/>
      <family val="2"/>
    </font>
    <font>
      <b/>
      <sz val="10"/>
      <name val="Calibri"/>
      <family val="2"/>
      <scheme val="minor"/>
    </font>
    <font>
      <sz val="20"/>
      <name val="Calibri"/>
      <family val="2"/>
      <scheme val="minor"/>
    </font>
    <font>
      <b/>
      <sz val="36"/>
      <name val="Arial"/>
      <family val="2"/>
    </font>
    <font>
      <b/>
      <sz val="11"/>
      <color rgb="FF000000"/>
      <name val="Calibri"/>
      <family val="2"/>
      <scheme val="minor"/>
    </font>
    <font>
      <sz val="11"/>
      <color rgb="FF000000"/>
      <name val="Calibri"/>
      <family val="2"/>
      <scheme val="minor"/>
    </font>
    <font>
      <b/>
      <sz val="26"/>
      <name val="Arial"/>
      <family val="2"/>
    </font>
    <font>
      <b/>
      <sz val="10"/>
      <name val="Arial Narrow"/>
      <family val="2"/>
    </font>
    <font>
      <sz val="10"/>
      <name val="Arial Narrow"/>
      <family val="2"/>
    </font>
    <font>
      <sz val="11"/>
      <name val="Calibri"/>
      <family val="2"/>
      <scheme val="minor"/>
    </font>
    <font>
      <b/>
      <u/>
      <sz val="20"/>
      <name val="Arial"/>
      <family val="2"/>
    </font>
    <font>
      <u/>
      <sz val="20"/>
      <name val="Arial"/>
      <family val="2"/>
    </font>
    <font>
      <b/>
      <i/>
      <sz val="36"/>
      <name val="Arial"/>
      <family val="2"/>
    </font>
    <font>
      <sz val="36"/>
      <name val="Calibri"/>
      <family val="2"/>
      <scheme val="minor"/>
    </font>
    <font>
      <sz val="11"/>
      <color theme="1"/>
      <name val="Calibri"/>
      <family val="2"/>
      <scheme val="minor"/>
    </font>
    <font>
      <b/>
      <sz val="36"/>
      <color theme="1"/>
      <name val="Arial"/>
      <family val="2"/>
    </font>
    <font>
      <b/>
      <sz val="20"/>
      <color theme="1"/>
      <name val="Arial"/>
      <family val="2"/>
    </font>
    <font>
      <sz val="20"/>
      <color theme="1"/>
      <name val="Arial"/>
      <family val="2"/>
    </font>
    <font>
      <sz val="36"/>
      <color theme="1"/>
      <name val="Calibri"/>
      <family val="2"/>
      <scheme val="minor"/>
    </font>
    <font>
      <sz val="20"/>
      <color theme="1"/>
      <name val="Calibri"/>
      <family val="2"/>
      <scheme val="minor"/>
    </font>
    <font>
      <b/>
      <sz val="20"/>
      <color theme="1"/>
      <name val="Calibri"/>
      <family val="2"/>
      <scheme val="minor"/>
    </font>
    <font>
      <sz val="20"/>
      <color theme="1"/>
      <name val="Calibri"/>
      <family val="2"/>
    </font>
    <font>
      <sz val="20"/>
      <name val="Calibri"/>
      <family val="2"/>
    </font>
    <font>
      <b/>
      <sz val="20"/>
      <name val="Calibri"/>
      <family val="2"/>
    </font>
    <font>
      <b/>
      <sz val="20"/>
      <name val="Calibri"/>
      <family val="2"/>
      <scheme val="minor"/>
    </font>
    <font>
      <sz val="18"/>
      <color theme="1"/>
      <name val="Calibri"/>
      <family val="2"/>
      <scheme val="minor"/>
    </font>
  </fonts>
  <fills count="21">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A6A6A6"/>
        <bgColor indexed="64"/>
      </patternFill>
    </fill>
    <fill>
      <patternFill patternType="solid">
        <fgColor rgb="FFF8CBAD"/>
        <bgColor indexed="64"/>
      </patternFill>
    </fill>
    <fill>
      <patternFill patternType="solid">
        <fgColor rgb="FFED7D31"/>
        <bgColor indexed="64"/>
      </patternFill>
    </fill>
    <fill>
      <patternFill patternType="solid">
        <fgColor rgb="FF92D050"/>
        <bgColor indexed="64"/>
      </patternFill>
    </fill>
    <fill>
      <patternFill patternType="solid">
        <fgColor rgb="FFD9D9D9"/>
        <bgColor indexed="64"/>
      </patternFill>
    </fill>
    <fill>
      <patternFill patternType="solid">
        <fgColor rgb="FFA9D08E"/>
        <bgColor indexed="64"/>
      </patternFill>
    </fill>
    <fill>
      <patternFill patternType="solid">
        <fgColor rgb="FF00B0F0"/>
        <bgColor indexed="64"/>
      </patternFill>
    </fill>
    <fill>
      <patternFill patternType="solid">
        <fgColor theme="2"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7030A0"/>
        <bgColor indexed="64"/>
      </patternFill>
    </fill>
    <fill>
      <patternFill patternType="solid">
        <fgColor rgb="FFFF3300"/>
        <bgColor indexed="64"/>
      </patternFill>
    </fill>
    <fill>
      <patternFill patternType="solid">
        <fgColor rgb="FFCC00FF"/>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top style="medium">
        <color indexed="64"/>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bottom style="medium">
        <color auto="1"/>
      </bottom>
      <diagonal/>
    </border>
    <border>
      <left style="thin">
        <color indexed="64"/>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0" fontId="1" fillId="0" borderId="0" applyNumberFormat="0" applyFill="0" applyBorder="0" applyAlignment="0" applyProtection="0"/>
    <xf numFmtId="9"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cellStyleXfs>
  <cellXfs count="167">
    <xf numFmtId="0" fontId="0" fillId="0" borderId="0" xfId="0"/>
    <xf numFmtId="0" fontId="0" fillId="0" borderId="0" xfId="0"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8" fillId="5" borderId="16" xfId="0" applyFont="1" applyFill="1" applyBorder="1" applyAlignment="1">
      <alignment horizontal="center" vertical="center"/>
    </xf>
    <xf numFmtId="0" fontId="8" fillId="0" borderId="17" xfId="0" applyFont="1" applyBorder="1" applyAlignment="1">
      <alignment horizontal="center" vertical="center"/>
    </xf>
    <xf numFmtId="0" fontId="8" fillId="8" borderId="16" xfId="0" applyFont="1" applyFill="1" applyBorder="1" applyAlignment="1">
      <alignment horizontal="center" vertical="center"/>
    </xf>
    <xf numFmtId="0" fontId="8" fillId="3" borderId="16" xfId="0" applyFont="1" applyFill="1" applyBorder="1" applyAlignment="1">
      <alignment horizontal="center" vertical="center"/>
    </xf>
    <xf numFmtId="0" fontId="8" fillId="11" borderId="16" xfId="0" applyFont="1" applyFill="1" applyBorder="1" applyAlignment="1">
      <alignment horizontal="center" vertical="center"/>
    </xf>
    <xf numFmtId="0" fontId="8" fillId="4" borderId="16" xfId="0" applyFont="1" applyFill="1" applyBorder="1" applyAlignment="1">
      <alignment horizontal="center" vertical="center"/>
    </xf>
    <xf numFmtId="0" fontId="11" fillId="7" borderId="17"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1" fillId="0" borderId="16" xfId="0" applyFont="1" applyBorder="1" applyAlignment="1">
      <alignment horizontal="center" vertical="center"/>
    </xf>
    <xf numFmtId="0" fontId="11" fillId="0" borderId="9" xfId="0" applyFont="1" applyBorder="1" applyAlignment="1">
      <alignment horizontal="center" vertical="center" wrapText="1"/>
    </xf>
    <xf numFmtId="0" fontId="10" fillId="0" borderId="17" xfId="0" applyFont="1" applyBorder="1" applyAlignment="1">
      <alignment horizontal="center" vertical="center"/>
    </xf>
    <xf numFmtId="0" fontId="10" fillId="5" borderId="10" xfId="0" applyFont="1" applyFill="1" applyBorder="1" applyAlignment="1">
      <alignment horizontal="center" vertical="center"/>
    </xf>
    <xf numFmtId="0" fontId="10" fillId="8" borderId="10" xfId="0" applyFont="1" applyFill="1" applyBorder="1" applyAlignment="1">
      <alignment horizontal="center" vertical="center"/>
    </xf>
    <xf numFmtId="0" fontId="10" fillId="9"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10" borderId="17" xfId="0" applyFont="1" applyFill="1" applyBorder="1" applyAlignment="1">
      <alignment horizontal="center" vertical="center"/>
    </xf>
    <xf numFmtId="0" fontId="10" fillId="5" borderId="16" xfId="0" applyFont="1" applyFill="1" applyBorder="1" applyAlignment="1">
      <alignment horizontal="center" vertical="center"/>
    </xf>
    <xf numFmtId="0" fontId="10" fillId="6"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0" borderId="9" xfId="0" applyFont="1" applyBorder="1" applyAlignment="1">
      <alignment horizontal="center" vertical="center" wrapText="1"/>
    </xf>
    <xf numFmtId="0" fontId="12" fillId="0" borderId="0" xfId="0" applyFont="1" applyAlignment="1">
      <alignment wrapText="1"/>
    </xf>
    <xf numFmtId="0" fontId="13" fillId="0" borderId="0" xfId="1" applyFont="1" applyFill="1" applyAlignment="1">
      <alignment horizontal="left" vertical="center" wrapText="1"/>
    </xf>
    <xf numFmtId="0" fontId="14" fillId="0" borderId="0" xfId="1" applyFont="1" applyFill="1" applyAlignment="1">
      <alignment vertical="center" wrapText="1"/>
    </xf>
    <xf numFmtId="0" fontId="14" fillId="0" borderId="0" xfId="1" applyFont="1" applyFill="1" applyAlignment="1">
      <alignment horizontal="left" vertical="center" wrapText="1"/>
    </xf>
    <xf numFmtId="0" fontId="2" fillId="0" borderId="1" xfId="0" applyFont="1" applyBorder="1" applyAlignment="1">
      <alignment horizontal="center" vertical="center"/>
    </xf>
    <xf numFmtId="0" fontId="4" fillId="3" borderId="10" xfId="0" applyFont="1" applyFill="1" applyBorder="1" applyAlignment="1">
      <alignment horizontal="center" vertical="center"/>
    </xf>
    <xf numFmtId="0" fontId="3" fillId="0" borderId="1" xfId="0" applyFont="1" applyBorder="1" applyAlignment="1">
      <alignment horizontal="center" vertical="center" wrapText="1"/>
    </xf>
    <xf numFmtId="0" fontId="2" fillId="0" borderId="2" xfId="0" applyFont="1" applyBorder="1" applyAlignment="1">
      <alignment horizontal="center" vertical="center"/>
    </xf>
    <xf numFmtId="0" fontId="6" fillId="0" borderId="0" xfId="0" applyFont="1" applyAlignment="1">
      <alignment horizontal="center" vertical="center" wrapText="1"/>
    </xf>
    <xf numFmtId="0" fontId="3" fillId="0" borderId="1"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wrapText="1"/>
    </xf>
    <xf numFmtId="0" fontId="2" fillId="2" borderId="1" xfId="0" applyFont="1" applyFill="1" applyBorder="1" applyAlignment="1">
      <alignment vertical="center" wrapText="1"/>
    </xf>
    <xf numFmtId="0" fontId="5" fillId="9" borderId="1" xfId="0" applyFont="1" applyFill="1" applyBorder="1" applyAlignment="1">
      <alignment horizontal="center" vertical="center" wrapText="1"/>
    </xf>
    <xf numFmtId="2" fontId="5" fillId="9" borderId="1" xfId="0" applyNumberFormat="1" applyFont="1" applyFill="1" applyBorder="1" applyAlignment="1">
      <alignment horizontal="center" vertical="center" wrapText="1"/>
    </xf>
    <xf numFmtId="164" fontId="5" fillId="0" borderId="1" xfId="0" applyNumberFormat="1" applyFont="1" applyBorder="1" applyAlignment="1">
      <alignment horizontal="center" vertical="center" wrapText="1"/>
    </xf>
    <xf numFmtId="9" fontId="5" fillId="9" borderId="1" xfId="2" applyFont="1" applyFill="1" applyBorder="1" applyAlignment="1">
      <alignment horizontal="center" vertical="center" wrapText="1"/>
    </xf>
    <xf numFmtId="9" fontId="5" fillId="0" borderId="1" xfId="2" applyFont="1" applyFill="1" applyBorder="1" applyAlignment="1">
      <alignment horizontal="center" vertical="center" wrapText="1"/>
    </xf>
    <xf numFmtId="9" fontId="5" fillId="5" borderId="1" xfId="2" applyFont="1" applyFill="1" applyBorder="1" applyAlignment="1">
      <alignment horizontal="center" vertical="center" wrapText="1"/>
    </xf>
    <xf numFmtId="9" fontId="5" fillId="3" borderId="1" xfId="2" applyFont="1" applyFill="1" applyBorder="1" applyAlignment="1">
      <alignment horizontal="center" vertical="center" wrapText="1"/>
    </xf>
    <xf numFmtId="0" fontId="11" fillId="0" borderId="19" xfId="0" applyFont="1" applyBorder="1" applyAlignment="1">
      <alignment horizontal="center" vertical="center" wrapText="1"/>
    </xf>
    <xf numFmtId="0" fontId="5" fillId="14" borderId="1" xfId="0" applyFont="1" applyFill="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19" fillId="12" borderId="1" xfId="0"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left" vertical="center" wrapText="1"/>
    </xf>
    <xf numFmtId="9" fontId="5" fillId="0" borderId="1" xfId="2" applyFont="1" applyBorder="1" applyAlignment="1">
      <alignment horizontal="center" vertical="center" wrapText="1"/>
    </xf>
    <xf numFmtId="9" fontId="2" fillId="12" borderId="1" xfId="2" applyFont="1" applyFill="1" applyBorder="1" applyAlignment="1">
      <alignment horizontal="center" vertical="center" wrapText="1"/>
    </xf>
    <xf numFmtId="9" fontId="5" fillId="0" borderId="1" xfId="2" applyFont="1" applyBorder="1" applyAlignment="1" applyProtection="1">
      <alignment horizontal="center" vertical="center" wrapText="1"/>
      <protection locked="0"/>
    </xf>
    <xf numFmtId="9" fontId="2" fillId="12" borderId="1" xfId="3" applyNumberFormat="1" applyFont="1" applyFill="1" applyBorder="1" applyAlignment="1">
      <alignment horizontal="center" vertical="center" wrapText="1"/>
    </xf>
    <xf numFmtId="9" fontId="5" fillId="9" borderId="1" xfId="3" applyNumberFormat="1" applyFont="1" applyFill="1" applyBorder="1" applyAlignment="1">
      <alignment horizontal="center" vertical="center" wrapText="1"/>
    </xf>
    <xf numFmtId="9" fontId="5"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 fillId="16" borderId="4" xfId="0" applyFont="1" applyFill="1" applyBorder="1" applyAlignment="1">
      <alignment horizontal="center" vertical="center" wrapText="1"/>
    </xf>
    <xf numFmtId="9" fontId="5" fillId="13" borderId="1" xfId="2" applyFont="1" applyFill="1" applyBorder="1" applyAlignment="1">
      <alignment horizontal="center" vertical="center" wrapText="1"/>
    </xf>
    <xf numFmtId="44" fontId="2" fillId="12" borderId="1" xfId="4" applyFont="1" applyFill="1" applyBorder="1" applyAlignment="1">
      <alignment horizontal="center" vertical="center" wrapText="1"/>
    </xf>
    <xf numFmtId="44" fontId="5" fillId="0" borderId="1" xfId="4" applyFont="1" applyBorder="1" applyAlignment="1">
      <alignment horizontal="center" vertical="center" wrapText="1"/>
    </xf>
    <xf numFmtId="44" fontId="3" fillId="0" borderId="1" xfId="4" applyFont="1" applyBorder="1" applyAlignment="1">
      <alignment horizontal="center" vertical="center" wrapText="1"/>
    </xf>
    <xf numFmtId="44" fontId="24" fillId="0" borderId="1" xfId="4" applyFont="1" applyBorder="1" applyAlignment="1">
      <alignment horizontal="center" vertical="center" wrapText="1"/>
    </xf>
    <xf numFmtId="10" fontId="5" fillId="0" borderId="1" xfId="0" applyNumberFormat="1" applyFont="1" applyBorder="1" applyAlignment="1">
      <alignment horizontal="center" vertical="center" wrapText="1"/>
    </xf>
    <xf numFmtId="9" fontId="2" fillId="16" borderId="4" xfId="2" applyFont="1" applyFill="1" applyBorder="1" applyAlignment="1">
      <alignment horizontal="center" vertical="center" wrapText="1"/>
    </xf>
    <xf numFmtId="0" fontId="19" fillId="2" borderId="0" xfId="0" applyFont="1" applyFill="1" applyAlignment="1">
      <alignment horizontal="center" vertical="center" wrapText="1"/>
    </xf>
    <xf numFmtId="0" fontId="20" fillId="0" borderId="2" xfId="0" applyFont="1" applyBorder="1" applyAlignment="1">
      <alignment horizontal="justify" vertical="center" wrapText="1"/>
    </xf>
    <xf numFmtId="0" fontId="20" fillId="0" borderId="1" xfId="0" applyFont="1" applyBorder="1" applyAlignment="1">
      <alignment horizontal="justify" vertical="center" wrapText="1"/>
    </xf>
    <xf numFmtId="0" fontId="20" fillId="0" borderId="4" xfId="0" applyFont="1" applyBorder="1" applyAlignment="1">
      <alignment horizontal="justify" vertical="center" wrapText="1"/>
    </xf>
    <xf numFmtId="9" fontId="5" fillId="18" borderId="1" xfId="2" applyFont="1" applyFill="1" applyBorder="1" applyAlignment="1">
      <alignment horizontal="center" vertical="center" wrapText="1"/>
    </xf>
    <xf numFmtId="9" fontId="5" fillId="19" borderId="1" xfId="2" applyFont="1" applyFill="1" applyBorder="1" applyAlignment="1">
      <alignment horizontal="center" vertical="center" wrapText="1"/>
    </xf>
    <xf numFmtId="0" fontId="2" fillId="14" borderId="1" xfId="0" applyFont="1" applyFill="1" applyBorder="1" applyAlignment="1">
      <alignment horizontal="center" vertical="center" wrapText="1"/>
    </xf>
    <xf numFmtId="0" fontId="3" fillId="14" borderId="1" xfId="0" applyFont="1" applyFill="1" applyBorder="1" applyAlignment="1">
      <alignment horizontal="justify" vertical="center" wrapText="1"/>
    </xf>
    <xf numFmtId="0" fontId="20" fillId="14" borderId="1" xfId="0" applyFont="1" applyFill="1" applyBorder="1" applyAlignment="1">
      <alignment horizontal="justify" vertical="center" wrapText="1"/>
    </xf>
    <xf numFmtId="0" fontId="20" fillId="14" borderId="1" xfId="0" applyFont="1" applyFill="1" applyBorder="1" applyAlignment="1">
      <alignment horizontal="center" vertical="center" wrapText="1"/>
    </xf>
    <xf numFmtId="9" fontId="5" fillId="14" borderId="1" xfId="2" applyFont="1" applyFill="1" applyBorder="1" applyAlignment="1">
      <alignment horizontal="center" vertical="center" wrapText="1"/>
    </xf>
    <xf numFmtId="0" fontId="22" fillId="14" borderId="1" xfId="0" applyFont="1" applyFill="1" applyBorder="1" applyAlignment="1">
      <alignment vertical="center" wrapText="1"/>
    </xf>
    <xf numFmtId="2" fontId="5" fillId="14" borderId="1" xfId="0" applyNumberFormat="1" applyFont="1" applyFill="1" applyBorder="1" applyAlignment="1">
      <alignment horizontal="center" vertical="center" wrapText="1"/>
    </xf>
    <xf numFmtId="164" fontId="5" fillId="14" borderId="1" xfId="0" applyNumberFormat="1" applyFont="1" applyFill="1" applyBorder="1" applyAlignment="1">
      <alignment horizontal="center" vertical="center" wrapText="1"/>
    </xf>
    <xf numFmtId="0" fontId="22" fillId="14" borderId="1" xfId="0" applyFont="1" applyFill="1" applyBorder="1" applyAlignment="1">
      <alignment horizontal="left" vertical="center" wrapText="1"/>
    </xf>
    <xf numFmtId="9" fontId="5" fillId="14" borderId="1" xfId="3" applyNumberFormat="1" applyFont="1" applyFill="1" applyBorder="1" applyAlignment="1">
      <alignment horizontal="center" vertical="center" wrapText="1"/>
    </xf>
    <xf numFmtId="164" fontId="3" fillId="14" borderId="1" xfId="0" applyNumberFormat="1" applyFont="1" applyFill="1" applyBorder="1" applyAlignment="1">
      <alignment horizontal="center" vertical="center" wrapText="1"/>
    </xf>
    <xf numFmtId="44" fontId="5" fillId="14" borderId="1" xfId="4" applyFont="1" applyFill="1" applyBorder="1" applyAlignment="1">
      <alignment horizontal="center" vertical="center" wrapText="1"/>
    </xf>
    <xf numFmtId="0" fontId="5" fillId="14" borderId="0" xfId="0" applyFont="1" applyFill="1" applyAlignment="1">
      <alignment wrapText="1"/>
    </xf>
    <xf numFmtId="0" fontId="2" fillId="16"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4" borderId="1" xfId="0" applyFont="1" applyFill="1" applyBorder="1" applyAlignment="1">
      <alignment horizontal="justify" vertical="center" wrapText="1"/>
    </xf>
    <xf numFmtId="0" fontId="24" fillId="0" borderId="1" xfId="0" applyFont="1" applyBorder="1" applyAlignment="1">
      <alignment horizontal="justify" vertical="center" wrapText="1"/>
    </xf>
    <xf numFmtId="0" fontId="22" fillId="0" borderId="1" xfId="0" applyFont="1" applyBorder="1" applyAlignment="1">
      <alignment horizontal="justify" vertical="center" wrapText="1"/>
    </xf>
    <xf numFmtId="0" fontId="24" fillId="14" borderId="1" xfId="0" applyFont="1" applyFill="1" applyBorder="1" applyAlignment="1">
      <alignment horizontal="center" vertical="center" wrapText="1"/>
    </xf>
    <xf numFmtId="0" fontId="0" fillId="0" borderId="0" xfId="0" applyAlignment="1">
      <alignment wrapText="1"/>
    </xf>
    <xf numFmtId="0" fontId="20" fillId="0" borderId="0" xfId="0" applyFont="1" applyAlignment="1">
      <alignment horizontal="center" vertical="center" wrapText="1"/>
    </xf>
    <xf numFmtId="9" fontId="12" fillId="0" borderId="0" xfId="3" applyNumberFormat="1" applyFont="1" applyFill="1" applyAlignment="1">
      <alignment wrapText="1"/>
    </xf>
    <xf numFmtId="164" fontId="12" fillId="0" borderId="0" xfId="0" applyNumberFormat="1" applyFont="1" applyAlignment="1">
      <alignment wrapText="1"/>
    </xf>
    <xf numFmtId="9" fontId="12" fillId="0" borderId="0" xfId="2" applyFont="1" applyFill="1" applyAlignment="1">
      <alignment wrapText="1"/>
    </xf>
    <xf numFmtId="44" fontId="12" fillId="0" borderId="0" xfId="4" applyFont="1" applyFill="1" applyAlignment="1">
      <alignment wrapText="1"/>
    </xf>
    <xf numFmtId="0" fontId="12" fillId="0" borderId="0" xfId="0" applyFont="1" applyAlignment="1">
      <alignment horizontal="justify" vertical="center" wrapText="1"/>
    </xf>
    <xf numFmtId="10" fontId="12" fillId="0" borderId="0" xfId="0" applyNumberFormat="1" applyFont="1" applyAlignment="1">
      <alignment horizontal="justify" wrapText="1"/>
    </xf>
    <xf numFmtId="0" fontId="6" fillId="0" borderId="0" xfId="0" applyFont="1" applyAlignment="1">
      <alignment vertical="center"/>
    </xf>
    <xf numFmtId="0" fontId="18" fillId="0" borderId="0" xfId="0" applyFont="1" applyAlignment="1">
      <alignment vertical="center"/>
    </xf>
    <xf numFmtId="0" fontId="16" fillId="0" borderId="0" xfId="0" applyFont="1"/>
    <xf numFmtId="0" fontId="21" fillId="0" borderId="0" xfId="0" applyFont="1"/>
    <xf numFmtId="9" fontId="16" fillId="0" borderId="0" xfId="3" applyNumberFormat="1" applyFont="1" applyFill="1" applyAlignment="1"/>
    <xf numFmtId="164" fontId="16" fillId="0" borderId="0" xfId="0" applyNumberFormat="1" applyFont="1"/>
    <xf numFmtId="9" fontId="16" fillId="0" borderId="0" xfId="2" applyFont="1" applyFill="1" applyAlignment="1"/>
    <xf numFmtId="44" fontId="16" fillId="0" borderId="0" xfId="4" applyFont="1" applyFill="1"/>
    <xf numFmtId="0" fontId="16" fillId="0" borderId="0" xfId="0" applyFont="1" applyAlignment="1">
      <alignment horizontal="justify" vertical="center"/>
    </xf>
    <xf numFmtId="9" fontId="16" fillId="0" borderId="0" xfId="2" applyFont="1" applyFill="1"/>
    <xf numFmtId="10" fontId="16" fillId="0" borderId="0" xfId="0" applyNumberFormat="1" applyFont="1" applyAlignment="1">
      <alignment horizontal="justify" wrapText="1"/>
    </xf>
    <xf numFmtId="0" fontId="24" fillId="14" borderId="1" xfId="0" applyFont="1" applyFill="1" applyBorder="1" applyAlignment="1">
      <alignment horizontal="justify" vertical="center" wrapText="1"/>
    </xf>
    <xf numFmtId="164" fontId="2" fillId="12" borderId="1" xfId="0" applyNumberFormat="1" applyFont="1" applyFill="1" applyBorder="1" applyAlignment="1">
      <alignment horizontal="center" vertical="center" wrapText="1"/>
    </xf>
    <xf numFmtId="3" fontId="28" fillId="0" borderId="1" xfId="0" applyNumberFormat="1" applyFont="1" applyBorder="1" applyAlignment="1">
      <alignment horizontal="center" vertical="center" wrapText="1"/>
    </xf>
    <xf numFmtId="9" fontId="5" fillId="4" borderId="1" xfId="2" applyFont="1" applyFill="1" applyBorder="1" applyAlignment="1">
      <alignment horizontal="center" vertical="center" wrapText="1"/>
    </xf>
    <xf numFmtId="9" fontId="5" fillId="4" borderId="1" xfId="0" applyNumberFormat="1" applyFont="1" applyFill="1" applyBorder="1" applyAlignment="1">
      <alignment horizontal="center" vertical="center" wrapText="1"/>
    </xf>
    <xf numFmtId="0" fontId="3" fillId="0" borderId="1" xfId="0" applyFont="1" applyBorder="1" applyAlignment="1">
      <alignment horizontal="justify" vertical="center" wrapText="1"/>
    </xf>
    <xf numFmtId="9" fontId="5" fillId="2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16" fillId="0" borderId="0" xfId="0" applyFont="1" applyAlignment="1">
      <alignment horizontal="justify"/>
    </xf>
    <xf numFmtId="0" fontId="2" fillId="12" borderId="1" xfId="0" applyFont="1" applyFill="1" applyBorder="1" applyAlignment="1">
      <alignment horizontal="justify" vertical="center" wrapText="1"/>
    </xf>
    <xf numFmtId="0" fontId="25" fillId="14" borderId="22" xfId="0" applyFont="1" applyFill="1" applyBorder="1" applyAlignment="1">
      <alignment horizontal="justify" vertical="center" wrapText="1"/>
    </xf>
    <xf numFmtId="0" fontId="12" fillId="0" borderId="0" xfId="0" applyFont="1" applyAlignment="1">
      <alignment horizontal="justify" wrapText="1"/>
    </xf>
    <xf numFmtId="0" fontId="5" fillId="14" borderId="20" xfId="0" applyFont="1" applyFill="1" applyBorder="1" applyAlignment="1">
      <alignment horizontal="justify" vertical="center" wrapText="1"/>
    </xf>
    <xf numFmtId="0" fontId="5" fillId="0" borderId="1" xfId="0" applyFont="1" applyFill="1" applyBorder="1" applyAlignment="1">
      <alignment horizontal="justify" vertical="center" wrapText="1"/>
    </xf>
    <xf numFmtId="2" fontId="5" fillId="4" borderId="1" xfId="2" applyNumberFormat="1" applyFont="1" applyFill="1" applyBorder="1" applyAlignment="1">
      <alignment horizontal="center" vertical="center" wrapText="1"/>
    </xf>
    <xf numFmtId="2" fontId="5" fillId="13" borderId="1" xfId="2" applyNumberFormat="1" applyFont="1" applyFill="1" applyBorder="1" applyAlignment="1">
      <alignment horizontal="center" vertical="center" wrapText="1"/>
    </xf>
    <xf numFmtId="44" fontId="5" fillId="0" borderId="1" xfId="4"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0" fontId="9" fillId="1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9" fillId="17" borderId="21" xfId="0" applyFont="1" applyFill="1" applyBorder="1" applyAlignment="1">
      <alignment horizontal="center" vertical="center" wrapText="1"/>
    </xf>
    <xf numFmtId="0" fontId="9" fillId="17" borderId="0" xfId="0" applyFont="1" applyFill="1" applyAlignment="1">
      <alignment horizontal="center" vertical="center" wrapText="1"/>
    </xf>
    <xf numFmtId="0" fontId="3" fillId="0" borderId="1" xfId="0" applyFont="1" applyBorder="1" applyAlignment="1">
      <alignment horizontal="justify" vertical="center" wrapText="1"/>
    </xf>
    <xf numFmtId="0" fontId="10" fillId="15" borderId="13" xfId="0" applyFont="1" applyFill="1" applyBorder="1" applyAlignment="1">
      <alignment horizontal="center" vertical="center"/>
    </xf>
    <xf numFmtId="0" fontId="10" fillId="15" borderId="14" xfId="0" applyFont="1" applyFill="1" applyBorder="1" applyAlignment="1">
      <alignment horizontal="center" vertical="center"/>
    </xf>
    <xf numFmtId="0" fontId="10" fillId="15" borderId="15" xfId="0" applyFont="1" applyFill="1" applyBorder="1" applyAlignment="1">
      <alignment horizontal="center" vertical="center"/>
    </xf>
    <xf numFmtId="0" fontId="0" fillId="0" borderId="0" xfId="0" applyAlignment="1">
      <alignment horizontal="center"/>
    </xf>
    <xf numFmtId="0" fontId="10" fillId="6" borderId="12" xfId="0" applyFont="1" applyFill="1" applyBorder="1" applyAlignment="1">
      <alignment horizontal="center" vertical="center"/>
    </xf>
    <xf numFmtId="0" fontId="10" fillId="6" borderId="16" xfId="0" applyFont="1" applyFill="1" applyBorder="1" applyAlignment="1">
      <alignment horizontal="center" vertical="center"/>
    </xf>
    <xf numFmtId="0" fontId="10" fillId="6" borderId="12"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35">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numFmt numFmtId="2" formatCode="0.00"/>
      <fill>
        <patternFill>
          <bgColor rgb="FFFF0000"/>
        </patternFill>
      </fill>
    </dxf>
    <dxf>
      <numFmt numFmtId="2" formatCode="0.00"/>
      <fill>
        <patternFill>
          <bgColor rgb="FFFFC000"/>
        </patternFill>
      </fill>
    </dxf>
    <dxf>
      <numFmt numFmtId="2" formatCode="0.00"/>
      <fill>
        <patternFill>
          <bgColor rgb="FFFFFF00"/>
        </patternFill>
      </fill>
    </dxf>
    <dxf>
      <numFmt numFmtId="2" formatCode="0.00"/>
      <fill>
        <patternFill>
          <bgColor rgb="FF92D050"/>
        </patternFill>
      </fill>
    </dxf>
    <dxf>
      <numFmt numFmtId="2" formatCode="0.00"/>
      <fill>
        <patternFill>
          <bgColor rgb="FF00B05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C000"/>
        </patternFill>
      </fill>
    </dxf>
    <dxf>
      <numFmt numFmtId="2" formatCode="0.00"/>
      <fill>
        <patternFill>
          <bgColor rgb="FFFF0000"/>
        </patternFill>
      </fill>
    </dxf>
    <dxf>
      <numFmt numFmtId="2" formatCode="0.00"/>
      <fill>
        <patternFill>
          <bgColor rgb="FFFFC000"/>
        </patternFill>
      </fill>
    </dxf>
    <dxf>
      <numFmt numFmtId="2" formatCode="0.00"/>
      <fill>
        <patternFill>
          <bgColor rgb="FF00B050"/>
        </patternFill>
      </fill>
    </dxf>
    <dxf>
      <numFmt numFmtId="2" formatCode="0.00"/>
      <fill>
        <patternFill>
          <bgColor rgb="FF92D050"/>
        </patternFill>
      </fill>
    </dxf>
    <dxf>
      <numFmt numFmtId="2" formatCode="0.00"/>
      <fill>
        <patternFill>
          <bgColor rgb="FFFFFF00"/>
        </patternFill>
      </fill>
    </dxf>
    <dxf>
      <numFmt numFmtId="2" formatCode="0.00"/>
      <fill>
        <patternFill>
          <bgColor rgb="FFFF0000"/>
        </patternFill>
      </fill>
    </dxf>
  </dxfs>
  <tableStyles count="0" defaultTableStyle="TableStyleMedium2" defaultPivotStyle="PivotStyleLight16"/>
  <colors>
    <mruColors>
      <color rgb="FFEC94FE"/>
      <color rgb="FFCC00FF"/>
      <color rgb="FFFF3300"/>
      <color rgb="FFFA800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370467580441332E-2"/>
          <c:y val="0.24283880823057968"/>
          <c:w val="0.93888888888888888"/>
          <c:h val="0.59233741615631375"/>
        </c:manualLayout>
      </c:layout>
      <c:pie3DChart>
        <c:varyColors val="1"/>
        <c:ser>
          <c:idx val="0"/>
          <c:order val="0"/>
          <c:tx>
            <c:strRef>
              <c:f>GRAFICOS!$J$16</c:f>
              <c:strCache>
                <c:ptCount val="1"/>
                <c:pt idx="0">
                  <c:v>Ciudadanía y participación en espacios político - institucionales</c:v>
                </c:pt>
              </c:strCache>
            </c:strRef>
          </c:tx>
          <c:dPt>
            <c:idx val="0"/>
            <c:bubble3D val="0"/>
            <c:spPr>
              <a:solidFill>
                <a:srgbClr val="FF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2-EC0C-466E-A88F-871D6C321B3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4-EC0C-466E-A88F-871D6C321B33}"/>
              </c:ext>
            </c:extLst>
          </c:dPt>
          <c:dPt>
            <c:idx val="2"/>
            <c:bubble3D val="0"/>
            <c:spPr>
              <a:solidFill>
                <a:srgbClr val="FFFF00"/>
              </a:solidFill>
              <a:ln w="25400">
                <a:solidFill>
                  <a:schemeClr val="lt1"/>
                </a:solidFill>
              </a:ln>
              <a:effectLst/>
              <a:sp3d contourW="25400">
                <a:contourClr>
                  <a:schemeClr val="lt1"/>
                </a:contourClr>
              </a:sp3d>
            </c:spPr>
            <c:extLst>
              <c:ext xmlns:c16="http://schemas.microsoft.com/office/drawing/2014/chart" uri="{C3380CC4-5D6E-409C-BE32-E72D297353CC}">
                <c16:uniqueId val="{00000006-EC0C-466E-A88F-871D6C321B33}"/>
              </c:ext>
            </c:extLst>
          </c:dPt>
          <c:dPt>
            <c:idx val="3"/>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8-EC0C-466E-A88F-871D6C321B33}"/>
              </c:ext>
            </c:extLst>
          </c:dPt>
          <c:dPt>
            <c:idx val="4"/>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A-EC0C-466E-A88F-871D6C321B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GRAFICOS!$K$15:$O$15</c:f>
              <c:strCache>
                <c:ptCount val="5"/>
                <c:pt idx="0">
                  <c:v>CRITICO</c:v>
                </c:pt>
                <c:pt idx="1">
                  <c:v>BAJO</c:v>
                </c:pt>
                <c:pt idx="2">
                  <c:v>MEDIO</c:v>
                </c:pt>
                <c:pt idx="3">
                  <c:v>SATISFACTORIO</c:v>
                </c:pt>
                <c:pt idx="4">
                  <c:v>SOBRESALIENTE</c:v>
                </c:pt>
              </c:strCache>
            </c:strRef>
          </c:cat>
          <c:val>
            <c:numRef>
              <c:f>GRAFICOS!$K$16:$O$16</c:f>
              <c:numCache>
                <c:formatCode>General</c:formatCode>
                <c:ptCount val="5"/>
                <c:pt idx="0">
                  <c:v>4</c:v>
                </c:pt>
                <c:pt idx="1">
                  <c:v>2</c:v>
                </c:pt>
                <c:pt idx="2">
                  <c:v>0</c:v>
                </c:pt>
                <c:pt idx="3">
                  <c:v>0</c:v>
                </c:pt>
                <c:pt idx="4">
                  <c:v>5</c:v>
                </c:pt>
              </c:numCache>
            </c:numRef>
          </c:val>
          <c:extLst>
            <c:ext xmlns:c16="http://schemas.microsoft.com/office/drawing/2014/chart" uri="{C3380CC4-5D6E-409C-BE32-E72D297353CC}">
              <c16:uniqueId val="{00000000-EC0C-466E-A88F-871D6C321B3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1"/>
          <c:order val="0"/>
          <c:tx>
            <c:strRef>
              <c:f>GRAFICOS!$B$27</c:f>
              <c:strCache>
                <c:ptCount val="1"/>
                <c:pt idx="0">
                  <c:v>Inclusión social y aceptación de la diferencia </c:v>
                </c:pt>
              </c:strCache>
            </c:strRef>
          </c:tx>
          <c:dPt>
            <c:idx val="0"/>
            <c:bubble3D val="0"/>
            <c:spPr>
              <a:solidFill>
                <a:srgbClr val="FF0000"/>
              </a:solidFill>
            </c:spPr>
            <c:extLst>
              <c:ext xmlns:c16="http://schemas.microsoft.com/office/drawing/2014/chart" uri="{C3380CC4-5D6E-409C-BE32-E72D297353CC}">
                <c16:uniqueId val="{00000017-A889-4F41-9EFF-F3D6D5B07B01}"/>
              </c:ext>
            </c:extLst>
          </c:dPt>
          <c:dPt>
            <c:idx val="2"/>
            <c:bubble3D val="0"/>
            <c:spPr>
              <a:solidFill>
                <a:srgbClr val="FFFF00"/>
              </a:solidFill>
            </c:spPr>
            <c:extLst>
              <c:ext xmlns:c16="http://schemas.microsoft.com/office/drawing/2014/chart" uri="{C3380CC4-5D6E-409C-BE32-E72D297353CC}">
                <c16:uniqueId val="{00000019-A889-4F41-9EFF-F3D6D5B07B01}"/>
              </c:ext>
            </c:extLst>
          </c:dPt>
          <c:dPt>
            <c:idx val="3"/>
            <c:bubble3D val="0"/>
            <c:spPr>
              <a:solidFill>
                <a:srgbClr val="92D050"/>
              </a:solidFill>
            </c:spPr>
            <c:extLst>
              <c:ext xmlns:c16="http://schemas.microsoft.com/office/drawing/2014/chart" uri="{C3380CC4-5D6E-409C-BE32-E72D297353CC}">
                <c16:uniqueId val="{0000001A-A889-4F41-9EFF-F3D6D5B07B01}"/>
              </c:ext>
            </c:extLst>
          </c:dPt>
          <c:dPt>
            <c:idx val="4"/>
            <c:bubble3D val="0"/>
            <c:spPr>
              <a:solidFill>
                <a:srgbClr val="00B050"/>
              </a:solidFill>
            </c:spPr>
            <c:extLst>
              <c:ext xmlns:c16="http://schemas.microsoft.com/office/drawing/2014/chart" uri="{C3380CC4-5D6E-409C-BE32-E72D297353CC}">
                <c16:uniqueId val="{0000001B-A889-4F41-9EFF-F3D6D5B07B01}"/>
              </c:ext>
            </c:extLst>
          </c:dPt>
          <c:dPt>
            <c:idx val="5"/>
            <c:bubble3D val="0"/>
            <c:spPr>
              <a:solidFill>
                <a:srgbClr val="00B050"/>
              </a:solidFill>
            </c:spPr>
            <c:extLst>
              <c:ext xmlns:c16="http://schemas.microsoft.com/office/drawing/2014/chart" uri="{C3380CC4-5D6E-409C-BE32-E72D297353CC}">
                <c16:uniqueId val="{00000008-2664-40E1-9B84-67165F17003E}"/>
              </c:ext>
            </c:extLst>
          </c:dPt>
          <c:dLbls>
            <c:spPr>
              <a:noFill/>
              <a:ln>
                <a:noFill/>
              </a:ln>
              <a:effectLst/>
            </c:spPr>
            <c:showLegendKey val="0"/>
            <c:showVal val="1"/>
            <c:showCatName val="0"/>
            <c:showSerName val="0"/>
            <c:showPercent val="1"/>
            <c:showBubbleSize val="0"/>
            <c:showLeaderLines val="1"/>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6-A889-4F41-9EFF-F3D6D5B07B01}"/>
            </c:ext>
          </c:extLst>
        </c:ser>
        <c:ser>
          <c:idx val="0"/>
          <c:order val="1"/>
          <c:tx>
            <c:strRef>
              <c:f>GRAFICOS!$B$27</c:f>
              <c:strCache>
                <c:ptCount val="1"/>
                <c:pt idx="0">
                  <c:v>Inclusión social y aceptación de la diferencia </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C-A889-4F41-9EFF-F3D6D5B07B01}"/>
              </c:ext>
            </c:extLst>
          </c:dPt>
          <c:dPt>
            <c:idx val="2"/>
            <c:bubble3D val="0"/>
            <c:spPr>
              <a:solidFill>
                <a:schemeClr val="accent2"/>
              </a:solidFill>
              <a:ln w="19050">
                <a:solidFill>
                  <a:schemeClr val="lt1"/>
                </a:solidFill>
              </a:ln>
              <a:effectLst/>
            </c:spPr>
            <c:extLst>
              <c:ext xmlns:c16="http://schemas.microsoft.com/office/drawing/2014/chart" uri="{C3380CC4-5D6E-409C-BE32-E72D297353CC}">
                <c16:uniqueId val="{00000010-A889-4F41-9EFF-F3D6D5B07B01}"/>
              </c:ext>
            </c:extLst>
          </c:dPt>
          <c:dPt>
            <c:idx val="3"/>
            <c:bubble3D val="0"/>
            <c:spPr>
              <a:solidFill>
                <a:srgbClr val="FFFF00"/>
              </a:solidFill>
              <a:ln w="19050">
                <a:solidFill>
                  <a:schemeClr val="lt1"/>
                </a:solidFill>
              </a:ln>
              <a:effectLst/>
            </c:spPr>
            <c:extLst>
              <c:ext xmlns:c16="http://schemas.microsoft.com/office/drawing/2014/chart" uri="{C3380CC4-5D6E-409C-BE32-E72D297353CC}">
                <c16:uniqueId val="{00000012-A889-4F41-9EFF-F3D6D5B07B01}"/>
              </c:ext>
            </c:extLst>
          </c:dPt>
          <c:dPt>
            <c:idx val="4"/>
            <c:bubble3D val="0"/>
            <c:spPr>
              <a:solidFill>
                <a:srgbClr val="92D050"/>
              </a:solidFill>
              <a:ln w="19050">
                <a:solidFill>
                  <a:schemeClr val="lt1"/>
                </a:solidFill>
              </a:ln>
              <a:effectLst/>
            </c:spPr>
            <c:extLst>
              <c:ext xmlns:c16="http://schemas.microsoft.com/office/drawing/2014/chart" uri="{C3380CC4-5D6E-409C-BE32-E72D297353CC}">
                <c16:uniqueId val="{00000014-A889-4F41-9EFF-F3D6D5B07B01}"/>
              </c:ext>
            </c:extLst>
          </c:dPt>
          <c:dPt>
            <c:idx val="5"/>
            <c:bubble3D val="0"/>
            <c:spPr>
              <a:solidFill>
                <a:srgbClr val="00B050"/>
              </a:solidFill>
              <a:ln w="19050">
                <a:solidFill>
                  <a:schemeClr val="lt1"/>
                </a:solidFill>
              </a:ln>
              <a:effectLst/>
            </c:spPr>
            <c:extLst>
              <c:ext xmlns:c16="http://schemas.microsoft.com/office/drawing/2014/chart" uri="{C3380CC4-5D6E-409C-BE32-E72D297353CC}">
                <c16:uniqueId val="{00000012-2664-40E1-9B84-67165F17003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GRAFICOS!$C$26:$H$26</c:f>
              <c:strCache>
                <c:ptCount val="5"/>
                <c:pt idx="0">
                  <c:v>CRITICO</c:v>
                </c:pt>
                <c:pt idx="1">
                  <c:v>BAJO</c:v>
                </c:pt>
                <c:pt idx="2">
                  <c:v>MEDIO</c:v>
                </c:pt>
                <c:pt idx="3">
                  <c:v>SATISFACTORIO</c:v>
                </c:pt>
                <c:pt idx="4">
                  <c:v>SOBRESALIENTE</c:v>
                </c:pt>
              </c:strCache>
            </c:strRef>
          </c:cat>
          <c:val>
            <c:numRef>
              <c:f>GRAFICOS!$C$27:$H$27</c:f>
              <c:numCache>
                <c:formatCode>General</c:formatCode>
                <c:ptCount val="6"/>
                <c:pt idx="0">
                  <c:v>3</c:v>
                </c:pt>
                <c:pt idx="1">
                  <c:v>2</c:v>
                </c:pt>
                <c:pt idx="2">
                  <c:v>0</c:v>
                </c:pt>
                <c:pt idx="3">
                  <c:v>1</c:v>
                </c:pt>
                <c:pt idx="4">
                  <c:v>1</c:v>
                </c:pt>
              </c:numCache>
            </c:numRef>
          </c:val>
          <c:extLst>
            <c:ext xmlns:c16="http://schemas.microsoft.com/office/drawing/2014/chart" uri="{C3380CC4-5D6E-409C-BE32-E72D297353CC}">
              <c16:uniqueId val="{00000015-A889-4F41-9EFF-F3D6D5B07B01}"/>
            </c:ext>
          </c:extLst>
        </c:ser>
        <c:dLbls>
          <c:showLegendKey val="0"/>
          <c:showVal val="0"/>
          <c:showCatName val="0"/>
          <c:showSerName val="0"/>
          <c:showPercent val="0"/>
          <c:showBubbleSize val="0"/>
          <c:showLeaderLines val="1"/>
        </c:dLbls>
        <c:firstSliceAng val="0"/>
      </c:pieChart>
    </c:plotArea>
    <c:legend>
      <c:legendPos val="b"/>
      <c:legendEntry>
        <c:idx val="5"/>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GRAFICOS!$J$27</c:f>
              <c:strCache>
                <c:ptCount val="1"/>
                <c:pt idx="0">
                  <c:v>Acceso a servicios sociales básicos con enfoque diferencial sexualmente diverso</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C276-46C8-B50C-05F30CB5804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C276-46C8-B50C-05F30CB58045}"/>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C276-46C8-B50C-05F30CB58045}"/>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9-C276-46C8-B50C-05F30CB58045}"/>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B-C276-46C8-B50C-05F30CB5804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dLblPos val="bestFit"/>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GRAFICOS!$K$26:$O$26</c:f>
              <c:strCache>
                <c:ptCount val="5"/>
                <c:pt idx="0">
                  <c:v>CRITICO</c:v>
                </c:pt>
                <c:pt idx="1">
                  <c:v>BAJO</c:v>
                </c:pt>
                <c:pt idx="2">
                  <c:v>MEDIO</c:v>
                </c:pt>
                <c:pt idx="3">
                  <c:v>SATISFACTORIO</c:v>
                </c:pt>
                <c:pt idx="4">
                  <c:v>SOBRESALIENTE</c:v>
                </c:pt>
              </c:strCache>
            </c:strRef>
          </c:cat>
          <c:val>
            <c:numRef>
              <c:f>GRAFICOS!$K$27:$O$27</c:f>
              <c:numCache>
                <c:formatCode>General</c:formatCode>
                <c:ptCount val="5"/>
                <c:pt idx="0">
                  <c:v>6</c:v>
                </c:pt>
                <c:pt idx="1">
                  <c:v>0</c:v>
                </c:pt>
                <c:pt idx="2">
                  <c:v>0</c:v>
                </c:pt>
                <c:pt idx="3">
                  <c:v>0</c:v>
                </c:pt>
                <c:pt idx="4">
                  <c:v>8</c:v>
                </c:pt>
              </c:numCache>
            </c:numRef>
          </c:val>
          <c:extLst>
            <c:ext xmlns:c16="http://schemas.microsoft.com/office/drawing/2014/chart" uri="{C3380CC4-5D6E-409C-BE32-E72D297353CC}">
              <c16:uniqueId val="{00000000-C276-46C8-B50C-05F30CB5804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GRAFICOS!$B$46</c:f>
              <c:strCache>
                <c:ptCount val="1"/>
                <c:pt idx="0">
                  <c:v>Fortalecimiento económico, productivo y de capacidad instalada para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F815-475F-B383-1065D7BCD48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F815-475F-B383-1065D7BCD486}"/>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6-F815-475F-B383-1065D7BCD486}"/>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8-F815-475F-B383-1065D7BCD486}"/>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A-F815-475F-B383-1065D7BCD48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GRAFICOS!$C$45:$G$45</c:f>
              <c:strCache>
                <c:ptCount val="5"/>
                <c:pt idx="0">
                  <c:v>CRITICO</c:v>
                </c:pt>
                <c:pt idx="1">
                  <c:v>BAJO</c:v>
                </c:pt>
                <c:pt idx="2">
                  <c:v>MEDIO</c:v>
                </c:pt>
                <c:pt idx="3">
                  <c:v>SATISFACTORIO</c:v>
                </c:pt>
                <c:pt idx="4">
                  <c:v>SOBRESALIENTE</c:v>
                </c:pt>
              </c:strCache>
            </c:strRef>
          </c:cat>
          <c:val>
            <c:numRef>
              <c:f>GRAFICOS!$C$46:$G$46</c:f>
              <c:numCache>
                <c:formatCode>General</c:formatCode>
                <c:ptCount val="5"/>
                <c:pt idx="0">
                  <c:v>4</c:v>
                </c:pt>
                <c:pt idx="1">
                  <c:v>0</c:v>
                </c:pt>
                <c:pt idx="2">
                  <c:v>0</c:v>
                </c:pt>
                <c:pt idx="3">
                  <c:v>0</c:v>
                </c:pt>
                <c:pt idx="4">
                  <c:v>1</c:v>
                </c:pt>
              </c:numCache>
            </c:numRef>
          </c:val>
          <c:extLst>
            <c:ext xmlns:c16="http://schemas.microsoft.com/office/drawing/2014/chart" uri="{C3380CC4-5D6E-409C-BE32-E72D297353CC}">
              <c16:uniqueId val="{00000000-F815-475F-B383-1065D7BCD486}"/>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Política</a:t>
            </a:r>
            <a:r>
              <a:rPr lang="en-US" baseline="0"/>
              <a:t> Pública Diversidad Sexual e Identidad de Género 2023</a:t>
            </a:r>
          </a:p>
        </c:rich>
      </c:tx>
      <c:overlay val="0"/>
      <c:spPr>
        <a:noFill/>
        <a:ln>
          <a:noFill/>
        </a:ln>
        <a:effectLst/>
      </c:spPr>
    </c:title>
    <c:autoTitleDeleted val="0"/>
    <c:plotArea>
      <c:layout/>
      <c:doughnutChart>
        <c:varyColors val="1"/>
        <c:ser>
          <c:idx val="0"/>
          <c:order val="0"/>
          <c:tx>
            <c:strRef>
              <c:f>GRAFICOS!$O$2</c:f>
              <c:strCache>
                <c:ptCount val="1"/>
                <c:pt idx="0">
                  <c:v>CANTIDAD</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7912-4271-9916-8058D35A89A7}"/>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4-7912-4271-9916-8058D35A89A7}"/>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7-7912-4271-9916-8058D35A89A7}"/>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A-7912-4271-9916-8058D35A89A7}"/>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0C-7912-4271-9916-8058D35A89A7}"/>
              </c:ext>
            </c:extLst>
          </c:dPt>
          <c:dLbls>
            <c:dLbl>
              <c:idx val="4"/>
              <c:spPr>
                <a:noFill/>
                <a:ln>
                  <a:noFill/>
                </a:ln>
                <a:effectLst/>
              </c:spPr>
              <c:txPr>
                <a:bodyPr rot="0" spcFirstLastPara="1" vertOverflow="ellipsis" vert="horz" wrap="square" lIns="38100" tIns="19050" rIns="38100" bIns="19050" anchor="ctr" anchorCtr="1">
                  <a:no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C-7912-4271-9916-8058D35A89A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GRAFICOS!$N$3:$N$7</c:f>
              <c:strCache>
                <c:ptCount val="5"/>
                <c:pt idx="0">
                  <c:v>CRÍTICO</c:v>
                </c:pt>
                <c:pt idx="1">
                  <c:v>BAJO</c:v>
                </c:pt>
                <c:pt idx="2">
                  <c:v>MEDIO</c:v>
                </c:pt>
                <c:pt idx="3">
                  <c:v>SATISFACTORIO</c:v>
                </c:pt>
                <c:pt idx="4">
                  <c:v>SOBRESALIENTE</c:v>
                </c:pt>
              </c:strCache>
            </c:strRef>
          </c:cat>
          <c:val>
            <c:numRef>
              <c:f>GRAFICOS!$O$3:$O$7</c:f>
              <c:numCache>
                <c:formatCode>General</c:formatCode>
                <c:ptCount val="5"/>
                <c:pt idx="0">
                  <c:v>18</c:v>
                </c:pt>
                <c:pt idx="1">
                  <c:v>4</c:v>
                </c:pt>
                <c:pt idx="2">
                  <c:v>0</c:v>
                </c:pt>
                <c:pt idx="3">
                  <c:v>1</c:v>
                </c:pt>
                <c:pt idx="4">
                  <c:v>16</c:v>
                </c:pt>
              </c:numCache>
            </c:numRef>
          </c:val>
          <c:extLst>
            <c:ext xmlns:c16="http://schemas.microsoft.com/office/drawing/2014/chart" uri="{C3380CC4-5D6E-409C-BE32-E72D297353CC}">
              <c16:uniqueId val="{00000000-7912-4271-9916-8058D35A89A7}"/>
            </c:ext>
          </c:extLst>
        </c:ser>
        <c:dLbls>
          <c:showLegendKey val="0"/>
          <c:showVal val="1"/>
          <c:showCatName val="0"/>
          <c:showSerName val="0"/>
          <c:showPercent val="0"/>
          <c:showBubbleSize val="0"/>
          <c:showLeaderLines val="1"/>
        </c:dLbls>
        <c:firstSliceAng val="0"/>
        <c:holeSize val="5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GRAFICOS!$B$16</c:f>
              <c:strCache>
                <c:ptCount val="1"/>
                <c:pt idx="0">
                  <c:v>Reconocimiento de la población sexualmente diversa</c:v>
                </c:pt>
              </c:strCache>
            </c:strRef>
          </c:tx>
          <c:dPt>
            <c:idx val="0"/>
            <c:bubble3D val="0"/>
            <c:spPr>
              <a:solidFill>
                <a:srgbClr val="FF0000"/>
              </a:solidFill>
              <a:ln w="19050">
                <a:solidFill>
                  <a:schemeClr val="lt1"/>
                </a:solidFill>
              </a:ln>
              <a:effectLst/>
            </c:spPr>
            <c:extLst>
              <c:ext xmlns:c16="http://schemas.microsoft.com/office/drawing/2014/chart" uri="{C3380CC4-5D6E-409C-BE32-E72D297353CC}">
                <c16:uniqueId val="{00000002-54EA-4DE9-93CF-5698910E689D}"/>
              </c:ext>
            </c:extLst>
          </c:dPt>
          <c:dPt>
            <c:idx val="1"/>
            <c:bubble3D val="0"/>
            <c:spPr>
              <a:solidFill>
                <a:srgbClr val="FA8006"/>
              </a:solidFill>
              <a:ln w="19050">
                <a:solidFill>
                  <a:schemeClr val="lt1"/>
                </a:solidFill>
              </a:ln>
              <a:effectLst/>
            </c:spPr>
            <c:extLst>
              <c:ext xmlns:c16="http://schemas.microsoft.com/office/drawing/2014/chart" uri="{C3380CC4-5D6E-409C-BE32-E72D297353CC}">
                <c16:uniqueId val="{00000008-54EA-4DE9-93CF-5698910E689D}"/>
              </c:ext>
            </c:extLst>
          </c:dPt>
          <c:dPt>
            <c:idx val="2"/>
            <c:bubble3D val="0"/>
            <c:spPr>
              <a:solidFill>
                <a:srgbClr val="FFFF00"/>
              </a:solidFill>
              <a:ln w="19050">
                <a:solidFill>
                  <a:schemeClr val="lt1"/>
                </a:solidFill>
              </a:ln>
              <a:effectLst/>
            </c:spPr>
            <c:extLst>
              <c:ext xmlns:c16="http://schemas.microsoft.com/office/drawing/2014/chart" uri="{C3380CC4-5D6E-409C-BE32-E72D297353CC}">
                <c16:uniqueId val="{00000009-54EA-4DE9-93CF-5698910E689D}"/>
              </c:ext>
            </c:extLst>
          </c:dPt>
          <c:dPt>
            <c:idx val="3"/>
            <c:bubble3D val="0"/>
            <c:spPr>
              <a:solidFill>
                <a:srgbClr val="92D050"/>
              </a:solidFill>
              <a:ln w="19050">
                <a:solidFill>
                  <a:schemeClr val="lt1"/>
                </a:solidFill>
              </a:ln>
              <a:effectLst/>
            </c:spPr>
            <c:extLst>
              <c:ext xmlns:c16="http://schemas.microsoft.com/office/drawing/2014/chart" uri="{C3380CC4-5D6E-409C-BE32-E72D297353CC}">
                <c16:uniqueId val="{0000000E-54EA-4DE9-93CF-5698910E689D}"/>
              </c:ext>
            </c:extLst>
          </c:dPt>
          <c:dPt>
            <c:idx val="4"/>
            <c:bubble3D val="0"/>
            <c:spPr>
              <a:solidFill>
                <a:srgbClr val="00B050"/>
              </a:solidFill>
              <a:ln w="19050">
                <a:solidFill>
                  <a:schemeClr val="lt1"/>
                </a:solidFill>
              </a:ln>
              <a:effectLst/>
            </c:spPr>
            <c:extLst>
              <c:ext xmlns:c16="http://schemas.microsoft.com/office/drawing/2014/chart" uri="{C3380CC4-5D6E-409C-BE32-E72D297353CC}">
                <c16:uniqueId val="{00000010-54EA-4DE9-93CF-5698910E689D}"/>
              </c:ext>
            </c:extLst>
          </c:dPt>
          <c:cat>
            <c:strRef>
              <c:f>GRAFICOS!$C$15:$G$15</c:f>
              <c:strCache>
                <c:ptCount val="5"/>
                <c:pt idx="0">
                  <c:v>CRITICO</c:v>
                </c:pt>
                <c:pt idx="1">
                  <c:v>BAJO</c:v>
                </c:pt>
                <c:pt idx="2">
                  <c:v>MEDIO</c:v>
                </c:pt>
                <c:pt idx="3">
                  <c:v>SATISFACTORIO</c:v>
                </c:pt>
                <c:pt idx="4">
                  <c:v>SOBRESALIENTE</c:v>
                </c:pt>
              </c:strCache>
            </c:strRef>
          </c:cat>
          <c:val>
            <c:numRef>
              <c:f>GRAFICOS!$C$16:$G$16</c:f>
              <c:numCache>
                <c:formatCode>General</c:formatCode>
                <c:ptCount val="5"/>
                <c:pt idx="0">
                  <c:v>1</c:v>
                </c:pt>
                <c:pt idx="1">
                  <c:v>0</c:v>
                </c:pt>
                <c:pt idx="2">
                  <c:v>0</c:v>
                </c:pt>
                <c:pt idx="3">
                  <c:v>0</c:v>
                </c:pt>
                <c:pt idx="4">
                  <c:v>1</c:v>
                </c:pt>
              </c:numCache>
            </c:numRef>
          </c:val>
          <c:extLst>
            <c:ext xmlns:c16="http://schemas.microsoft.com/office/drawing/2014/chart" uri="{C3380CC4-5D6E-409C-BE32-E72D297353CC}">
              <c16:uniqueId val="{00000000-54EA-4DE9-93CF-5698910E689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450892</xdr:colOff>
      <xdr:row>17</xdr:row>
      <xdr:rowOff>142195</xdr:rowOff>
    </xdr:from>
    <xdr:to>
      <xdr:col>14</xdr:col>
      <xdr:colOff>1674556</xdr:colOff>
      <xdr:row>24</xdr:row>
      <xdr:rowOff>798871</xdr:rowOff>
    </xdr:to>
    <xdr:graphicFrame macro="">
      <xdr:nvGraphicFramePr>
        <xdr:cNvPr id="4" name="Gráfico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593344</xdr:colOff>
      <xdr:row>27</xdr:row>
      <xdr:rowOff>300908</xdr:rowOff>
    </xdr:from>
    <xdr:to>
      <xdr:col>7</xdr:col>
      <xdr:colOff>0</xdr:colOff>
      <xdr:row>40</xdr:row>
      <xdr:rowOff>166199</xdr:rowOff>
    </xdr:to>
    <xdr:graphicFrame macro="">
      <xdr:nvGraphicFramePr>
        <xdr:cNvPr id="5" name="Gráfico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129766</xdr:colOff>
      <xdr:row>27</xdr:row>
      <xdr:rowOff>292131</xdr:rowOff>
    </xdr:from>
    <xdr:to>
      <xdr:col>14</xdr:col>
      <xdr:colOff>1613105</xdr:colOff>
      <xdr:row>40</xdr:row>
      <xdr:rowOff>168992</xdr:rowOff>
    </xdr:to>
    <xdr:graphicFrame macro="">
      <xdr:nvGraphicFramePr>
        <xdr:cNvPr id="6" name="Gráfico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352011</xdr:colOff>
      <xdr:row>48</xdr:row>
      <xdr:rowOff>69865</xdr:rowOff>
    </xdr:from>
    <xdr:to>
      <xdr:col>6</xdr:col>
      <xdr:colOff>1066387</xdr:colOff>
      <xdr:row>67</xdr:row>
      <xdr:rowOff>8412</xdr:rowOff>
    </xdr:to>
    <xdr:graphicFrame macro="">
      <xdr:nvGraphicFramePr>
        <xdr:cNvPr id="7" name="Gráfico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423637</xdr:colOff>
      <xdr:row>0</xdr:row>
      <xdr:rowOff>113762</xdr:rowOff>
    </xdr:from>
    <xdr:to>
      <xdr:col>22</xdr:col>
      <xdr:colOff>734213</xdr:colOff>
      <xdr:row>7</xdr:row>
      <xdr:rowOff>124650</xdr:rowOff>
    </xdr:to>
    <xdr:graphicFrame macro="">
      <xdr:nvGraphicFramePr>
        <xdr:cNvPr id="8" name="Gráfico 7">
          <a:extLst>
            <a:ext uri="{FF2B5EF4-FFF2-40B4-BE49-F238E27FC236}">
              <a16:creationId xmlns:a16="http://schemas.microsoft.com/office/drawing/2014/main" id="{00000000-0008-0000-01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1394115</xdr:colOff>
      <xdr:row>17</xdr:row>
      <xdr:rowOff>154563</xdr:rowOff>
    </xdr:from>
    <xdr:to>
      <xdr:col>6</xdr:col>
      <xdr:colOff>995795</xdr:colOff>
      <xdr:row>24</xdr:row>
      <xdr:rowOff>432955</xdr:rowOff>
    </xdr:to>
    <xdr:graphicFrame macro="">
      <xdr:nvGraphicFramePr>
        <xdr:cNvPr id="2" name="Gráfico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76"/>
  <sheetViews>
    <sheetView tabSelected="1" topLeftCell="G2" zoomScale="37" zoomScaleNormal="40" zoomScaleSheetLayoutView="50" workbookViewId="0">
      <pane xSplit="7140" ySplit="1170" topLeftCell="AE4" activePane="bottomRight"/>
      <selection activeCell="G1" sqref="G1"/>
      <selection pane="topRight" activeCell="AK22" sqref="AK22"/>
      <selection pane="bottomLeft" activeCell="J22" sqref="J22"/>
      <selection pane="bottomRight" activeCell="AE4" sqref="AE4"/>
    </sheetView>
  </sheetViews>
  <sheetFormatPr baseColWidth="10" defaultColWidth="11.42578125" defaultRowHeight="102.75" customHeight="1" x14ac:dyDescent="0.25"/>
  <cols>
    <col min="1" max="1" width="6" style="25" hidden="1" customWidth="1"/>
    <col min="2" max="2" width="43" style="25" hidden="1" customWidth="1"/>
    <col min="3" max="3" width="8.140625" style="25" hidden="1" customWidth="1"/>
    <col min="4" max="4" width="41.42578125" style="25" hidden="1" customWidth="1"/>
    <col min="5" max="5" width="10.28515625" style="25" hidden="1" customWidth="1"/>
    <col min="6" max="6" width="49" style="25" hidden="1" customWidth="1"/>
    <col min="7" max="7" width="19" style="25" customWidth="1"/>
    <col min="8" max="8" width="52.85546875" style="25" customWidth="1"/>
    <col min="9" max="9" width="35" style="100" customWidth="1"/>
    <col min="10" max="10" width="39.28515625" style="101" customWidth="1"/>
    <col min="11" max="11" width="31.42578125" style="101" bestFit="1" customWidth="1"/>
    <col min="12" max="12" width="33.5703125" style="25" customWidth="1"/>
    <col min="13" max="13" width="18.28515625" style="25" customWidth="1"/>
    <col min="14" max="14" width="15.140625" style="25" customWidth="1"/>
    <col min="15" max="15" width="30.140625" style="25" customWidth="1"/>
    <col min="16" max="16" width="43.7109375" style="25" customWidth="1"/>
    <col min="17" max="17" width="106" style="25" customWidth="1"/>
    <col min="18" max="18" width="31.85546875" style="25" customWidth="1"/>
    <col min="19" max="19" width="29.42578125" style="25" customWidth="1"/>
    <col min="20" max="20" width="26.5703125" style="25" customWidth="1"/>
    <col min="21" max="21" width="35.42578125" style="25" customWidth="1"/>
    <col min="22" max="22" width="48.140625" style="25" customWidth="1"/>
    <col min="23" max="23" width="129.42578125" style="100" customWidth="1"/>
    <col min="24" max="24" width="16.140625" style="25" customWidth="1"/>
    <col min="25" max="25" width="17.7109375" style="25" customWidth="1"/>
    <col min="26" max="26" width="34.85546875" style="102" customWidth="1"/>
    <col min="27" max="27" width="39.140625" style="103" customWidth="1"/>
    <col min="28" max="28" width="35.85546875" style="103" customWidth="1"/>
    <col min="29" max="29" width="44.42578125" style="104" customWidth="1"/>
    <col min="30" max="30" width="84.5703125" style="131" customWidth="1"/>
    <col min="31" max="31" width="24.42578125" style="25" customWidth="1"/>
    <col min="32" max="32" width="19.140625" style="25" customWidth="1"/>
    <col min="33" max="33" width="31.7109375" style="102" customWidth="1"/>
    <col min="34" max="34" width="47.140625" style="105" customWidth="1"/>
    <col min="35" max="35" width="37.5703125" style="105" customWidth="1"/>
    <col min="36" max="36" width="29.7109375" style="104" customWidth="1"/>
    <col min="37" max="37" width="73.7109375" style="106" customWidth="1"/>
    <col min="38" max="38" width="25.85546875" style="25" customWidth="1"/>
    <col min="39" max="39" width="28.85546875" style="25" customWidth="1"/>
    <col min="40" max="40" width="43.7109375" style="104" customWidth="1"/>
    <col min="41" max="41" width="61.140625" style="107" customWidth="1"/>
    <col min="42" max="16384" width="11.42578125" style="25"/>
  </cols>
  <sheetData>
    <row r="1" spans="1:41" s="110" customFormat="1" ht="50.25" customHeight="1" x14ac:dyDescent="0.7">
      <c r="A1" s="108" t="s">
        <v>251</v>
      </c>
      <c r="B1" s="108"/>
      <c r="C1" s="108"/>
      <c r="D1" s="108"/>
      <c r="E1" s="108"/>
      <c r="F1" s="108"/>
      <c r="G1" s="108"/>
      <c r="H1" s="108"/>
      <c r="I1" s="109"/>
      <c r="J1" s="109"/>
      <c r="K1" s="109"/>
      <c r="W1" s="111"/>
      <c r="Z1" s="112"/>
      <c r="AA1" s="113"/>
      <c r="AB1" s="113"/>
      <c r="AC1" s="114"/>
      <c r="AD1" s="128"/>
      <c r="AG1" s="112"/>
      <c r="AH1" s="115"/>
      <c r="AI1" s="115"/>
      <c r="AJ1" s="114"/>
      <c r="AK1" s="116"/>
      <c r="AN1" s="117"/>
      <c r="AO1" s="118"/>
    </row>
    <row r="2" spans="1:41" ht="36.75" customHeight="1" x14ac:dyDescent="0.25">
      <c r="A2" s="33"/>
      <c r="B2" s="33"/>
      <c r="C2" s="33"/>
      <c r="D2" s="33"/>
      <c r="E2" s="33"/>
      <c r="F2" s="33"/>
      <c r="G2" s="33"/>
      <c r="H2" s="141"/>
      <c r="I2" s="141"/>
      <c r="J2" s="141"/>
      <c r="K2" s="142"/>
      <c r="L2" s="139">
        <v>2020</v>
      </c>
      <c r="M2" s="139"/>
      <c r="N2" s="139"/>
      <c r="O2" s="139"/>
      <c r="P2" s="139"/>
      <c r="Q2" s="139"/>
      <c r="R2" s="139">
        <v>2021</v>
      </c>
      <c r="S2" s="139"/>
      <c r="T2" s="139"/>
      <c r="U2" s="139"/>
      <c r="V2" s="139"/>
      <c r="W2" s="139"/>
      <c r="X2" s="139">
        <v>2022</v>
      </c>
      <c r="Y2" s="139"/>
      <c r="Z2" s="139"/>
      <c r="AA2" s="139"/>
      <c r="AB2" s="139"/>
      <c r="AC2" s="139"/>
      <c r="AD2" s="139"/>
      <c r="AE2" s="139" t="s">
        <v>380</v>
      </c>
      <c r="AF2" s="139"/>
      <c r="AG2" s="139"/>
      <c r="AH2" s="139"/>
      <c r="AI2" s="139"/>
      <c r="AJ2" s="139"/>
      <c r="AK2" s="139"/>
      <c r="AL2" s="153" t="s">
        <v>325</v>
      </c>
      <c r="AM2" s="154"/>
      <c r="AN2" s="154"/>
      <c r="AO2" s="154"/>
    </row>
    <row r="3" spans="1:41" s="42" customFormat="1" ht="102.75" customHeight="1" x14ac:dyDescent="0.4">
      <c r="B3" s="43" t="s">
        <v>4</v>
      </c>
      <c r="C3" s="140" t="s">
        <v>0</v>
      </c>
      <c r="D3" s="140"/>
      <c r="E3" s="140" t="s">
        <v>5</v>
      </c>
      <c r="F3" s="140"/>
      <c r="G3" s="143" t="s">
        <v>1</v>
      </c>
      <c r="H3" s="143"/>
      <c r="I3" s="75" t="s">
        <v>6</v>
      </c>
      <c r="J3" s="75" t="s">
        <v>2</v>
      </c>
      <c r="K3" s="75" t="s">
        <v>3</v>
      </c>
      <c r="L3" s="40" t="s">
        <v>253</v>
      </c>
      <c r="M3" s="40" t="s">
        <v>254</v>
      </c>
      <c r="N3" s="40" t="s">
        <v>255</v>
      </c>
      <c r="O3" s="40" t="s">
        <v>273</v>
      </c>
      <c r="P3" s="40" t="s">
        <v>274</v>
      </c>
      <c r="Q3" s="40" t="s">
        <v>256</v>
      </c>
      <c r="R3" s="40" t="s">
        <v>253</v>
      </c>
      <c r="S3" s="40" t="s">
        <v>254</v>
      </c>
      <c r="T3" s="40" t="s">
        <v>255</v>
      </c>
      <c r="U3" s="40" t="s">
        <v>273</v>
      </c>
      <c r="V3" s="40" t="s">
        <v>274</v>
      </c>
      <c r="W3" s="56" t="s">
        <v>256</v>
      </c>
      <c r="X3" s="40" t="s">
        <v>253</v>
      </c>
      <c r="Y3" s="40" t="s">
        <v>254</v>
      </c>
      <c r="Z3" s="62" t="s">
        <v>255</v>
      </c>
      <c r="AA3" s="120" t="s">
        <v>273</v>
      </c>
      <c r="AB3" s="120" t="s">
        <v>274</v>
      </c>
      <c r="AC3" s="60" t="s">
        <v>303</v>
      </c>
      <c r="AD3" s="129" t="s">
        <v>256</v>
      </c>
      <c r="AE3" s="40" t="s">
        <v>253</v>
      </c>
      <c r="AF3" s="40" t="s">
        <v>254</v>
      </c>
      <c r="AG3" s="62" t="s">
        <v>255</v>
      </c>
      <c r="AH3" s="69" t="s">
        <v>273</v>
      </c>
      <c r="AI3" s="69" t="s">
        <v>274</v>
      </c>
      <c r="AJ3" s="60" t="s">
        <v>303</v>
      </c>
      <c r="AK3" s="94" t="s">
        <v>256</v>
      </c>
      <c r="AL3" s="67" t="s">
        <v>322</v>
      </c>
      <c r="AM3" s="67" t="s">
        <v>323</v>
      </c>
      <c r="AN3" s="74" t="s">
        <v>257</v>
      </c>
      <c r="AO3" s="94" t="s">
        <v>324</v>
      </c>
    </row>
    <row r="4" spans="1:41" s="42" customFormat="1" ht="241.5" customHeight="1" x14ac:dyDescent="0.4">
      <c r="A4" s="145" t="s">
        <v>7</v>
      </c>
      <c r="B4" s="147" t="s">
        <v>8</v>
      </c>
      <c r="C4" s="145" t="s">
        <v>144</v>
      </c>
      <c r="D4" s="145" t="s">
        <v>9</v>
      </c>
      <c r="E4" s="39" t="s">
        <v>155</v>
      </c>
      <c r="F4" s="36" t="s">
        <v>10</v>
      </c>
      <c r="G4" s="32" t="s">
        <v>11</v>
      </c>
      <c r="H4" s="36" t="s">
        <v>140</v>
      </c>
      <c r="I4" s="76" t="s">
        <v>217</v>
      </c>
      <c r="J4" s="53" t="s">
        <v>73</v>
      </c>
      <c r="K4" s="53" t="s">
        <v>75</v>
      </c>
      <c r="L4" s="41">
        <v>1</v>
      </c>
      <c r="M4" s="41">
        <v>1</v>
      </c>
      <c r="N4" s="47">
        <f>(M4/L4)*100</f>
        <v>100</v>
      </c>
      <c r="O4" s="41"/>
      <c r="P4" s="41"/>
      <c r="Q4" s="57" t="s">
        <v>259</v>
      </c>
      <c r="R4" s="41">
        <v>1</v>
      </c>
      <c r="S4" s="41">
        <v>0</v>
      </c>
      <c r="T4" s="44">
        <f>(S4/R4)*100</f>
        <v>0</v>
      </c>
      <c r="U4" s="41"/>
      <c r="V4" s="46"/>
      <c r="W4" s="57" t="s">
        <v>260</v>
      </c>
      <c r="X4" s="41">
        <v>1</v>
      </c>
      <c r="Y4" s="41">
        <v>0.5</v>
      </c>
      <c r="Z4" s="63">
        <f>(Y4/X4)*100</f>
        <v>50</v>
      </c>
      <c r="AA4" s="65">
        <v>525000</v>
      </c>
      <c r="AB4" s="46">
        <v>525000</v>
      </c>
      <c r="AC4" s="59">
        <v>1</v>
      </c>
      <c r="AD4" s="96" t="s">
        <v>398</v>
      </c>
      <c r="AE4" s="41">
        <v>1</v>
      </c>
      <c r="AF4" s="41">
        <v>1</v>
      </c>
      <c r="AG4" s="63">
        <f>(AF4/AE4)*100</f>
        <v>100</v>
      </c>
      <c r="AH4" s="70">
        <v>0</v>
      </c>
      <c r="AI4" s="70">
        <v>0</v>
      </c>
      <c r="AJ4" s="59">
        <v>0</v>
      </c>
      <c r="AK4" s="133" t="s">
        <v>404</v>
      </c>
      <c r="AL4" s="41">
        <v>1</v>
      </c>
      <c r="AM4" s="126">
        <v>1</v>
      </c>
      <c r="AN4" s="68">
        <v>100</v>
      </c>
      <c r="AO4" s="133" t="s">
        <v>409</v>
      </c>
    </row>
    <row r="5" spans="1:41" s="42" customFormat="1" ht="249.75" customHeight="1" x14ac:dyDescent="0.4">
      <c r="A5" s="145"/>
      <c r="B5" s="147"/>
      <c r="C5" s="145"/>
      <c r="D5" s="145"/>
      <c r="E5" s="39" t="s">
        <v>156</v>
      </c>
      <c r="F5" s="34" t="s">
        <v>12</v>
      </c>
      <c r="G5" s="29" t="s">
        <v>141</v>
      </c>
      <c r="H5" s="34" t="s">
        <v>41</v>
      </c>
      <c r="I5" s="77" t="s">
        <v>218</v>
      </c>
      <c r="J5" s="54" t="s">
        <v>74</v>
      </c>
      <c r="K5" s="54" t="s">
        <v>75</v>
      </c>
      <c r="L5" s="41">
        <v>1</v>
      </c>
      <c r="M5" s="41">
        <v>0</v>
      </c>
      <c r="N5" s="48">
        <f t="shared" ref="N5:N42" si="0">(M5/L5)*100</f>
        <v>0</v>
      </c>
      <c r="O5" s="41"/>
      <c r="P5" s="41"/>
      <c r="Q5" s="57" t="s">
        <v>260</v>
      </c>
      <c r="R5" s="41">
        <v>1</v>
      </c>
      <c r="S5" s="41">
        <v>0</v>
      </c>
      <c r="T5" s="41">
        <f t="shared" ref="T5:T42" si="1">(S5/R5)*100</f>
        <v>0</v>
      </c>
      <c r="U5" s="41"/>
      <c r="V5" s="46">
        <v>0</v>
      </c>
      <c r="W5" s="57" t="s">
        <v>260</v>
      </c>
      <c r="X5" s="41">
        <v>1</v>
      </c>
      <c r="Y5" s="41">
        <v>1</v>
      </c>
      <c r="Z5" s="63">
        <f>(Y5/X5)*100</f>
        <v>100</v>
      </c>
      <c r="AA5" s="65">
        <v>1320000</v>
      </c>
      <c r="AB5" s="46">
        <v>1320000</v>
      </c>
      <c r="AC5" s="59">
        <f>AA5/AB5</f>
        <v>1</v>
      </c>
      <c r="AD5" s="96" t="s">
        <v>397</v>
      </c>
      <c r="AE5" s="41">
        <v>1</v>
      </c>
      <c r="AF5" s="126">
        <v>1</v>
      </c>
      <c r="AG5" s="63">
        <f>(AF5/AE5)*100</f>
        <v>100</v>
      </c>
      <c r="AH5" s="70">
        <f>360000+360000+360000+360000</f>
        <v>1440000</v>
      </c>
      <c r="AI5" s="70">
        <f>360000+360000+360000+360000</f>
        <v>1440000</v>
      </c>
      <c r="AJ5" s="59">
        <f t="shared" ref="AJ5:AJ36" si="2">+(AI5/AH5)</f>
        <v>1</v>
      </c>
      <c r="AK5" s="133" t="s">
        <v>407</v>
      </c>
      <c r="AL5" s="41">
        <v>1</v>
      </c>
      <c r="AM5" s="126">
        <v>1</v>
      </c>
      <c r="AN5" s="134">
        <v>100</v>
      </c>
      <c r="AO5" s="133" t="s">
        <v>407</v>
      </c>
    </row>
    <row r="6" spans="1:41" s="42" customFormat="1" ht="409.6" customHeight="1" x14ac:dyDescent="0.4">
      <c r="A6" s="145" t="s">
        <v>13</v>
      </c>
      <c r="B6" s="148" t="s">
        <v>14</v>
      </c>
      <c r="C6" s="149" t="s">
        <v>145</v>
      </c>
      <c r="D6" s="149" t="s">
        <v>15</v>
      </c>
      <c r="E6" s="149" t="s">
        <v>157</v>
      </c>
      <c r="F6" s="152" t="s">
        <v>16</v>
      </c>
      <c r="G6" s="37" t="s">
        <v>142</v>
      </c>
      <c r="H6" s="35" t="s">
        <v>51</v>
      </c>
      <c r="I6" s="78" t="s">
        <v>67</v>
      </c>
      <c r="J6" s="55" t="s">
        <v>76</v>
      </c>
      <c r="K6" s="55" t="s">
        <v>77</v>
      </c>
      <c r="L6" s="41">
        <v>24</v>
      </c>
      <c r="M6" s="41">
        <v>0</v>
      </c>
      <c r="N6" s="49">
        <f t="shared" si="0"/>
        <v>0</v>
      </c>
      <c r="O6" s="41"/>
      <c r="P6" s="41"/>
      <c r="Q6" s="57" t="s">
        <v>260</v>
      </c>
      <c r="R6" s="41">
        <v>24</v>
      </c>
      <c r="S6" s="41">
        <v>0</v>
      </c>
      <c r="T6" s="44">
        <f t="shared" si="1"/>
        <v>0</v>
      </c>
      <c r="U6" s="41"/>
      <c r="V6" s="46">
        <v>463750</v>
      </c>
      <c r="W6" s="57" t="s">
        <v>260</v>
      </c>
      <c r="X6" s="41">
        <v>24</v>
      </c>
      <c r="Y6" s="41">
        <v>20</v>
      </c>
      <c r="Z6" s="63">
        <f>(Y6/X6)*100</f>
        <v>83.333333333333343</v>
      </c>
      <c r="AA6" s="65">
        <f>4861983+1100000+865500+463750</f>
        <v>7291233</v>
      </c>
      <c r="AB6" s="46">
        <f>655166+1100000+865500+463750</f>
        <v>3084416</v>
      </c>
      <c r="AC6" s="59">
        <f>AB6/AA6</f>
        <v>0.42303078231075597</v>
      </c>
      <c r="AD6" s="96" t="s">
        <v>316</v>
      </c>
      <c r="AE6" s="41">
        <v>24</v>
      </c>
      <c r="AF6" s="41">
        <v>13</v>
      </c>
      <c r="AG6" s="63">
        <f t="shared" ref="AG6:AG40" si="3">(AF6/AE6)*100</f>
        <v>54.166666666666664</v>
      </c>
      <c r="AH6" s="70">
        <f>360000+320000+320000+233333</f>
        <v>1233333</v>
      </c>
      <c r="AI6" s="70">
        <f>360000+320000+320000+233333</f>
        <v>1233333</v>
      </c>
      <c r="AJ6" s="59">
        <f t="shared" si="2"/>
        <v>1</v>
      </c>
      <c r="AK6" s="133" t="s">
        <v>358</v>
      </c>
      <c r="AL6" s="52">
        <v>24</v>
      </c>
      <c r="AM6" s="52">
        <f>(Y6+AF6)/2</f>
        <v>16.5</v>
      </c>
      <c r="AN6" s="68">
        <f>AM6/AL6*100</f>
        <v>68.75</v>
      </c>
      <c r="AO6" s="95" t="s">
        <v>378</v>
      </c>
    </row>
    <row r="7" spans="1:41" s="42" customFormat="1" ht="259.5" customHeight="1" x14ac:dyDescent="0.4">
      <c r="A7" s="145"/>
      <c r="B7" s="147"/>
      <c r="C7" s="145"/>
      <c r="D7" s="145"/>
      <c r="E7" s="145"/>
      <c r="F7" s="155"/>
      <c r="G7" s="39" t="s">
        <v>143</v>
      </c>
      <c r="H7" s="34" t="s">
        <v>52</v>
      </c>
      <c r="I7" s="77" t="s">
        <v>219</v>
      </c>
      <c r="J7" s="54" t="s">
        <v>78</v>
      </c>
      <c r="K7" s="54" t="s">
        <v>79</v>
      </c>
      <c r="L7" s="41">
        <v>0</v>
      </c>
      <c r="M7" s="41">
        <v>0</v>
      </c>
      <c r="N7" s="47">
        <v>0</v>
      </c>
      <c r="O7" s="41"/>
      <c r="P7" s="41"/>
      <c r="Q7" s="57" t="s">
        <v>260</v>
      </c>
      <c r="R7" s="41">
        <v>1</v>
      </c>
      <c r="S7" s="41">
        <v>0</v>
      </c>
      <c r="T7" s="44">
        <f t="shared" si="1"/>
        <v>0</v>
      </c>
      <c r="U7" s="41"/>
      <c r="V7" s="46">
        <v>0</v>
      </c>
      <c r="W7" s="57" t="s">
        <v>260</v>
      </c>
      <c r="X7" s="41">
        <v>1</v>
      </c>
      <c r="Y7" s="41">
        <v>0</v>
      </c>
      <c r="Z7" s="63">
        <v>0</v>
      </c>
      <c r="AA7" s="65">
        <v>0</v>
      </c>
      <c r="AB7" s="46">
        <v>0</v>
      </c>
      <c r="AC7" s="59">
        <v>0</v>
      </c>
      <c r="AD7" s="96" t="s">
        <v>379</v>
      </c>
      <c r="AE7" s="52">
        <v>0</v>
      </c>
      <c r="AF7" s="41">
        <v>0</v>
      </c>
      <c r="AG7" s="63">
        <v>0</v>
      </c>
      <c r="AH7" s="70">
        <v>0</v>
      </c>
      <c r="AI7" s="70">
        <v>0</v>
      </c>
      <c r="AJ7" s="59">
        <v>0</v>
      </c>
      <c r="AK7" s="96" t="s">
        <v>321</v>
      </c>
      <c r="AL7" s="41">
        <v>1</v>
      </c>
      <c r="AM7" s="41">
        <v>0</v>
      </c>
      <c r="AN7" s="68">
        <v>0</v>
      </c>
      <c r="AO7" s="96" t="s">
        <v>373</v>
      </c>
    </row>
    <row r="8" spans="1:41" s="42" customFormat="1" ht="393.75" customHeight="1" x14ac:dyDescent="0.4">
      <c r="A8" s="145"/>
      <c r="B8" s="147"/>
      <c r="C8" s="145"/>
      <c r="D8" s="145"/>
      <c r="E8" s="145" t="s">
        <v>158</v>
      </c>
      <c r="F8" s="155" t="s">
        <v>42</v>
      </c>
      <c r="G8" s="39" t="s">
        <v>171</v>
      </c>
      <c r="H8" s="34" t="s">
        <v>43</v>
      </c>
      <c r="I8" s="77" t="s">
        <v>220</v>
      </c>
      <c r="J8" s="54" t="s">
        <v>80</v>
      </c>
      <c r="K8" s="54" t="s">
        <v>79</v>
      </c>
      <c r="L8" s="41">
        <v>1</v>
      </c>
      <c r="M8" s="41">
        <v>1</v>
      </c>
      <c r="N8" s="47">
        <f t="shared" si="0"/>
        <v>100</v>
      </c>
      <c r="O8" s="41"/>
      <c r="P8" s="41"/>
      <c r="Q8" s="57" t="s">
        <v>261</v>
      </c>
      <c r="R8" s="41">
        <v>1</v>
      </c>
      <c r="S8" s="41">
        <v>1</v>
      </c>
      <c r="T8" s="44">
        <f t="shared" si="1"/>
        <v>100</v>
      </c>
      <c r="U8" s="41"/>
      <c r="V8" s="46">
        <v>1889580</v>
      </c>
      <c r="W8" s="58" t="s">
        <v>267</v>
      </c>
      <c r="X8" s="41">
        <v>1</v>
      </c>
      <c r="Y8" s="41">
        <v>1</v>
      </c>
      <c r="Z8" s="63">
        <v>100</v>
      </c>
      <c r="AA8" s="65">
        <f>4403400+733333+ 865500+463750</f>
        <v>6465983</v>
      </c>
      <c r="AB8" s="46">
        <f>1742277+733333+ 865500+463750</f>
        <v>3804860</v>
      </c>
      <c r="AC8" s="61">
        <v>0.4</v>
      </c>
      <c r="AD8" s="96" t="s">
        <v>309</v>
      </c>
      <c r="AE8" s="41">
        <v>1</v>
      </c>
      <c r="AF8" s="41">
        <v>1</v>
      </c>
      <c r="AG8" s="63">
        <f t="shared" si="3"/>
        <v>100</v>
      </c>
      <c r="AH8" s="70">
        <v>1313333</v>
      </c>
      <c r="AI8" s="70">
        <v>1313333</v>
      </c>
      <c r="AJ8" s="59">
        <f t="shared" si="2"/>
        <v>1</v>
      </c>
      <c r="AK8" s="95" t="s">
        <v>395</v>
      </c>
      <c r="AL8" s="41">
        <v>1</v>
      </c>
      <c r="AM8" s="41">
        <v>1</v>
      </c>
      <c r="AN8" s="68">
        <f t="shared" ref="AN8:AN19" si="4">(N8+T8+Z8+AG8)/4</f>
        <v>100</v>
      </c>
      <c r="AO8" s="95" t="s">
        <v>327</v>
      </c>
    </row>
    <row r="9" spans="1:41" s="42" customFormat="1" ht="213" customHeight="1" x14ac:dyDescent="0.4">
      <c r="A9" s="145"/>
      <c r="B9" s="147"/>
      <c r="C9" s="145"/>
      <c r="D9" s="145"/>
      <c r="E9" s="145"/>
      <c r="F9" s="155"/>
      <c r="G9" s="39" t="s">
        <v>172</v>
      </c>
      <c r="H9" s="34" t="s">
        <v>44</v>
      </c>
      <c r="I9" s="77" t="s">
        <v>221</v>
      </c>
      <c r="J9" s="54" t="s">
        <v>81</v>
      </c>
      <c r="K9" s="54" t="s">
        <v>79</v>
      </c>
      <c r="L9" s="41">
        <v>1</v>
      </c>
      <c r="M9" s="41">
        <v>1</v>
      </c>
      <c r="N9" s="47">
        <f t="shared" si="0"/>
        <v>100</v>
      </c>
      <c r="O9" s="41"/>
      <c r="P9" s="41"/>
      <c r="Q9" s="57" t="s">
        <v>343</v>
      </c>
      <c r="R9" s="41">
        <v>1</v>
      </c>
      <c r="S9" s="41">
        <v>1</v>
      </c>
      <c r="T9" s="44">
        <f t="shared" si="1"/>
        <v>100</v>
      </c>
      <c r="U9" s="41"/>
      <c r="V9" s="46">
        <v>1803117</v>
      </c>
      <c r="W9" s="58" t="s">
        <v>344</v>
      </c>
      <c r="X9" s="41">
        <v>1</v>
      </c>
      <c r="Y9" s="41">
        <v>1</v>
      </c>
      <c r="Z9" s="63">
        <f t="shared" ref="Z9:Z41" si="5">(Y9/X9)*100</f>
        <v>100</v>
      </c>
      <c r="AA9" s="65">
        <v>0</v>
      </c>
      <c r="AB9" s="46">
        <v>0</v>
      </c>
      <c r="AC9" s="59">
        <v>0</v>
      </c>
      <c r="AD9" s="82" t="s">
        <v>298</v>
      </c>
      <c r="AE9" s="31">
        <v>1</v>
      </c>
      <c r="AF9" s="31">
        <v>1</v>
      </c>
      <c r="AG9" s="63">
        <f t="shared" si="3"/>
        <v>100</v>
      </c>
      <c r="AH9" s="71">
        <v>0</v>
      </c>
      <c r="AI9" s="71">
        <v>0</v>
      </c>
      <c r="AJ9" s="59">
        <v>0</v>
      </c>
      <c r="AK9" s="124" t="s">
        <v>298</v>
      </c>
      <c r="AL9" s="31">
        <v>1</v>
      </c>
      <c r="AM9" s="31">
        <v>1</v>
      </c>
      <c r="AN9" s="68">
        <f t="shared" si="4"/>
        <v>100</v>
      </c>
      <c r="AO9" s="95" t="s">
        <v>328</v>
      </c>
    </row>
    <row r="10" spans="1:41" s="93" customFormat="1" ht="280.5" x14ac:dyDescent="0.4">
      <c r="A10" s="145"/>
      <c r="B10" s="147"/>
      <c r="C10" s="145" t="s">
        <v>146</v>
      </c>
      <c r="D10" s="145" t="s">
        <v>17</v>
      </c>
      <c r="E10" s="145" t="s">
        <v>159</v>
      </c>
      <c r="F10" s="155" t="s">
        <v>18</v>
      </c>
      <c r="G10" s="81" t="s">
        <v>173</v>
      </c>
      <c r="H10" s="82" t="s">
        <v>53</v>
      </c>
      <c r="I10" s="83" t="s">
        <v>47</v>
      </c>
      <c r="J10" s="84" t="s">
        <v>82</v>
      </c>
      <c r="K10" s="84" t="s">
        <v>95</v>
      </c>
      <c r="L10" s="52">
        <v>12</v>
      </c>
      <c r="M10" s="52">
        <v>12</v>
      </c>
      <c r="N10" s="85">
        <f t="shared" si="0"/>
        <v>100</v>
      </c>
      <c r="O10" s="52"/>
      <c r="P10" s="52"/>
      <c r="Q10" s="86" t="s">
        <v>275</v>
      </c>
      <c r="R10" s="52">
        <v>12</v>
      </c>
      <c r="S10" s="52">
        <v>2</v>
      </c>
      <c r="T10" s="87">
        <f t="shared" si="1"/>
        <v>16.666666666666664</v>
      </c>
      <c r="U10" s="52"/>
      <c r="V10" s="88">
        <v>5539767</v>
      </c>
      <c r="W10" s="89" t="s">
        <v>345</v>
      </c>
      <c r="X10" s="52">
        <v>2</v>
      </c>
      <c r="Y10" s="52">
        <v>10</v>
      </c>
      <c r="Z10" s="90">
        <v>100</v>
      </c>
      <c r="AA10" s="91">
        <v>2536457</v>
      </c>
      <c r="AB10" s="88">
        <v>2169791</v>
      </c>
      <c r="AC10" s="85">
        <f t="shared" ref="AC10:AC39" si="6">AB10/AA10</f>
        <v>0.85544166528350374</v>
      </c>
      <c r="AD10" s="96" t="s">
        <v>317</v>
      </c>
      <c r="AE10" s="52">
        <v>12</v>
      </c>
      <c r="AF10" s="52">
        <v>5</v>
      </c>
      <c r="AG10" s="63">
        <f>(AF10/AE10)*100</f>
        <v>41.666666666666671</v>
      </c>
      <c r="AH10" s="92">
        <f>360000+360000</f>
        <v>720000</v>
      </c>
      <c r="AI10" s="92">
        <f>360000+360000</f>
        <v>720000</v>
      </c>
      <c r="AJ10" s="59">
        <f t="shared" si="2"/>
        <v>1</v>
      </c>
      <c r="AK10" s="133" t="s">
        <v>359</v>
      </c>
      <c r="AL10" s="52">
        <v>12</v>
      </c>
      <c r="AM10" s="52">
        <f>(AF10+Y10+M10+S10)/4</f>
        <v>7.25</v>
      </c>
      <c r="AN10" s="85">
        <f>+(AM10/AL10)*100</f>
        <v>60.416666666666664</v>
      </c>
      <c r="AO10" s="96" t="s">
        <v>357</v>
      </c>
    </row>
    <row r="11" spans="1:41" s="42" customFormat="1" ht="408.75" customHeight="1" x14ac:dyDescent="0.4">
      <c r="A11" s="145"/>
      <c r="B11" s="147"/>
      <c r="C11" s="145"/>
      <c r="D11" s="145"/>
      <c r="E11" s="145"/>
      <c r="F11" s="155"/>
      <c r="G11" s="39" t="s">
        <v>174</v>
      </c>
      <c r="H11" s="34" t="s">
        <v>202</v>
      </c>
      <c r="I11" s="77" t="s">
        <v>54</v>
      </c>
      <c r="J11" s="54" t="s">
        <v>84</v>
      </c>
      <c r="K11" s="54" t="s">
        <v>97</v>
      </c>
      <c r="L11" s="41">
        <v>1</v>
      </c>
      <c r="M11" s="41">
        <v>1</v>
      </c>
      <c r="N11" s="47">
        <f t="shared" si="0"/>
        <v>100</v>
      </c>
      <c r="O11" s="41"/>
      <c r="P11" s="41"/>
      <c r="Q11" s="57" t="s">
        <v>262</v>
      </c>
      <c r="R11" s="41">
        <v>1</v>
      </c>
      <c r="S11" s="41">
        <v>0</v>
      </c>
      <c r="T11" s="44">
        <v>0</v>
      </c>
      <c r="U11" s="41"/>
      <c r="V11" s="46">
        <v>7253333</v>
      </c>
      <c r="W11" s="57" t="s">
        <v>260</v>
      </c>
      <c r="X11" s="41">
        <v>1</v>
      </c>
      <c r="Y11" s="41">
        <v>1</v>
      </c>
      <c r="Z11" s="63">
        <f t="shared" si="5"/>
        <v>100</v>
      </c>
      <c r="AA11" s="65">
        <f>500000+8100000</f>
        <v>8600000</v>
      </c>
      <c r="AB11" s="65">
        <f>500000+1250000</f>
        <v>1750000</v>
      </c>
      <c r="AC11" s="59">
        <f t="shared" si="6"/>
        <v>0.20348837209302326</v>
      </c>
      <c r="AD11" s="96" t="s">
        <v>363</v>
      </c>
      <c r="AE11" s="41">
        <v>1</v>
      </c>
      <c r="AF11" s="126">
        <v>0</v>
      </c>
      <c r="AG11" s="63">
        <f t="shared" si="3"/>
        <v>0</v>
      </c>
      <c r="AH11" s="70">
        <v>0</v>
      </c>
      <c r="AI11" s="92">
        <v>0</v>
      </c>
      <c r="AJ11" s="59">
        <v>0</v>
      </c>
      <c r="AK11" s="133" t="s">
        <v>304</v>
      </c>
      <c r="AL11" s="52">
        <v>1</v>
      </c>
      <c r="AM11" s="52">
        <f>(M11+S11+Y11+AF11)/4</f>
        <v>0.5</v>
      </c>
      <c r="AN11" s="80">
        <f t="shared" si="4"/>
        <v>50</v>
      </c>
      <c r="AO11" s="95" t="s">
        <v>399</v>
      </c>
    </row>
    <row r="12" spans="1:41" s="42" customFormat="1" ht="216.75" customHeight="1" x14ac:dyDescent="0.4">
      <c r="A12" s="145"/>
      <c r="B12" s="147"/>
      <c r="C12" s="145"/>
      <c r="D12" s="145"/>
      <c r="E12" s="145" t="s">
        <v>160</v>
      </c>
      <c r="F12" s="155" t="s">
        <v>19</v>
      </c>
      <c r="G12" s="146" t="s">
        <v>175</v>
      </c>
      <c r="H12" s="150" t="s">
        <v>45</v>
      </c>
      <c r="I12" s="76" t="s">
        <v>55</v>
      </c>
      <c r="J12" s="54" t="s">
        <v>85</v>
      </c>
      <c r="K12" s="54" t="s">
        <v>83</v>
      </c>
      <c r="L12" s="41">
        <v>1</v>
      </c>
      <c r="M12" s="41">
        <v>1</v>
      </c>
      <c r="N12" s="47">
        <f t="shared" si="0"/>
        <v>100</v>
      </c>
      <c r="O12" s="41"/>
      <c r="P12" s="41"/>
      <c r="Q12" s="58" t="s">
        <v>252</v>
      </c>
      <c r="R12" s="41">
        <v>1</v>
      </c>
      <c r="S12" s="41">
        <v>1</v>
      </c>
      <c r="T12" s="44">
        <f t="shared" si="1"/>
        <v>100</v>
      </c>
      <c r="U12" s="41"/>
      <c r="V12" s="46">
        <v>0</v>
      </c>
      <c r="W12" s="58" t="s">
        <v>252</v>
      </c>
      <c r="X12" s="41">
        <v>1</v>
      </c>
      <c r="Y12" s="41">
        <v>1</v>
      </c>
      <c r="Z12" s="63">
        <f t="shared" si="5"/>
        <v>100</v>
      </c>
      <c r="AA12" s="65">
        <v>0</v>
      </c>
      <c r="AB12" s="46">
        <v>0</v>
      </c>
      <c r="AC12" s="59">
        <v>0</v>
      </c>
      <c r="AD12" s="96" t="s">
        <v>252</v>
      </c>
      <c r="AE12" s="41">
        <v>1</v>
      </c>
      <c r="AF12" s="41">
        <v>1</v>
      </c>
      <c r="AG12" s="63">
        <f t="shared" si="3"/>
        <v>100</v>
      </c>
      <c r="AH12" s="70">
        <v>0</v>
      </c>
      <c r="AI12" s="70">
        <v>0</v>
      </c>
      <c r="AJ12" s="59">
        <v>0</v>
      </c>
      <c r="AK12" s="95" t="s">
        <v>252</v>
      </c>
      <c r="AL12" s="41">
        <v>1</v>
      </c>
      <c r="AM12" s="41">
        <v>1</v>
      </c>
      <c r="AN12" s="68">
        <f t="shared" si="4"/>
        <v>100</v>
      </c>
      <c r="AO12" s="95" t="s">
        <v>329</v>
      </c>
    </row>
    <row r="13" spans="1:41" s="42" customFormat="1" ht="267.75" customHeight="1" x14ac:dyDescent="0.4">
      <c r="A13" s="145"/>
      <c r="B13" s="147"/>
      <c r="C13" s="145"/>
      <c r="D13" s="145"/>
      <c r="E13" s="145"/>
      <c r="F13" s="155"/>
      <c r="G13" s="149"/>
      <c r="H13" s="152"/>
      <c r="I13" s="77" t="s">
        <v>222</v>
      </c>
      <c r="J13" s="54" t="s">
        <v>86</v>
      </c>
      <c r="K13" s="54" t="s">
        <v>95</v>
      </c>
      <c r="L13" s="41">
        <v>1</v>
      </c>
      <c r="M13" s="41">
        <v>1</v>
      </c>
      <c r="N13" s="47">
        <f t="shared" si="0"/>
        <v>100</v>
      </c>
      <c r="O13" s="41"/>
      <c r="P13" s="41"/>
      <c r="Q13" s="57" t="s">
        <v>276</v>
      </c>
      <c r="R13" s="41">
        <v>1</v>
      </c>
      <c r="S13" s="41">
        <v>1</v>
      </c>
      <c r="T13" s="44">
        <f t="shared" si="1"/>
        <v>100</v>
      </c>
      <c r="U13" s="41"/>
      <c r="V13" s="46">
        <v>280000</v>
      </c>
      <c r="W13" s="58" t="s">
        <v>268</v>
      </c>
      <c r="X13" s="41">
        <v>1</v>
      </c>
      <c r="Y13" s="41">
        <v>1</v>
      </c>
      <c r="Z13" s="63">
        <f t="shared" si="5"/>
        <v>100</v>
      </c>
      <c r="AA13" s="65">
        <v>0</v>
      </c>
      <c r="AB13" s="46">
        <v>0</v>
      </c>
      <c r="AC13" s="59">
        <v>0</v>
      </c>
      <c r="AD13" s="96" t="s">
        <v>308</v>
      </c>
      <c r="AE13" s="41">
        <v>1</v>
      </c>
      <c r="AF13" s="52">
        <v>1</v>
      </c>
      <c r="AG13" s="63">
        <f t="shared" si="3"/>
        <v>100</v>
      </c>
      <c r="AH13" s="70">
        <v>0</v>
      </c>
      <c r="AI13" s="70">
        <v>0</v>
      </c>
      <c r="AJ13" s="59">
        <v>0</v>
      </c>
      <c r="AK13" s="132" t="s">
        <v>361</v>
      </c>
      <c r="AL13" s="52">
        <v>1</v>
      </c>
      <c r="AM13" s="52">
        <f>(M13+S13+Y13+AF13)/4</f>
        <v>1</v>
      </c>
      <c r="AN13" s="68">
        <f>AM13/AL13*100</f>
        <v>100</v>
      </c>
      <c r="AO13" s="96" t="s">
        <v>330</v>
      </c>
    </row>
    <row r="14" spans="1:41" s="42" customFormat="1" ht="348.75" customHeight="1" x14ac:dyDescent="0.4">
      <c r="A14" s="145"/>
      <c r="B14" s="147"/>
      <c r="C14" s="145" t="s">
        <v>147</v>
      </c>
      <c r="D14" s="145" t="s">
        <v>20</v>
      </c>
      <c r="E14" s="145" t="s">
        <v>161</v>
      </c>
      <c r="F14" s="155" t="s">
        <v>21</v>
      </c>
      <c r="G14" s="39" t="s">
        <v>176</v>
      </c>
      <c r="H14" s="34" t="s">
        <v>128</v>
      </c>
      <c r="I14" s="77" t="s">
        <v>129</v>
      </c>
      <c r="J14" s="54" t="s">
        <v>87</v>
      </c>
      <c r="K14" s="54" t="s">
        <v>88</v>
      </c>
      <c r="L14" s="41">
        <v>1</v>
      </c>
      <c r="M14" s="41">
        <v>0</v>
      </c>
      <c r="N14" s="47">
        <f t="shared" si="0"/>
        <v>0</v>
      </c>
      <c r="O14" s="41"/>
      <c r="P14" s="41"/>
      <c r="Q14" s="57" t="s">
        <v>263</v>
      </c>
      <c r="R14" s="41">
        <v>1</v>
      </c>
      <c r="S14" s="41">
        <v>0</v>
      </c>
      <c r="T14" s="44">
        <f t="shared" si="1"/>
        <v>0</v>
      </c>
      <c r="U14" s="41"/>
      <c r="V14" s="46">
        <v>143000000</v>
      </c>
      <c r="W14" s="57" t="s">
        <v>260</v>
      </c>
      <c r="X14" s="41">
        <v>100</v>
      </c>
      <c r="Y14" s="41">
        <v>100</v>
      </c>
      <c r="Z14" s="63">
        <f t="shared" si="5"/>
        <v>100</v>
      </c>
      <c r="AA14" s="65">
        <v>7000000</v>
      </c>
      <c r="AB14" s="46">
        <v>7000000</v>
      </c>
      <c r="AC14" s="59">
        <f>AB14/AA14</f>
        <v>1</v>
      </c>
      <c r="AD14" s="96" t="s">
        <v>364</v>
      </c>
      <c r="AE14" s="64">
        <v>1</v>
      </c>
      <c r="AF14" s="64">
        <v>1</v>
      </c>
      <c r="AG14" s="63">
        <f t="shared" si="3"/>
        <v>100</v>
      </c>
      <c r="AH14" s="70">
        <f>9600000</f>
        <v>9600000</v>
      </c>
      <c r="AI14" s="70">
        <f>3200000</f>
        <v>3200000</v>
      </c>
      <c r="AJ14" s="59">
        <f t="shared" si="2"/>
        <v>0.33333333333333331</v>
      </c>
      <c r="AK14" s="96" t="s">
        <v>313</v>
      </c>
      <c r="AL14" s="64">
        <v>1</v>
      </c>
      <c r="AM14" s="64">
        <v>1</v>
      </c>
      <c r="AN14" s="68">
        <f>AM14/AL14*100</f>
        <v>100</v>
      </c>
      <c r="AO14" s="95" t="s">
        <v>331</v>
      </c>
    </row>
    <row r="15" spans="1:41" s="42" customFormat="1" ht="266.25" customHeight="1" x14ac:dyDescent="0.4">
      <c r="A15" s="145"/>
      <c r="B15" s="147"/>
      <c r="C15" s="145"/>
      <c r="D15" s="145"/>
      <c r="E15" s="145"/>
      <c r="F15" s="155"/>
      <c r="G15" s="39" t="s">
        <v>177</v>
      </c>
      <c r="H15" s="34" t="s">
        <v>46</v>
      </c>
      <c r="I15" s="77" t="s">
        <v>130</v>
      </c>
      <c r="J15" s="54" t="s">
        <v>89</v>
      </c>
      <c r="K15" s="54" t="s">
        <v>96</v>
      </c>
      <c r="L15" s="41">
        <v>1</v>
      </c>
      <c r="M15" s="41">
        <v>0</v>
      </c>
      <c r="N15" s="47">
        <f t="shared" si="0"/>
        <v>0</v>
      </c>
      <c r="O15" s="41"/>
      <c r="P15" s="41"/>
      <c r="Q15" s="57" t="s">
        <v>260</v>
      </c>
      <c r="R15" s="41">
        <v>12</v>
      </c>
      <c r="S15" s="41">
        <v>2</v>
      </c>
      <c r="T15" s="45">
        <f t="shared" si="1"/>
        <v>16.666666666666664</v>
      </c>
      <c r="U15" s="41"/>
      <c r="V15" s="46">
        <v>5164321</v>
      </c>
      <c r="W15" s="58" t="s">
        <v>286</v>
      </c>
      <c r="X15" s="64">
        <v>1</v>
      </c>
      <c r="Y15" s="64">
        <v>1</v>
      </c>
      <c r="Z15" s="63">
        <f>(Y15/X15)*100</f>
        <v>100</v>
      </c>
      <c r="AA15" s="65">
        <v>7000000</v>
      </c>
      <c r="AB15" s="46">
        <v>7000000</v>
      </c>
      <c r="AC15" s="59">
        <f>AB15/AA15</f>
        <v>1</v>
      </c>
      <c r="AD15" s="96" t="s">
        <v>365</v>
      </c>
      <c r="AE15" s="64">
        <v>1</v>
      </c>
      <c r="AF15" s="64">
        <v>1</v>
      </c>
      <c r="AG15" s="63">
        <f t="shared" si="3"/>
        <v>100</v>
      </c>
      <c r="AH15" s="70">
        <v>1800000</v>
      </c>
      <c r="AI15" s="70">
        <v>1775000</v>
      </c>
      <c r="AJ15" s="59">
        <f t="shared" si="2"/>
        <v>0.98611111111111116</v>
      </c>
      <c r="AK15" s="96" t="s">
        <v>394</v>
      </c>
      <c r="AL15" s="64">
        <v>1</v>
      </c>
      <c r="AM15" s="73">
        <f>(AF15+Y15+S15+M15)/4</f>
        <v>1</v>
      </c>
      <c r="AN15" s="68">
        <f>AM15/AL15*100</f>
        <v>100</v>
      </c>
      <c r="AO15" s="96" t="s">
        <v>374</v>
      </c>
    </row>
    <row r="16" spans="1:41" s="42" customFormat="1" ht="204.75" customHeight="1" x14ac:dyDescent="0.4">
      <c r="A16" s="145"/>
      <c r="B16" s="147"/>
      <c r="C16" s="145"/>
      <c r="D16" s="145"/>
      <c r="E16" s="39" t="s">
        <v>162</v>
      </c>
      <c r="F16" s="36" t="s">
        <v>22</v>
      </c>
      <c r="G16" s="38" t="s">
        <v>178</v>
      </c>
      <c r="H16" s="36" t="s">
        <v>203</v>
      </c>
      <c r="I16" s="76" t="s">
        <v>223</v>
      </c>
      <c r="J16" s="54" t="s">
        <v>90</v>
      </c>
      <c r="K16" s="54" t="s">
        <v>91</v>
      </c>
      <c r="L16" s="41">
        <v>0</v>
      </c>
      <c r="M16" s="41">
        <v>0</v>
      </c>
      <c r="N16" s="50">
        <v>0</v>
      </c>
      <c r="O16" s="41"/>
      <c r="P16" s="41"/>
      <c r="Q16" s="57" t="s">
        <v>277</v>
      </c>
      <c r="R16" s="41">
        <v>12</v>
      </c>
      <c r="S16" s="41">
        <v>0</v>
      </c>
      <c r="T16" s="44">
        <f t="shared" si="1"/>
        <v>0</v>
      </c>
      <c r="U16" s="41"/>
      <c r="V16" s="46">
        <v>3000000</v>
      </c>
      <c r="W16" s="58" t="s">
        <v>260</v>
      </c>
      <c r="X16" s="64">
        <v>1</v>
      </c>
      <c r="Y16" s="64">
        <v>1</v>
      </c>
      <c r="Z16" s="63">
        <f>(Y16/X16)*100</f>
        <v>100</v>
      </c>
      <c r="AA16" s="65">
        <v>7000000</v>
      </c>
      <c r="AB16" s="65">
        <v>7000000</v>
      </c>
      <c r="AC16" s="59">
        <f t="shared" si="6"/>
        <v>1</v>
      </c>
      <c r="AD16" s="96" t="s">
        <v>366</v>
      </c>
      <c r="AE16" s="64">
        <v>1</v>
      </c>
      <c r="AF16" s="64">
        <v>1</v>
      </c>
      <c r="AG16" s="63">
        <f t="shared" si="3"/>
        <v>100</v>
      </c>
      <c r="AH16" s="70">
        <f>9600000</f>
        <v>9600000</v>
      </c>
      <c r="AI16" s="70">
        <f>3200000</f>
        <v>3200000</v>
      </c>
      <c r="AJ16" s="59">
        <f t="shared" si="2"/>
        <v>0.33333333333333331</v>
      </c>
      <c r="AK16" s="95" t="s">
        <v>346</v>
      </c>
      <c r="AL16" s="64">
        <v>1</v>
      </c>
      <c r="AM16" s="64">
        <v>1</v>
      </c>
      <c r="AN16" s="68">
        <f>AM16/AL16*100</f>
        <v>100</v>
      </c>
      <c r="AO16" s="95" t="s">
        <v>346</v>
      </c>
    </row>
    <row r="17" spans="1:41" s="93" customFormat="1" ht="409.5" customHeight="1" x14ac:dyDescent="0.4">
      <c r="A17" s="146" t="s">
        <v>23</v>
      </c>
      <c r="B17" s="146" t="s">
        <v>24</v>
      </c>
      <c r="C17" s="145" t="s">
        <v>148</v>
      </c>
      <c r="D17" s="146" t="s">
        <v>25</v>
      </c>
      <c r="E17" s="145" t="s">
        <v>163</v>
      </c>
      <c r="F17" s="150" t="s">
        <v>26</v>
      </c>
      <c r="G17" s="146" t="s">
        <v>179</v>
      </c>
      <c r="H17" s="155" t="s">
        <v>57</v>
      </c>
      <c r="I17" s="83" t="s">
        <v>58</v>
      </c>
      <c r="J17" s="84" t="s">
        <v>92</v>
      </c>
      <c r="K17" s="84" t="s">
        <v>95</v>
      </c>
      <c r="L17" s="52">
        <v>1</v>
      </c>
      <c r="M17" s="52">
        <v>1</v>
      </c>
      <c r="N17" s="85">
        <f t="shared" si="0"/>
        <v>100</v>
      </c>
      <c r="O17" s="52"/>
      <c r="P17" s="52"/>
      <c r="Q17" s="86" t="s">
        <v>278</v>
      </c>
      <c r="R17" s="52">
        <v>1</v>
      </c>
      <c r="S17" s="52">
        <v>0</v>
      </c>
      <c r="T17" s="52">
        <f t="shared" si="1"/>
        <v>0</v>
      </c>
      <c r="U17" s="52"/>
      <c r="V17" s="127">
        <v>5739187</v>
      </c>
      <c r="W17" s="89" t="s">
        <v>260</v>
      </c>
      <c r="X17" s="52">
        <v>1</v>
      </c>
      <c r="Y17" s="52">
        <v>1</v>
      </c>
      <c r="Z17" s="90">
        <f t="shared" si="5"/>
        <v>100</v>
      </c>
      <c r="AA17" s="91">
        <v>5238569</v>
      </c>
      <c r="AB17" s="88">
        <v>3677444</v>
      </c>
      <c r="AC17" s="85">
        <f t="shared" si="6"/>
        <v>0.70199399874278645</v>
      </c>
      <c r="AD17" s="96" t="s">
        <v>396</v>
      </c>
      <c r="AE17" s="52">
        <v>1</v>
      </c>
      <c r="AF17" s="52">
        <v>1</v>
      </c>
      <c r="AG17" s="90">
        <f t="shared" si="3"/>
        <v>100</v>
      </c>
      <c r="AH17" s="92">
        <v>7280000</v>
      </c>
      <c r="AI17" s="92">
        <v>1337040</v>
      </c>
      <c r="AJ17" s="59">
        <f t="shared" si="2"/>
        <v>0.18365934065934067</v>
      </c>
      <c r="AK17" s="96" t="s">
        <v>383</v>
      </c>
      <c r="AL17" s="52">
        <v>1</v>
      </c>
      <c r="AM17" s="52">
        <f>(M17+S17+Y17+AF17)/4</f>
        <v>0.75</v>
      </c>
      <c r="AN17" s="68">
        <f>AM17/AL17*100</f>
        <v>75</v>
      </c>
      <c r="AO17" s="96" t="s">
        <v>332</v>
      </c>
    </row>
    <row r="18" spans="1:41" s="42" customFormat="1" ht="276.75" customHeight="1" x14ac:dyDescent="0.4">
      <c r="A18" s="144"/>
      <c r="B18" s="144"/>
      <c r="C18" s="145"/>
      <c r="D18" s="144"/>
      <c r="E18" s="145"/>
      <c r="F18" s="151"/>
      <c r="G18" s="149"/>
      <c r="H18" s="155"/>
      <c r="I18" s="77" t="s">
        <v>56</v>
      </c>
      <c r="J18" s="54" t="s">
        <v>92</v>
      </c>
      <c r="K18" s="54" t="s">
        <v>95</v>
      </c>
      <c r="L18" s="41">
        <v>1</v>
      </c>
      <c r="M18" s="41">
        <v>0</v>
      </c>
      <c r="N18" s="47">
        <f t="shared" si="0"/>
        <v>0</v>
      </c>
      <c r="O18" s="41"/>
      <c r="P18" s="41"/>
      <c r="Q18" s="57" t="s">
        <v>260</v>
      </c>
      <c r="R18" s="126">
        <v>1</v>
      </c>
      <c r="S18" s="41">
        <v>0</v>
      </c>
      <c r="T18" s="44">
        <f t="shared" si="1"/>
        <v>0</v>
      </c>
      <c r="U18" s="41"/>
      <c r="V18" s="46">
        <v>1115357</v>
      </c>
      <c r="W18" s="58" t="s">
        <v>260</v>
      </c>
      <c r="X18" s="41">
        <v>1</v>
      </c>
      <c r="Y18" s="41">
        <v>1</v>
      </c>
      <c r="Z18" s="63">
        <f t="shared" si="5"/>
        <v>100</v>
      </c>
      <c r="AA18" s="65">
        <f>4367372+618333</f>
        <v>4985705</v>
      </c>
      <c r="AB18" s="46">
        <f>2593290+618333</f>
        <v>3211623</v>
      </c>
      <c r="AC18" s="59">
        <v>0.59</v>
      </c>
      <c r="AD18" s="96" t="s">
        <v>318</v>
      </c>
      <c r="AE18" s="41">
        <v>1</v>
      </c>
      <c r="AF18" s="41">
        <v>1</v>
      </c>
      <c r="AG18" s="63">
        <f t="shared" si="3"/>
        <v>100</v>
      </c>
      <c r="AH18" s="70">
        <v>8073000</v>
      </c>
      <c r="AI18" s="70">
        <v>1849000</v>
      </c>
      <c r="AJ18" s="59">
        <f t="shared" si="2"/>
        <v>0.22903505512201164</v>
      </c>
      <c r="AK18" s="96" t="s">
        <v>384</v>
      </c>
      <c r="AL18" s="52">
        <v>1</v>
      </c>
      <c r="AM18" s="41">
        <f>(M18+S18+Y18+AF18)/4</f>
        <v>0.5</v>
      </c>
      <c r="AN18" s="68">
        <f>+(AM18/AL18)*100</f>
        <v>50</v>
      </c>
      <c r="AO18" s="95" t="s">
        <v>333</v>
      </c>
    </row>
    <row r="19" spans="1:41" s="42" customFormat="1" ht="409.5" customHeight="1" x14ac:dyDescent="0.4">
      <c r="A19" s="144"/>
      <c r="B19" s="144"/>
      <c r="C19" s="145"/>
      <c r="D19" s="144"/>
      <c r="E19" s="145"/>
      <c r="F19" s="151"/>
      <c r="G19" s="39" t="s">
        <v>180</v>
      </c>
      <c r="H19" s="34" t="s">
        <v>131</v>
      </c>
      <c r="I19" s="77" t="s">
        <v>59</v>
      </c>
      <c r="J19" s="54" t="s">
        <v>93</v>
      </c>
      <c r="K19" s="54" t="s">
        <v>94</v>
      </c>
      <c r="L19" s="41">
        <v>1</v>
      </c>
      <c r="M19" s="41">
        <v>1</v>
      </c>
      <c r="N19" s="47">
        <f t="shared" si="0"/>
        <v>100</v>
      </c>
      <c r="O19" s="41"/>
      <c r="P19" s="41"/>
      <c r="Q19" s="57" t="s">
        <v>279</v>
      </c>
      <c r="R19" s="41">
        <v>1</v>
      </c>
      <c r="S19" s="41">
        <v>1</v>
      </c>
      <c r="T19" s="44">
        <f t="shared" si="1"/>
        <v>100</v>
      </c>
      <c r="U19" s="41"/>
      <c r="V19" s="46">
        <v>10624940</v>
      </c>
      <c r="W19" s="58" t="s">
        <v>265</v>
      </c>
      <c r="X19" s="41">
        <v>1</v>
      </c>
      <c r="Y19" s="41">
        <v>1</v>
      </c>
      <c r="Z19" s="63">
        <f t="shared" si="5"/>
        <v>100</v>
      </c>
      <c r="AA19" s="65">
        <v>500000</v>
      </c>
      <c r="AB19" s="65">
        <v>500000</v>
      </c>
      <c r="AC19" s="59">
        <f t="shared" si="6"/>
        <v>1</v>
      </c>
      <c r="AD19" s="96" t="s">
        <v>319</v>
      </c>
      <c r="AE19" s="41">
        <v>1</v>
      </c>
      <c r="AF19" s="41">
        <v>1</v>
      </c>
      <c r="AG19" s="63">
        <f t="shared" si="3"/>
        <v>100</v>
      </c>
      <c r="AH19" s="70">
        <v>31400000</v>
      </c>
      <c r="AI19" s="70">
        <v>6300000</v>
      </c>
      <c r="AJ19" s="59">
        <f t="shared" si="2"/>
        <v>0.20063694267515925</v>
      </c>
      <c r="AK19" s="95" t="s">
        <v>385</v>
      </c>
      <c r="AL19" s="41">
        <v>1</v>
      </c>
      <c r="AM19" s="41">
        <v>1</v>
      </c>
      <c r="AN19" s="68">
        <f t="shared" si="4"/>
        <v>100</v>
      </c>
      <c r="AO19" s="95" t="s">
        <v>350</v>
      </c>
    </row>
    <row r="20" spans="1:41" s="42" customFormat="1" ht="409.5" customHeight="1" x14ac:dyDescent="0.4">
      <c r="A20" s="144"/>
      <c r="B20" s="144"/>
      <c r="C20" s="145"/>
      <c r="D20" s="144"/>
      <c r="E20" s="145"/>
      <c r="F20" s="151"/>
      <c r="G20" s="39" t="s">
        <v>181</v>
      </c>
      <c r="H20" s="34" t="s">
        <v>60</v>
      </c>
      <c r="I20" s="77" t="s">
        <v>132</v>
      </c>
      <c r="J20" s="54" t="s">
        <v>98</v>
      </c>
      <c r="K20" s="54" t="s">
        <v>99</v>
      </c>
      <c r="L20" s="41">
        <v>1</v>
      </c>
      <c r="M20" s="41">
        <v>0</v>
      </c>
      <c r="N20" s="47">
        <f t="shared" si="0"/>
        <v>0</v>
      </c>
      <c r="O20" s="41"/>
      <c r="P20" s="41"/>
      <c r="Q20" s="57" t="s">
        <v>260</v>
      </c>
      <c r="R20" s="41">
        <v>1</v>
      </c>
      <c r="S20" s="41"/>
      <c r="T20" s="44">
        <f t="shared" si="1"/>
        <v>0</v>
      </c>
      <c r="U20" s="41"/>
      <c r="V20" s="46">
        <v>234107</v>
      </c>
      <c r="W20" s="58" t="s">
        <v>260</v>
      </c>
      <c r="X20" s="41">
        <v>1</v>
      </c>
      <c r="Y20" s="41">
        <v>1</v>
      </c>
      <c r="Z20" s="63">
        <f t="shared" si="5"/>
        <v>100</v>
      </c>
      <c r="AA20" s="65">
        <v>0</v>
      </c>
      <c r="AB20" s="46">
        <v>0</v>
      </c>
      <c r="AC20" s="59">
        <v>0</v>
      </c>
      <c r="AD20" s="96" t="s">
        <v>367</v>
      </c>
      <c r="AE20" s="41">
        <v>1</v>
      </c>
      <c r="AF20" s="126">
        <v>0.8</v>
      </c>
      <c r="AG20" s="63">
        <f t="shared" si="3"/>
        <v>80</v>
      </c>
      <c r="AH20" s="70">
        <f>320000</f>
        <v>320000</v>
      </c>
      <c r="AI20" s="70">
        <f>320000</f>
        <v>320000</v>
      </c>
      <c r="AJ20" s="59">
        <f t="shared" si="2"/>
        <v>1</v>
      </c>
      <c r="AK20" s="96" t="s">
        <v>386</v>
      </c>
      <c r="AL20" s="41">
        <v>1</v>
      </c>
      <c r="AM20" s="41">
        <v>0.8</v>
      </c>
      <c r="AN20" s="68">
        <f>AM20/AL20*100</f>
        <v>80</v>
      </c>
      <c r="AO20" s="95" t="s">
        <v>351</v>
      </c>
    </row>
    <row r="21" spans="1:41" s="42" customFormat="1" ht="408.75" customHeight="1" x14ac:dyDescent="0.4">
      <c r="A21" s="144"/>
      <c r="B21" s="144"/>
      <c r="C21" s="145"/>
      <c r="D21" s="149"/>
      <c r="E21" s="145"/>
      <c r="F21" s="152"/>
      <c r="G21" s="39" t="s">
        <v>182</v>
      </c>
      <c r="H21" s="34" t="s">
        <v>204</v>
      </c>
      <c r="I21" s="77" t="s">
        <v>224</v>
      </c>
      <c r="J21" s="54" t="s">
        <v>84</v>
      </c>
      <c r="K21" s="54" t="s">
        <v>95</v>
      </c>
      <c r="L21" s="41">
        <v>1</v>
      </c>
      <c r="M21" s="41">
        <v>0</v>
      </c>
      <c r="N21" s="47">
        <f t="shared" si="0"/>
        <v>0</v>
      </c>
      <c r="O21" s="41"/>
      <c r="P21" s="41"/>
      <c r="Q21" s="57" t="s">
        <v>280</v>
      </c>
      <c r="R21" s="41">
        <v>1</v>
      </c>
      <c r="S21" s="41">
        <v>0</v>
      </c>
      <c r="T21" s="44">
        <f t="shared" si="1"/>
        <v>0</v>
      </c>
      <c r="U21" s="41"/>
      <c r="V21" s="46">
        <v>1664107</v>
      </c>
      <c r="W21" s="58" t="s">
        <v>258</v>
      </c>
      <c r="X21" s="41">
        <v>1</v>
      </c>
      <c r="Y21" s="41">
        <v>1</v>
      </c>
      <c r="Z21" s="63">
        <f>(Y21/X21)*100</f>
        <v>100</v>
      </c>
      <c r="AA21" s="46">
        <v>733332</v>
      </c>
      <c r="AB21" s="46">
        <v>733332</v>
      </c>
      <c r="AC21" s="59">
        <f t="shared" si="6"/>
        <v>1</v>
      </c>
      <c r="AD21" s="96" t="s">
        <v>310</v>
      </c>
      <c r="AE21" s="52">
        <v>0</v>
      </c>
      <c r="AF21" s="41">
        <v>1</v>
      </c>
      <c r="AG21" s="63">
        <v>0</v>
      </c>
      <c r="AH21" s="121">
        <v>763000</v>
      </c>
      <c r="AI21" s="121">
        <v>763000</v>
      </c>
      <c r="AJ21" s="122" t="s">
        <v>381</v>
      </c>
      <c r="AK21" s="119" t="s">
        <v>400</v>
      </c>
      <c r="AL21" s="52">
        <v>1</v>
      </c>
      <c r="AM21" s="41">
        <f>(M21+S21+Y21+AF21)/4</f>
        <v>0.5</v>
      </c>
      <c r="AN21" s="68">
        <f>AM21/AL21*100</f>
        <v>50</v>
      </c>
      <c r="AO21" s="95" t="s">
        <v>352</v>
      </c>
    </row>
    <row r="22" spans="1:41" s="42" customFormat="1" ht="408.75" customHeight="1" x14ac:dyDescent="0.4">
      <c r="A22" s="144"/>
      <c r="B22" s="144"/>
      <c r="C22" s="145" t="s">
        <v>149</v>
      </c>
      <c r="D22" s="145" t="s">
        <v>27</v>
      </c>
      <c r="E22" s="145" t="s">
        <v>164</v>
      </c>
      <c r="F22" s="155" t="s">
        <v>28</v>
      </c>
      <c r="G22" s="39" t="s">
        <v>183</v>
      </c>
      <c r="H22" s="34" t="s">
        <v>49</v>
      </c>
      <c r="I22" s="77" t="s">
        <v>225</v>
      </c>
      <c r="J22" s="54" t="s">
        <v>100</v>
      </c>
      <c r="K22" s="54" t="s">
        <v>101</v>
      </c>
      <c r="L22" s="41">
        <v>1</v>
      </c>
      <c r="M22" s="41">
        <v>0</v>
      </c>
      <c r="N22" s="47">
        <f t="shared" si="0"/>
        <v>0</v>
      </c>
      <c r="O22" s="41"/>
      <c r="P22" s="41"/>
      <c r="Q22" s="57" t="s">
        <v>281</v>
      </c>
      <c r="R22" s="41">
        <v>1</v>
      </c>
      <c r="S22" s="41">
        <v>0</v>
      </c>
      <c r="T22" s="44">
        <f t="shared" si="1"/>
        <v>0</v>
      </c>
      <c r="U22" s="41"/>
      <c r="V22" s="46">
        <v>5023333</v>
      </c>
      <c r="W22" s="58" t="s">
        <v>260</v>
      </c>
      <c r="X22" s="41">
        <v>1</v>
      </c>
      <c r="Y22" s="41">
        <v>1</v>
      </c>
      <c r="Z22" s="63">
        <f>(Y22/X22)*100</f>
        <v>100</v>
      </c>
      <c r="AA22" s="65">
        <f>2434123+214000</f>
        <v>2648123</v>
      </c>
      <c r="AB22" s="46">
        <v>1237041</v>
      </c>
      <c r="AC22" s="59">
        <f t="shared" si="6"/>
        <v>0.4671387998216095</v>
      </c>
      <c r="AD22" s="96" t="s">
        <v>368</v>
      </c>
      <c r="AE22" s="41">
        <v>1</v>
      </c>
      <c r="AF22" s="41">
        <v>1</v>
      </c>
      <c r="AG22" s="63">
        <f t="shared" si="3"/>
        <v>100</v>
      </c>
      <c r="AH22" s="70">
        <v>7566000</v>
      </c>
      <c r="AI22" s="70">
        <v>1943000</v>
      </c>
      <c r="AJ22" s="59">
        <f t="shared" si="2"/>
        <v>0.25680676711604544</v>
      </c>
      <c r="AK22" s="95" t="s">
        <v>401</v>
      </c>
      <c r="AL22" s="52">
        <v>1</v>
      </c>
      <c r="AM22" s="41">
        <f>(M22+S22+Y22+AF22)/4</f>
        <v>0.5</v>
      </c>
      <c r="AN22" s="68">
        <f>AM22/AL22*100</f>
        <v>50</v>
      </c>
      <c r="AO22" s="95" t="s">
        <v>353</v>
      </c>
    </row>
    <row r="23" spans="1:41" s="42" customFormat="1" ht="409.5" customHeight="1" x14ac:dyDescent="0.4">
      <c r="A23" s="149"/>
      <c r="B23" s="149"/>
      <c r="C23" s="145"/>
      <c r="D23" s="145"/>
      <c r="E23" s="145"/>
      <c r="F23" s="155"/>
      <c r="G23" s="39" t="s">
        <v>184</v>
      </c>
      <c r="H23" s="34" t="s">
        <v>205</v>
      </c>
      <c r="I23" s="77" t="s">
        <v>226</v>
      </c>
      <c r="J23" s="54" t="s">
        <v>102</v>
      </c>
      <c r="K23" s="54" t="s">
        <v>103</v>
      </c>
      <c r="L23" s="41">
        <v>11</v>
      </c>
      <c r="M23" s="41">
        <v>0</v>
      </c>
      <c r="N23" s="47">
        <f t="shared" si="0"/>
        <v>0</v>
      </c>
      <c r="O23" s="41"/>
      <c r="P23" s="41"/>
      <c r="Q23" s="57" t="s">
        <v>260</v>
      </c>
      <c r="R23" s="41">
        <v>12</v>
      </c>
      <c r="S23" s="41">
        <v>0</v>
      </c>
      <c r="T23" s="44">
        <f t="shared" si="1"/>
        <v>0</v>
      </c>
      <c r="U23" s="41"/>
      <c r="V23" s="46">
        <v>0</v>
      </c>
      <c r="W23" s="58" t="s">
        <v>260</v>
      </c>
      <c r="X23" s="41">
        <v>12</v>
      </c>
      <c r="Y23" s="41">
        <v>0</v>
      </c>
      <c r="Z23" s="63">
        <f t="shared" si="5"/>
        <v>0</v>
      </c>
      <c r="AA23" s="65">
        <v>25770000</v>
      </c>
      <c r="AB23" s="46">
        <v>25676000</v>
      </c>
      <c r="AC23" s="59">
        <f t="shared" si="6"/>
        <v>0.99635234769111369</v>
      </c>
      <c r="AD23" s="130" t="s">
        <v>369</v>
      </c>
      <c r="AE23" s="66">
        <v>12</v>
      </c>
      <c r="AF23" s="66">
        <v>2</v>
      </c>
      <c r="AG23" s="63">
        <f t="shared" si="3"/>
        <v>16.666666666666664</v>
      </c>
      <c r="AH23" s="72">
        <f>1600000</f>
        <v>1600000</v>
      </c>
      <c r="AI23" s="72">
        <f>800000</f>
        <v>800000</v>
      </c>
      <c r="AJ23" s="59">
        <f t="shared" si="2"/>
        <v>0.5</v>
      </c>
      <c r="AK23" s="97" t="s">
        <v>347</v>
      </c>
      <c r="AL23" s="99">
        <v>12</v>
      </c>
      <c r="AM23" s="66">
        <f>(M23+S23+Y23+AF23)</f>
        <v>2</v>
      </c>
      <c r="AN23" s="68">
        <f>AM23/AL23*100</f>
        <v>16.666666666666664</v>
      </c>
      <c r="AO23" s="95" t="s">
        <v>356</v>
      </c>
    </row>
    <row r="24" spans="1:41" s="42" customFormat="1" ht="408.75" customHeight="1" x14ac:dyDescent="0.4">
      <c r="A24" s="146" t="s">
        <v>29</v>
      </c>
      <c r="B24" s="145" t="s">
        <v>30</v>
      </c>
      <c r="C24" s="145" t="s">
        <v>150</v>
      </c>
      <c r="D24" s="145" t="s">
        <v>31</v>
      </c>
      <c r="E24" s="39" t="s">
        <v>165</v>
      </c>
      <c r="F24" s="34" t="s">
        <v>32</v>
      </c>
      <c r="G24" s="39" t="s">
        <v>185</v>
      </c>
      <c r="H24" s="36" t="s">
        <v>206</v>
      </c>
      <c r="I24" s="77" t="s">
        <v>227</v>
      </c>
      <c r="J24" s="54" t="s">
        <v>104</v>
      </c>
      <c r="K24" s="54" t="s">
        <v>105</v>
      </c>
      <c r="L24" s="41">
        <v>12</v>
      </c>
      <c r="M24" s="41">
        <v>11</v>
      </c>
      <c r="N24" s="47">
        <f t="shared" si="0"/>
        <v>91.666666666666657</v>
      </c>
      <c r="O24" s="41"/>
      <c r="P24" s="41"/>
      <c r="Q24" s="57" t="s">
        <v>282</v>
      </c>
      <c r="R24" s="41">
        <v>12</v>
      </c>
      <c r="S24" s="41">
        <v>12</v>
      </c>
      <c r="T24" s="44">
        <f t="shared" si="1"/>
        <v>100</v>
      </c>
      <c r="U24" s="41"/>
      <c r="V24" s="46">
        <v>13544107</v>
      </c>
      <c r="W24" s="58" t="s">
        <v>269</v>
      </c>
      <c r="X24" s="41">
        <v>12</v>
      </c>
      <c r="Y24" s="41">
        <v>12</v>
      </c>
      <c r="Z24" s="63">
        <f t="shared" si="5"/>
        <v>100</v>
      </c>
      <c r="AA24" s="65">
        <f>10000000+1430000</f>
        <v>11430000</v>
      </c>
      <c r="AB24" s="46">
        <v>6532000</v>
      </c>
      <c r="AC24" s="59">
        <f t="shared" si="6"/>
        <v>0.57147856517935258</v>
      </c>
      <c r="AD24" s="96" t="s">
        <v>314</v>
      </c>
      <c r="AE24" s="41">
        <v>12</v>
      </c>
      <c r="AF24" s="41">
        <v>12</v>
      </c>
      <c r="AG24" s="63">
        <f t="shared" si="3"/>
        <v>100</v>
      </c>
      <c r="AH24" s="92">
        <f>563000+1518000000+15000000</f>
        <v>1533563000</v>
      </c>
      <c r="AI24" s="70">
        <v>11663000</v>
      </c>
      <c r="AJ24" s="59">
        <f t="shared" si="2"/>
        <v>7.6051652263389247E-3</v>
      </c>
      <c r="AK24" s="96" t="s">
        <v>393</v>
      </c>
      <c r="AL24" s="41">
        <v>12</v>
      </c>
      <c r="AM24" s="52">
        <v>12</v>
      </c>
      <c r="AN24" s="79">
        <v>100</v>
      </c>
      <c r="AO24" s="95" t="s">
        <v>408</v>
      </c>
    </row>
    <row r="25" spans="1:41" s="42" customFormat="1" ht="408.75" customHeight="1" x14ac:dyDescent="0.4">
      <c r="A25" s="144"/>
      <c r="B25" s="145"/>
      <c r="C25" s="145"/>
      <c r="D25" s="145"/>
      <c r="E25" s="39" t="s">
        <v>166</v>
      </c>
      <c r="F25" s="34" t="s">
        <v>133</v>
      </c>
      <c r="G25" s="39" t="s">
        <v>186</v>
      </c>
      <c r="H25" s="36" t="s">
        <v>207</v>
      </c>
      <c r="I25" s="77" t="s">
        <v>228</v>
      </c>
      <c r="J25" s="54" t="s">
        <v>106</v>
      </c>
      <c r="K25" s="54" t="s">
        <v>107</v>
      </c>
      <c r="L25" s="41">
        <v>12</v>
      </c>
      <c r="M25" s="41">
        <v>6</v>
      </c>
      <c r="N25" s="47">
        <f t="shared" si="0"/>
        <v>50</v>
      </c>
      <c r="O25" s="41" t="s">
        <v>283</v>
      </c>
      <c r="P25" s="41" t="s">
        <v>283</v>
      </c>
      <c r="Q25" s="57" t="s">
        <v>284</v>
      </c>
      <c r="R25" s="41">
        <v>12</v>
      </c>
      <c r="S25" s="41">
        <v>12</v>
      </c>
      <c r="T25" s="44">
        <f t="shared" si="1"/>
        <v>100</v>
      </c>
      <c r="U25" s="41"/>
      <c r="V25" s="46">
        <v>801079547</v>
      </c>
      <c r="W25" s="58" t="s">
        <v>270</v>
      </c>
      <c r="X25" s="41">
        <v>12</v>
      </c>
      <c r="Y25" s="41">
        <v>12</v>
      </c>
      <c r="Z25" s="63">
        <f t="shared" si="5"/>
        <v>100</v>
      </c>
      <c r="AA25" s="65">
        <f>302419700+90000000</f>
        <v>392419700</v>
      </c>
      <c r="AB25" s="65">
        <f>302419700+90000000</f>
        <v>392419700</v>
      </c>
      <c r="AC25" s="59">
        <f t="shared" si="6"/>
        <v>1</v>
      </c>
      <c r="AD25" s="96" t="s">
        <v>311</v>
      </c>
      <c r="AE25" s="41">
        <v>12</v>
      </c>
      <c r="AF25" s="41">
        <v>12</v>
      </c>
      <c r="AG25" s="63">
        <f t="shared" si="3"/>
        <v>100</v>
      </c>
      <c r="AH25" s="70">
        <f>563000+130000000+15000000</f>
        <v>145563000</v>
      </c>
      <c r="AI25" s="70">
        <f>563000+130000000+6000000</f>
        <v>136563000</v>
      </c>
      <c r="AJ25" s="59">
        <f t="shared" si="2"/>
        <v>0.93817110117268809</v>
      </c>
      <c r="AK25" s="96" t="s">
        <v>387</v>
      </c>
      <c r="AL25" s="41">
        <v>12</v>
      </c>
      <c r="AM25" s="126">
        <v>12</v>
      </c>
      <c r="AN25" s="135">
        <v>100</v>
      </c>
      <c r="AO25" s="95" t="s">
        <v>340</v>
      </c>
    </row>
    <row r="26" spans="1:41" s="42" customFormat="1" ht="216" customHeight="1" x14ac:dyDescent="0.4">
      <c r="A26" s="144"/>
      <c r="B26" s="145"/>
      <c r="C26" s="145" t="s">
        <v>151</v>
      </c>
      <c r="D26" s="146" t="s">
        <v>33</v>
      </c>
      <c r="E26" s="145" t="s">
        <v>167</v>
      </c>
      <c r="F26" s="150" t="s">
        <v>34</v>
      </c>
      <c r="G26" s="146" t="s">
        <v>187</v>
      </c>
      <c r="H26" s="150" t="s">
        <v>208</v>
      </c>
      <c r="I26" s="78" t="s">
        <v>134</v>
      </c>
      <c r="J26" s="54" t="s">
        <v>108</v>
      </c>
      <c r="K26" s="54" t="s">
        <v>109</v>
      </c>
      <c r="L26" s="41">
        <v>1</v>
      </c>
      <c r="M26" s="41">
        <v>0</v>
      </c>
      <c r="N26" s="47">
        <f t="shared" si="0"/>
        <v>0</v>
      </c>
      <c r="O26" s="41"/>
      <c r="P26" s="41"/>
      <c r="Q26" s="57" t="s">
        <v>260</v>
      </c>
      <c r="R26" s="41">
        <v>1</v>
      </c>
      <c r="S26" s="41">
        <v>0</v>
      </c>
      <c r="T26" s="44">
        <f t="shared" si="1"/>
        <v>0</v>
      </c>
      <c r="U26" s="41"/>
      <c r="V26" s="46">
        <v>0</v>
      </c>
      <c r="W26" s="58" t="s">
        <v>260</v>
      </c>
      <c r="X26" s="41">
        <v>1</v>
      </c>
      <c r="Y26" s="41">
        <v>1</v>
      </c>
      <c r="Z26" s="63">
        <f t="shared" si="5"/>
        <v>100</v>
      </c>
      <c r="AA26" s="65">
        <v>9600000</v>
      </c>
      <c r="AB26" s="46">
        <v>3300000</v>
      </c>
      <c r="AC26" s="59">
        <f t="shared" si="6"/>
        <v>0.34375</v>
      </c>
      <c r="AD26" s="96" t="s">
        <v>390</v>
      </c>
      <c r="AE26" s="41">
        <v>1</v>
      </c>
      <c r="AF26" s="41">
        <v>1</v>
      </c>
      <c r="AG26" s="63">
        <f t="shared" si="3"/>
        <v>100</v>
      </c>
      <c r="AH26" s="70">
        <v>16800000</v>
      </c>
      <c r="AI26" s="70">
        <v>3633000</v>
      </c>
      <c r="AJ26" s="59">
        <f t="shared" si="2"/>
        <v>0.21625</v>
      </c>
      <c r="AK26" s="95" t="s">
        <v>388</v>
      </c>
      <c r="AL26" s="52">
        <v>1</v>
      </c>
      <c r="AM26" s="52">
        <f>(M26+S26+Y26+AF26)/4</f>
        <v>0.5</v>
      </c>
      <c r="AN26" s="68">
        <f>AM26/AL26*100</f>
        <v>50</v>
      </c>
      <c r="AO26" s="95" t="s">
        <v>334</v>
      </c>
    </row>
    <row r="27" spans="1:41" s="42" customFormat="1" ht="409.5" customHeight="1" x14ac:dyDescent="0.4">
      <c r="A27" s="144"/>
      <c r="B27" s="145"/>
      <c r="C27" s="145"/>
      <c r="D27" s="144"/>
      <c r="E27" s="145"/>
      <c r="F27" s="151"/>
      <c r="G27" s="149"/>
      <c r="H27" s="152"/>
      <c r="I27" s="77" t="s">
        <v>229</v>
      </c>
      <c r="J27" s="54" t="s">
        <v>110</v>
      </c>
      <c r="K27" s="54" t="s">
        <v>111</v>
      </c>
      <c r="L27" s="41">
        <v>1</v>
      </c>
      <c r="M27" s="41">
        <v>0</v>
      </c>
      <c r="N27" s="47">
        <f t="shared" si="0"/>
        <v>0</v>
      </c>
      <c r="O27" s="41"/>
      <c r="P27" s="41"/>
      <c r="Q27" s="57" t="s">
        <v>260</v>
      </c>
      <c r="R27" s="41">
        <v>1</v>
      </c>
      <c r="S27" s="41">
        <v>1</v>
      </c>
      <c r="T27" s="44">
        <f t="shared" si="1"/>
        <v>100</v>
      </c>
      <c r="U27" s="41"/>
      <c r="V27" s="46">
        <v>1650000</v>
      </c>
      <c r="W27" s="58" t="s">
        <v>287</v>
      </c>
      <c r="X27" s="41">
        <v>1</v>
      </c>
      <c r="Y27" s="41">
        <v>1</v>
      </c>
      <c r="Z27" s="63">
        <f t="shared" si="5"/>
        <v>100</v>
      </c>
      <c r="AA27" s="65">
        <v>0</v>
      </c>
      <c r="AB27" s="46">
        <v>0</v>
      </c>
      <c r="AC27" s="59">
        <v>0</v>
      </c>
      <c r="AD27" s="96" t="s">
        <v>320</v>
      </c>
      <c r="AE27" s="41">
        <v>1</v>
      </c>
      <c r="AF27" s="41">
        <v>1</v>
      </c>
      <c r="AG27" s="63">
        <f t="shared" si="3"/>
        <v>100</v>
      </c>
      <c r="AH27" s="70">
        <v>16800000</v>
      </c>
      <c r="AI27" s="70">
        <v>3633000</v>
      </c>
      <c r="AJ27" s="59">
        <f t="shared" si="2"/>
        <v>0.21625</v>
      </c>
      <c r="AK27" s="95" t="s">
        <v>391</v>
      </c>
      <c r="AL27" s="52">
        <v>1</v>
      </c>
      <c r="AM27" s="41">
        <f>(M27+S27+Y27+AF27)/4</f>
        <v>0.75</v>
      </c>
      <c r="AN27" s="68">
        <f>AM27/AL27*100</f>
        <v>75</v>
      </c>
      <c r="AO27" s="95" t="s">
        <v>335</v>
      </c>
    </row>
    <row r="28" spans="1:41" s="42" customFormat="1" ht="218.25" customHeight="1" x14ac:dyDescent="0.4">
      <c r="A28" s="144"/>
      <c r="B28" s="145"/>
      <c r="C28" s="145"/>
      <c r="D28" s="144"/>
      <c r="E28" s="145"/>
      <c r="F28" s="151"/>
      <c r="G28" s="39" t="s">
        <v>188</v>
      </c>
      <c r="H28" s="34" t="s">
        <v>209</v>
      </c>
      <c r="I28" s="77" t="s">
        <v>61</v>
      </c>
      <c r="J28" s="54" t="s">
        <v>93</v>
      </c>
      <c r="K28" s="54" t="s">
        <v>111</v>
      </c>
      <c r="L28" s="41">
        <v>1</v>
      </c>
      <c r="M28" s="41">
        <v>0</v>
      </c>
      <c r="N28" s="47">
        <f t="shared" si="0"/>
        <v>0</v>
      </c>
      <c r="O28" s="41"/>
      <c r="P28" s="41"/>
      <c r="Q28" s="57" t="s">
        <v>260</v>
      </c>
      <c r="R28" s="41">
        <v>1</v>
      </c>
      <c r="S28" s="41">
        <v>0</v>
      </c>
      <c r="T28" s="44">
        <f t="shared" si="1"/>
        <v>0</v>
      </c>
      <c r="U28" s="41"/>
      <c r="V28" s="46">
        <v>1650000</v>
      </c>
      <c r="W28" s="58" t="s">
        <v>349</v>
      </c>
      <c r="X28" s="41">
        <v>1</v>
      </c>
      <c r="Y28" s="41">
        <v>0</v>
      </c>
      <c r="Z28" s="63">
        <f t="shared" si="5"/>
        <v>0</v>
      </c>
      <c r="AA28" s="65">
        <v>0</v>
      </c>
      <c r="AB28" s="46">
        <v>0</v>
      </c>
      <c r="AC28" s="59">
        <v>0</v>
      </c>
      <c r="AD28" s="96" t="s">
        <v>304</v>
      </c>
      <c r="AE28" s="41">
        <v>1</v>
      </c>
      <c r="AF28" s="41">
        <v>1</v>
      </c>
      <c r="AG28" s="63">
        <f t="shared" si="3"/>
        <v>100</v>
      </c>
      <c r="AH28" s="70">
        <v>14200000</v>
      </c>
      <c r="AI28" s="70">
        <v>6500000</v>
      </c>
      <c r="AJ28" s="59">
        <f t="shared" si="2"/>
        <v>0.45774647887323944</v>
      </c>
      <c r="AK28" s="95" t="s">
        <v>389</v>
      </c>
      <c r="AL28" s="41">
        <v>1</v>
      </c>
      <c r="AM28" s="41">
        <v>1</v>
      </c>
      <c r="AN28" s="68">
        <f t="shared" ref="AN28:AN42" si="7">AM28/AL28*100</f>
        <v>100</v>
      </c>
      <c r="AO28" s="96" t="s">
        <v>360</v>
      </c>
    </row>
    <row r="29" spans="1:41" s="42" customFormat="1" ht="346.5" customHeight="1" x14ac:dyDescent="0.4">
      <c r="A29" s="144"/>
      <c r="B29" s="145"/>
      <c r="C29" s="145"/>
      <c r="D29" s="144"/>
      <c r="E29" s="145"/>
      <c r="F29" s="151"/>
      <c r="G29" s="39" t="s">
        <v>189</v>
      </c>
      <c r="H29" s="34" t="s">
        <v>210</v>
      </c>
      <c r="I29" s="77" t="s">
        <v>135</v>
      </c>
      <c r="J29" s="54" t="s">
        <v>112</v>
      </c>
      <c r="K29" s="54" t="s">
        <v>111</v>
      </c>
      <c r="L29" s="41">
        <v>1</v>
      </c>
      <c r="M29" s="41">
        <v>0</v>
      </c>
      <c r="N29" s="47">
        <f t="shared" si="0"/>
        <v>0</v>
      </c>
      <c r="O29" s="41"/>
      <c r="P29" s="41"/>
      <c r="Q29" s="57" t="s">
        <v>260</v>
      </c>
      <c r="R29" s="41">
        <v>1</v>
      </c>
      <c r="S29" s="41">
        <v>0</v>
      </c>
      <c r="T29" s="44">
        <f t="shared" si="1"/>
        <v>0</v>
      </c>
      <c r="U29" s="41"/>
      <c r="V29" s="46">
        <v>961660</v>
      </c>
      <c r="W29" s="58" t="s">
        <v>300</v>
      </c>
      <c r="X29" s="41">
        <v>1</v>
      </c>
      <c r="Y29" s="41">
        <v>1</v>
      </c>
      <c r="Z29" s="63">
        <f t="shared" si="5"/>
        <v>100</v>
      </c>
      <c r="AA29" s="65">
        <v>9600000</v>
      </c>
      <c r="AB29" s="46">
        <v>3300000</v>
      </c>
      <c r="AC29" s="59">
        <f>AB29/AA29</f>
        <v>0.34375</v>
      </c>
      <c r="AD29" s="96" t="s">
        <v>315</v>
      </c>
      <c r="AE29" s="126">
        <v>0</v>
      </c>
      <c r="AF29" s="41">
        <v>0</v>
      </c>
      <c r="AG29" s="63">
        <v>0</v>
      </c>
      <c r="AH29" s="70">
        <v>0</v>
      </c>
      <c r="AI29" s="70">
        <v>0</v>
      </c>
      <c r="AJ29" s="59">
        <v>0</v>
      </c>
      <c r="AK29" s="133" t="s">
        <v>375</v>
      </c>
      <c r="AL29" s="41">
        <v>1</v>
      </c>
      <c r="AM29" s="41">
        <f>(M29+S29+Y29+AF29)/4</f>
        <v>0.25</v>
      </c>
      <c r="AN29" s="68">
        <f t="shared" si="7"/>
        <v>25</v>
      </c>
      <c r="AO29" s="96" t="s">
        <v>336</v>
      </c>
    </row>
    <row r="30" spans="1:41" s="42" customFormat="1" ht="409.6" customHeight="1" x14ac:dyDescent="0.4">
      <c r="A30" s="144"/>
      <c r="B30" s="145"/>
      <c r="C30" s="145"/>
      <c r="D30" s="144"/>
      <c r="E30" s="145"/>
      <c r="F30" s="151"/>
      <c r="G30" s="39" t="s">
        <v>190</v>
      </c>
      <c r="H30" s="34" t="s">
        <v>62</v>
      </c>
      <c r="I30" s="77" t="s">
        <v>136</v>
      </c>
      <c r="J30" s="54" t="s">
        <v>82</v>
      </c>
      <c r="K30" s="54" t="s">
        <v>111</v>
      </c>
      <c r="L30" s="41">
        <v>12</v>
      </c>
      <c r="M30" s="41">
        <v>0</v>
      </c>
      <c r="N30" s="47">
        <f t="shared" si="0"/>
        <v>0</v>
      </c>
      <c r="O30" s="41"/>
      <c r="P30" s="41"/>
      <c r="Q30" s="57" t="s">
        <v>260</v>
      </c>
      <c r="R30" s="41">
        <v>12</v>
      </c>
      <c r="S30" s="41">
        <v>0</v>
      </c>
      <c r="T30" s="44">
        <f t="shared" si="1"/>
        <v>0</v>
      </c>
      <c r="U30" s="41"/>
      <c r="V30" s="46">
        <v>2200000</v>
      </c>
      <c r="W30" s="58" t="s">
        <v>288</v>
      </c>
      <c r="X30" s="41">
        <v>12</v>
      </c>
      <c r="Y30" s="41">
        <v>6</v>
      </c>
      <c r="Z30" s="63">
        <f t="shared" si="5"/>
        <v>50</v>
      </c>
      <c r="AA30" s="65">
        <v>0</v>
      </c>
      <c r="AB30" s="46">
        <v>0</v>
      </c>
      <c r="AC30" s="59">
        <v>0</v>
      </c>
      <c r="AD30" s="96" t="s">
        <v>370</v>
      </c>
      <c r="AE30" s="126">
        <v>0</v>
      </c>
      <c r="AF30" s="41">
        <v>0</v>
      </c>
      <c r="AG30" s="63" t="e">
        <f t="shared" si="3"/>
        <v>#DIV/0!</v>
      </c>
      <c r="AH30" s="70">
        <v>36280000</v>
      </c>
      <c r="AI30" s="70">
        <v>9100000</v>
      </c>
      <c r="AJ30" s="59">
        <v>0</v>
      </c>
      <c r="AK30" s="133" t="s">
        <v>392</v>
      </c>
      <c r="AL30" s="52">
        <v>12</v>
      </c>
      <c r="AM30" s="52">
        <f>(M30+S30+Y30+AF30)/4</f>
        <v>1.5</v>
      </c>
      <c r="AN30" s="68">
        <f t="shared" si="7"/>
        <v>12.5</v>
      </c>
      <c r="AO30" s="95" t="s">
        <v>354</v>
      </c>
    </row>
    <row r="31" spans="1:41" s="42" customFormat="1" ht="409.6" customHeight="1" x14ac:dyDescent="0.4">
      <c r="A31" s="144"/>
      <c r="B31" s="145"/>
      <c r="C31" s="145"/>
      <c r="D31" s="144"/>
      <c r="E31" s="145"/>
      <c r="F31" s="152"/>
      <c r="G31" s="39" t="s">
        <v>191</v>
      </c>
      <c r="H31" s="34" t="s">
        <v>211</v>
      </c>
      <c r="I31" s="77" t="s">
        <v>230</v>
      </c>
      <c r="J31" s="54" t="s">
        <v>113</v>
      </c>
      <c r="K31" s="54" t="s">
        <v>111</v>
      </c>
      <c r="L31" s="52">
        <v>1</v>
      </c>
      <c r="M31" s="41">
        <v>0</v>
      </c>
      <c r="N31" s="47">
        <f t="shared" si="0"/>
        <v>0</v>
      </c>
      <c r="O31" s="41"/>
      <c r="P31" s="41"/>
      <c r="Q31" s="57" t="s">
        <v>260</v>
      </c>
      <c r="R31" s="41">
        <v>1</v>
      </c>
      <c r="S31" s="41"/>
      <c r="T31" s="44">
        <f t="shared" si="1"/>
        <v>0</v>
      </c>
      <c r="U31" s="41"/>
      <c r="V31" s="46">
        <v>69240000</v>
      </c>
      <c r="W31" s="58" t="s">
        <v>289</v>
      </c>
      <c r="X31" s="41">
        <v>1</v>
      </c>
      <c r="Y31" s="41">
        <v>1</v>
      </c>
      <c r="Z31" s="63">
        <f t="shared" si="5"/>
        <v>100</v>
      </c>
      <c r="AA31" s="65">
        <v>0</v>
      </c>
      <c r="AB31" s="46">
        <v>37583333</v>
      </c>
      <c r="AC31" s="59" t="e">
        <f t="shared" si="6"/>
        <v>#DIV/0!</v>
      </c>
      <c r="AD31" s="96" t="s">
        <v>371</v>
      </c>
      <c r="AE31" s="41">
        <v>1</v>
      </c>
      <c r="AF31" s="41">
        <v>1</v>
      </c>
      <c r="AG31" s="63">
        <f t="shared" si="3"/>
        <v>100</v>
      </c>
      <c r="AH31" s="70">
        <v>115000000</v>
      </c>
      <c r="AI31" s="136">
        <v>2200000</v>
      </c>
      <c r="AJ31" s="125">
        <v>1.9099999999999999E-2</v>
      </c>
      <c r="AK31" s="96" t="s">
        <v>402</v>
      </c>
      <c r="AL31" s="41">
        <v>1</v>
      </c>
      <c r="AM31" s="41">
        <v>1</v>
      </c>
      <c r="AN31" s="68">
        <f t="shared" si="7"/>
        <v>100</v>
      </c>
      <c r="AO31" s="133" t="s">
        <v>405</v>
      </c>
    </row>
    <row r="32" spans="1:41" s="42" customFormat="1" ht="299.25" customHeight="1" x14ac:dyDescent="0.4">
      <c r="A32" s="144"/>
      <c r="B32" s="145"/>
      <c r="C32" s="145"/>
      <c r="D32" s="144"/>
      <c r="E32" s="39" t="s">
        <v>168</v>
      </c>
      <c r="F32" s="34" t="s">
        <v>35</v>
      </c>
      <c r="G32" s="39" t="s">
        <v>192</v>
      </c>
      <c r="H32" s="36" t="s">
        <v>212</v>
      </c>
      <c r="I32" s="76" t="s">
        <v>63</v>
      </c>
      <c r="J32" s="54" t="s">
        <v>114</v>
      </c>
      <c r="K32" s="54" t="s">
        <v>83</v>
      </c>
      <c r="L32" s="41">
        <v>1</v>
      </c>
      <c r="M32" s="41">
        <v>0</v>
      </c>
      <c r="N32" s="47">
        <f t="shared" si="0"/>
        <v>0</v>
      </c>
      <c r="O32" s="41"/>
      <c r="P32" s="41"/>
      <c r="Q32" s="57" t="s">
        <v>260</v>
      </c>
      <c r="R32" s="41">
        <v>1</v>
      </c>
      <c r="S32" s="41">
        <v>1</v>
      </c>
      <c r="T32" s="44">
        <f t="shared" si="1"/>
        <v>100</v>
      </c>
      <c r="U32" s="41"/>
      <c r="V32" s="46">
        <v>641110</v>
      </c>
      <c r="W32" s="58" t="s">
        <v>271</v>
      </c>
      <c r="X32" s="41">
        <v>1</v>
      </c>
      <c r="Y32" s="41">
        <v>1</v>
      </c>
      <c r="Z32" s="63">
        <f t="shared" si="5"/>
        <v>100</v>
      </c>
      <c r="AA32" s="65">
        <v>721250</v>
      </c>
      <c r="AB32" s="65">
        <v>721250</v>
      </c>
      <c r="AC32" s="59">
        <f t="shared" si="6"/>
        <v>1</v>
      </c>
      <c r="AD32" s="96" t="s">
        <v>307</v>
      </c>
      <c r="AE32" s="41">
        <v>1</v>
      </c>
      <c r="AF32" s="41">
        <v>1</v>
      </c>
      <c r="AG32" s="63">
        <f t="shared" si="3"/>
        <v>100</v>
      </c>
      <c r="AH32" s="70">
        <v>0</v>
      </c>
      <c r="AI32" s="70">
        <v>0</v>
      </c>
      <c r="AJ32" s="59">
        <v>0</v>
      </c>
      <c r="AK32" s="95" t="s">
        <v>348</v>
      </c>
      <c r="AL32" s="41">
        <v>1</v>
      </c>
      <c r="AM32" s="41">
        <v>1</v>
      </c>
      <c r="AN32" s="68">
        <f t="shared" si="7"/>
        <v>100</v>
      </c>
      <c r="AO32" s="95" t="s">
        <v>355</v>
      </c>
    </row>
    <row r="33" spans="1:41" s="42" customFormat="1" ht="225.75" customHeight="1" x14ac:dyDescent="0.4">
      <c r="A33" s="144"/>
      <c r="B33" s="145"/>
      <c r="C33" s="145" t="s">
        <v>152</v>
      </c>
      <c r="D33" s="145" t="s">
        <v>36</v>
      </c>
      <c r="E33" s="145" t="s">
        <v>169</v>
      </c>
      <c r="F33" s="155" t="s">
        <v>37</v>
      </c>
      <c r="G33" s="39" t="s">
        <v>193</v>
      </c>
      <c r="H33" s="34" t="s">
        <v>64</v>
      </c>
      <c r="I33" s="77" t="s">
        <v>231</v>
      </c>
      <c r="J33" s="54" t="s">
        <v>115</v>
      </c>
      <c r="K33" s="54" t="s">
        <v>116</v>
      </c>
      <c r="L33" s="41">
        <v>1</v>
      </c>
      <c r="M33" s="41">
        <v>0</v>
      </c>
      <c r="N33" s="47">
        <f t="shared" si="0"/>
        <v>0</v>
      </c>
      <c r="O33" s="41"/>
      <c r="P33" s="41"/>
      <c r="Q33" s="57" t="s">
        <v>260</v>
      </c>
      <c r="R33" s="41">
        <v>1</v>
      </c>
      <c r="S33" s="41">
        <v>0</v>
      </c>
      <c r="T33" s="44">
        <f t="shared" si="1"/>
        <v>0</v>
      </c>
      <c r="U33" s="41"/>
      <c r="V33" s="46">
        <v>0</v>
      </c>
      <c r="W33" s="58" t="s">
        <v>260</v>
      </c>
      <c r="X33" s="41">
        <v>1</v>
      </c>
      <c r="Y33" s="41">
        <v>1</v>
      </c>
      <c r="Z33" s="63">
        <f t="shared" si="5"/>
        <v>100</v>
      </c>
      <c r="AA33" s="65">
        <v>1197082</v>
      </c>
      <c r="AB33" s="46">
        <v>598541</v>
      </c>
      <c r="AC33" s="59">
        <f t="shared" si="6"/>
        <v>0.5</v>
      </c>
      <c r="AD33" s="96" t="s">
        <v>312</v>
      </c>
      <c r="AE33" s="41">
        <v>1</v>
      </c>
      <c r="AF33" s="41">
        <v>0</v>
      </c>
      <c r="AG33" s="63">
        <f t="shared" si="3"/>
        <v>0</v>
      </c>
      <c r="AH33" s="70">
        <v>0</v>
      </c>
      <c r="AI33" s="70">
        <v>0</v>
      </c>
      <c r="AJ33" s="59">
        <v>0</v>
      </c>
      <c r="AK33" s="96" t="s">
        <v>304</v>
      </c>
      <c r="AL33" s="52">
        <v>1</v>
      </c>
      <c r="AM33" s="41">
        <f>(M33+S33+Y33+AF33)/4</f>
        <v>0.25</v>
      </c>
      <c r="AN33" s="68">
        <f t="shared" si="7"/>
        <v>25</v>
      </c>
      <c r="AO33" s="95" t="s">
        <v>337</v>
      </c>
    </row>
    <row r="34" spans="1:41" s="42" customFormat="1" ht="210.75" customHeight="1" x14ac:dyDescent="0.4">
      <c r="A34" s="144"/>
      <c r="B34" s="145"/>
      <c r="C34" s="145"/>
      <c r="D34" s="145"/>
      <c r="E34" s="145"/>
      <c r="F34" s="155"/>
      <c r="G34" s="39" t="s">
        <v>194</v>
      </c>
      <c r="H34" s="34" t="s">
        <v>213</v>
      </c>
      <c r="I34" s="77" t="s">
        <v>66</v>
      </c>
      <c r="J34" s="54" t="s">
        <v>117</v>
      </c>
      <c r="K34" s="54" t="s">
        <v>116</v>
      </c>
      <c r="L34" s="41">
        <v>1</v>
      </c>
      <c r="M34" s="41">
        <v>0</v>
      </c>
      <c r="N34" s="47">
        <f t="shared" si="0"/>
        <v>0</v>
      </c>
      <c r="O34" s="41"/>
      <c r="P34" s="41"/>
      <c r="Q34" s="57" t="s">
        <v>264</v>
      </c>
      <c r="R34" s="41">
        <v>54</v>
      </c>
      <c r="S34" s="41">
        <v>54</v>
      </c>
      <c r="T34" s="44">
        <f t="shared" si="1"/>
        <v>100</v>
      </c>
      <c r="U34" s="41"/>
      <c r="V34" s="46">
        <v>19810334</v>
      </c>
      <c r="W34" s="58" t="s">
        <v>272</v>
      </c>
      <c r="X34" s="64">
        <v>1</v>
      </c>
      <c r="Y34" s="64">
        <v>1</v>
      </c>
      <c r="Z34" s="63">
        <f>(Y34/X34)*100</f>
        <v>100</v>
      </c>
      <c r="AA34" s="65">
        <v>0</v>
      </c>
      <c r="AB34" s="46">
        <v>0</v>
      </c>
      <c r="AC34" s="59">
        <v>0</v>
      </c>
      <c r="AD34" s="96" t="s">
        <v>266</v>
      </c>
      <c r="AE34" s="64">
        <v>1</v>
      </c>
      <c r="AF34" s="64">
        <v>1</v>
      </c>
      <c r="AG34" s="63">
        <f t="shared" si="3"/>
        <v>100</v>
      </c>
      <c r="AH34" s="72">
        <f>1600000</f>
        <v>1600000</v>
      </c>
      <c r="AI34" s="72">
        <f>800000</f>
        <v>800000</v>
      </c>
      <c r="AJ34" s="59">
        <f t="shared" si="2"/>
        <v>0.5</v>
      </c>
      <c r="AK34" s="96" t="s">
        <v>362</v>
      </c>
      <c r="AL34" s="64">
        <v>1</v>
      </c>
      <c r="AM34" s="64">
        <v>1</v>
      </c>
      <c r="AN34" s="68">
        <f t="shared" si="7"/>
        <v>100</v>
      </c>
      <c r="AO34" s="98" t="s">
        <v>338</v>
      </c>
    </row>
    <row r="35" spans="1:41" s="93" customFormat="1" ht="409.5" customHeight="1" x14ac:dyDescent="0.4">
      <c r="A35" s="144"/>
      <c r="B35" s="145"/>
      <c r="C35" s="145"/>
      <c r="D35" s="145"/>
      <c r="E35" s="145"/>
      <c r="F35" s="155"/>
      <c r="G35" s="81" t="s">
        <v>195</v>
      </c>
      <c r="H35" s="82" t="s">
        <v>50</v>
      </c>
      <c r="I35" s="83" t="s">
        <v>67</v>
      </c>
      <c r="J35" s="84" t="s">
        <v>82</v>
      </c>
      <c r="K35" s="84" t="s">
        <v>116</v>
      </c>
      <c r="L35" s="52">
        <v>12</v>
      </c>
      <c r="M35" s="52">
        <v>0</v>
      </c>
      <c r="N35" s="85">
        <f t="shared" si="0"/>
        <v>0</v>
      </c>
      <c r="O35" s="52"/>
      <c r="P35" s="52"/>
      <c r="Q35" s="86" t="s">
        <v>260</v>
      </c>
      <c r="R35" s="52">
        <v>12</v>
      </c>
      <c r="S35" s="52">
        <v>0</v>
      </c>
      <c r="T35" s="52">
        <f t="shared" si="1"/>
        <v>0</v>
      </c>
      <c r="U35" s="52"/>
      <c r="V35" s="88">
        <v>0</v>
      </c>
      <c r="W35" s="89" t="s">
        <v>301</v>
      </c>
      <c r="X35" s="52">
        <v>12</v>
      </c>
      <c r="Y35" s="52">
        <v>12</v>
      </c>
      <c r="Z35" s="85">
        <f>(Y35/X35)*100</f>
        <v>100</v>
      </c>
      <c r="AA35" s="91">
        <f>1310332+1100000+865500+463750+25770000</f>
        <v>29509582</v>
      </c>
      <c r="AB35" s="88">
        <f>655166+1100000+865500+463750+25676000</f>
        <v>28760416</v>
      </c>
      <c r="AC35" s="85">
        <f t="shared" si="6"/>
        <v>0.97461278848341537</v>
      </c>
      <c r="AD35" s="96" t="s">
        <v>372</v>
      </c>
      <c r="AE35" s="52">
        <v>1</v>
      </c>
      <c r="AF35" s="52">
        <v>0</v>
      </c>
      <c r="AG35" s="90">
        <f t="shared" si="3"/>
        <v>0</v>
      </c>
      <c r="AH35" s="92">
        <v>0</v>
      </c>
      <c r="AI35" s="92">
        <v>0</v>
      </c>
      <c r="AJ35" s="59">
        <v>0</v>
      </c>
      <c r="AK35" s="96" t="s">
        <v>304</v>
      </c>
      <c r="AL35" s="52">
        <v>12</v>
      </c>
      <c r="AM35" s="52">
        <f>(M35+S35+Y35+AF35)/4</f>
        <v>3</v>
      </c>
      <c r="AN35" s="85">
        <f t="shared" si="7"/>
        <v>25</v>
      </c>
      <c r="AO35" s="96" t="s">
        <v>341</v>
      </c>
    </row>
    <row r="36" spans="1:41" s="93" customFormat="1" ht="207" customHeight="1" x14ac:dyDescent="0.4">
      <c r="A36" s="144"/>
      <c r="B36" s="145"/>
      <c r="C36" s="145"/>
      <c r="D36" s="145"/>
      <c r="E36" s="145"/>
      <c r="F36" s="155"/>
      <c r="G36" s="81" t="s">
        <v>196</v>
      </c>
      <c r="H36" s="82" t="s">
        <v>65</v>
      </c>
      <c r="I36" s="83" t="s">
        <v>137</v>
      </c>
      <c r="J36" s="84" t="s">
        <v>118</v>
      </c>
      <c r="K36" s="84" t="s">
        <v>119</v>
      </c>
      <c r="L36" s="52">
        <v>0</v>
      </c>
      <c r="M36" s="52">
        <v>0</v>
      </c>
      <c r="N36" s="85">
        <v>0</v>
      </c>
      <c r="O36" s="52"/>
      <c r="P36" s="52"/>
      <c r="Q36" s="86" t="s">
        <v>260</v>
      </c>
      <c r="R36" s="52">
        <v>1</v>
      </c>
      <c r="S36" s="52">
        <v>0</v>
      </c>
      <c r="T36" s="52">
        <f t="shared" si="1"/>
        <v>0</v>
      </c>
      <c r="U36" s="52"/>
      <c r="V36" s="88">
        <v>0</v>
      </c>
      <c r="W36" s="89" t="s">
        <v>290</v>
      </c>
      <c r="X36" s="52">
        <v>1</v>
      </c>
      <c r="Y36" s="52">
        <v>0</v>
      </c>
      <c r="Z36" s="85">
        <f>(Y36/X36)*100</f>
        <v>0</v>
      </c>
      <c r="AA36" s="91">
        <v>0</v>
      </c>
      <c r="AB36" s="88">
        <v>0</v>
      </c>
      <c r="AC36" s="85">
        <v>0</v>
      </c>
      <c r="AD36" s="96" t="s">
        <v>304</v>
      </c>
      <c r="AE36" s="52">
        <v>1</v>
      </c>
      <c r="AF36" s="52">
        <v>1</v>
      </c>
      <c r="AG36" s="90">
        <f t="shared" si="3"/>
        <v>100</v>
      </c>
      <c r="AH36" s="92">
        <v>8001089</v>
      </c>
      <c r="AI36" s="92">
        <v>8001089</v>
      </c>
      <c r="AJ36" s="59">
        <f t="shared" si="2"/>
        <v>1</v>
      </c>
      <c r="AK36" s="96" t="s">
        <v>382</v>
      </c>
      <c r="AL36" s="52">
        <v>1</v>
      </c>
      <c r="AM36" s="52">
        <v>1</v>
      </c>
      <c r="AN36" s="85">
        <f t="shared" si="7"/>
        <v>100</v>
      </c>
      <c r="AO36" s="96" t="s">
        <v>376</v>
      </c>
    </row>
    <row r="37" spans="1:41" s="42" customFormat="1" ht="140.25" customHeight="1" x14ac:dyDescent="0.4">
      <c r="A37" s="144"/>
      <c r="B37" s="145"/>
      <c r="C37" s="145"/>
      <c r="D37" s="145"/>
      <c r="E37" s="145"/>
      <c r="F37" s="155"/>
      <c r="G37" s="39" t="s">
        <v>197</v>
      </c>
      <c r="H37" s="36" t="s">
        <v>214</v>
      </c>
      <c r="I37" s="78" t="s">
        <v>68</v>
      </c>
      <c r="J37" s="54" t="s">
        <v>98</v>
      </c>
      <c r="K37" s="54" t="s">
        <v>120</v>
      </c>
      <c r="L37" s="41">
        <v>1</v>
      </c>
      <c r="M37" s="41">
        <v>1</v>
      </c>
      <c r="N37" s="47">
        <f t="shared" si="0"/>
        <v>100</v>
      </c>
      <c r="O37" s="41"/>
      <c r="P37" s="41"/>
      <c r="Q37" s="57" t="s">
        <v>285</v>
      </c>
      <c r="R37" s="41">
        <v>1</v>
      </c>
      <c r="S37" s="41">
        <v>0</v>
      </c>
      <c r="T37" s="44">
        <f t="shared" si="1"/>
        <v>0</v>
      </c>
      <c r="U37" s="41"/>
      <c r="V37" s="46">
        <v>0</v>
      </c>
      <c r="W37" s="58" t="s">
        <v>260</v>
      </c>
      <c r="X37" s="41">
        <v>0</v>
      </c>
      <c r="Y37" s="41">
        <v>0</v>
      </c>
      <c r="Z37" s="63" t="s">
        <v>299</v>
      </c>
      <c r="AA37" s="65">
        <v>0</v>
      </c>
      <c r="AB37" s="46">
        <v>0</v>
      </c>
      <c r="AC37" s="59">
        <v>0</v>
      </c>
      <c r="AD37" s="96" t="s">
        <v>306</v>
      </c>
      <c r="AE37" s="126">
        <v>0</v>
      </c>
      <c r="AF37" s="41">
        <v>0</v>
      </c>
      <c r="AG37" s="63">
        <v>0</v>
      </c>
      <c r="AH37" s="70">
        <v>0</v>
      </c>
      <c r="AI37" s="70">
        <v>0</v>
      </c>
      <c r="AJ37" s="59">
        <v>0</v>
      </c>
      <c r="AK37" s="119" t="s">
        <v>321</v>
      </c>
      <c r="AL37" s="66">
        <v>1</v>
      </c>
      <c r="AM37" s="66">
        <v>1</v>
      </c>
      <c r="AN37" s="68">
        <f t="shared" si="7"/>
        <v>100</v>
      </c>
      <c r="AO37" s="98" t="s">
        <v>377</v>
      </c>
    </row>
    <row r="38" spans="1:41" s="42" customFormat="1" ht="293.25" customHeight="1" x14ac:dyDescent="0.4">
      <c r="A38" s="144" t="s">
        <v>38</v>
      </c>
      <c r="B38" s="145" t="s">
        <v>39</v>
      </c>
      <c r="C38" s="145" t="s">
        <v>153</v>
      </c>
      <c r="D38" s="145" t="s">
        <v>40</v>
      </c>
      <c r="E38" s="145" t="s">
        <v>170</v>
      </c>
      <c r="F38" s="155" t="s">
        <v>138</v>
      </c>
      <c r="G38" s="144" t="s">
        <v>198</v>
      </c>
      <c r="H38" s="150" t="s">
        <v>215</v>
      </c>
      <c r="I38" s="78" t="s">
        <v>69</v>
      </c>
      <c r="J38" s="54" t="s">
        <v>121</v>
      </c>
      <c r="K38" s="54" t="s">
        <v>122</v>
      </c>
      <c r="L38" s="41">
        <v>1</v>
      </c>
      <c r="M38" s="41">
        <v>0</v>
      </c>
      <c r="N38" s="47">
        <f t="shared" si="0"/>
        <v>0</v>
      </c>
      <c r="O38" s="41"/>
      <c r="P38" s="41"/>
      <c r="Q38" s="57" t="s">
        <v>260</v>
      </c>
      <c r="R38" s="41">
        <v>1</v>
      </c>
      <c r="S38" s="41">
        <v>0</v>
      </c>
      <c r="T38" s="44">
        <f t="shared" si="1"/>
        <v>0</v>
      </c>
      <c r="U38" s="41"/>
      <c r="V38" s="46">
        <v>2308000</v>
      </c>
      <c r="W38" s="58" t="s">
        <v>260</v>
      </c>
      <c r="X38" s="41">
        <v>1</v>
      </c>
      <c r="Y38" s="41">
        <v>0</v>
      </c>
      <c r="Z38" s="47">
        <f>(Y38/X38)*100</f>
        <v>0</v>
      </c>
      <c r="AA38" s="65">
        <v>0</v>
      </c>
      <c r="AB38" s="46">
        <v>0</v>
      </c>
      <c r="AC38" s="59">
        <v>0</v>
      </c>
      <c r="AD38" s="96" t="s">
        <v>304</v>
      </c>
      <c r="AE38" s="126">
        <v>0</v>
      </c>
      <c r="AF38" s="41">
        <v>0</v>
      </c>
      <c r="AG38" s="63">
        <v>0</v>
      </c>
      <c r="AH38" s="70">
        <v>0</v>
      </c>
      <c r="AI38" s="70">
        <v>0</v>
      </c>
      <c r="AJ38" s="59">
        <v>0</v>
      </c>
      <c r="AK38" s="137" t="s">
        <v>321</v>
      </c>
      <c r="AL38" s="66">
        <v>1</v>
      </c>
      <c r="AM38" s="66">
        <v>0</v>
      </c>
      <c r="AN38" s="68">
        <f t="shared" si="7"/>
        <v>0</v>
      </c>
      <c r="AO38" s="95" t="s">
        <v>339</v>
      </c>
    </row>
    <row r="39" spans="1:41" s="42" customFormat="1" ht="250.5" customHeight="1" x14ac:dyDescent="0.4">
      <c r="A39" s="144"/>
      <c r="B39" s="145"/>
      <c r="C39" s="145"/>
      <c r="D39" s="145"/>
      <c r="E39" s="145"/>
      <c r="F39" s="155"/>
      <c r="G39" s="144"/>
      <c r="H39" s="151"/>
      <c r="I39" s="77" t="s">
        <v>232</v>
      </c>
      <c r="J39" s="54" t="s">
        <v>82</v>
      </c>
      <c r="K39" s="54" t="s">
        <v>123</v>
      </c>
      <c r="L39" s="41">
        <v>12</v>
      </c>
      <c r="M39" s="41">
        <v>12</v>
      </c>
      <c r="N39" s="47">
        <f t="shared" si="0"/>
        <v>100</v>
      </c>
      <c r="O39" s="41"/>
      <c r="P39" s="41"/>
      <c r="Q39" s="57" t="s">
        <v>291</v>
      </c>
      <c r="R39" s="41">
        <v>12</v>
      </c>
      <c r="S39" s="41">
        <v>0</v>
      </c>
      <c r="T39" s="44">
        <f t="shared" si="1"/>
        <v>0</v>
      </c>
      <c r="U39" s="41"/>
      <c r="V39" s="46">
        <v>4000000</v>
      </c>
      <c r="W39" s="57" t="s">
        <v>291</v>
      </c>
      <c r="X39" s="41">
        <v>1</v>
      </c>
      <c r="Y39" s="41">
        <v>1</v>
      </c>
      <c r="Z39" s="63">
        <f t="shared" si="5"/>
        <v>100</v>
      </c>
      <c r="AA39" s="65">
        <v>2000000</v>
      </c>
      <c r="AB39" s="46">
        <v>1000000</v>
      </c>
      <c r="AC39" s="59">
        <f t="shared" si="6"/>
        <v>0.5</v>
      </c>
      <c r="AD39" s="96" t="s">
        <v>302</v>
      </c>
      <c r="AE39" s="31">
        <v>12</v>
      </c>
      <c r="AF39" s="31">
        <v>0</v>
      </c>
      <c r="AG39" s="63">
        <f>(AF39/AE39)*100</f>
        <v>0</v>
      </c>
      <c r="AH39" s="71">
        <v>0</v>
      </c>
      <c r="AI39" s="71">
        <v>0</v>
      </c>
      <c r="AJ39" s="59">
        <v>0</v>
      </c>
      <c r="AK39" s="97" t="s">
        <v>304</v>
      </c>
      <c r="AL39" s="66">
        <v>12</v>
      </c>
      <c r="AM39" s="66">
        <v>12</v>
      </c>
      <c r="AN39" s="68">
        <f t="shared" si="7"/>
        <v>100</v>
      </c>
      <c r="AO39" s="138" t="s">
        <v>406</v>
      </c>
    </row>
    <row r="40" spans="1:41" s="42" customFormat="1" ht="244.5" customHeight="1" x14ac:dyDescent="0.4">
      <c r="A40" s="144"/>
      <c r="B40" s="145"/>
      <c r="C40" s="145"/>
      <c r="D40" s="145"/>
      <c r="E40" s="145"/>
      <c r="F40" s="155"/>
      <c r="G40" s="149"/>
      <c r="H40" s="152"/>
      <c r="I40" s="77" t="s">
        <v>233</v>
      </c>
      <c r="J40" s="54" t="s">
        <v>82</v>
      </c>
      <c r="K40" s="54" t="s">
        <v>123</v>
      </c>
      <c r="L40" s="41">
        <v>12</v>
      </c>
      <c r="M40" s="41">
        <v>0</v>
      </c>
      <c r="N40" s="47">
        <f t="shared" si="0"/>
        <v>0</v>
      </c>
      <c r="O40" s="41"/>
      <c r="P40" s="41"/>
      <c r="Q40" s="57" t="s">
        <v>260</v>
      </c>
      <c r="R40" s="41">
        <v>12</v>
      </c>
      <c r="S40" s="41">
        <v>0</v>
      </c>
      <c r="T40" s="44">
        <f t="shared" si="1"/>
        <v>0</v>
      </c>
      <c r="U40" s="41"/>
      <c r="V40" s="46">
        <v>0</v>
      </c>
      <c r="W40" s="58" t="s">
        <v>260</v>
      </c>
      <c r="X40" s="41">
        <v>0</v>
      </c>
      <c r="Y40" s="41">
        <v>0</v>
      </c>
      <c r="Z40" s="63" t="s">
        <v>299</v>
      </c>
      <c r="AA40" s="65">
        <v>0</v>
      </c>
      <c r="AB40" s="46">
        <v>0</v>
      </c>
      <c r="AC40" s="59">
        <v>0</v>
      </c>
      <c r="AD40" s="96" t="s">
        <v>306</v>
      </c>
      <c r="AE40" s="41">
        <v>1</v>
      </c>
      <c r="AF40" s="41">
        <v>0</v>
      </c>
      <c r="AG40" s="63">
        <f t="shared" si="3"/>
        <v>0</v>
      </c>
      <c r="AH40" s="70">
        <v>0</v>
      </c>
      <c r="AI40" s="70">
        <v>0</v>
      </c>
      <c r="AJ40" s="59">
        <v>0</v>
      </c>
      <c r="AK40" s="95" t="s">
        <v>304</v>
      </c>
      <c r="AL40" s="41">
        <v>12</v>
      </c>
      <c r="AM40" s="41">
        <v>0</v>
      </c>
      <c r="AN40" s="68">
        <f t="shared" si="7"/>
        <v>0</v>
      </c>
      <c r="AO40" s="95" t="s">
        <v>326</v>
      </c>
    </row>
    <row r="41" spans="1:41" s="42" customFormat="1" ht="244.5" customHeight="1" x14ac:dyDescent="0.4">
      <c r="A41" s="144"/>
      <c r="B41" s="145"/>
      <c r="C41" s="145"/>
      <c r="D41" s="145"/>
      <c r="E41" s="145"/>
      <c r="F41" s="155"/>
      <c r="G41" s="39" t="s">
        <v>199</v>
      </c>
      <c r="H41" s="34" t="s">
        <v>70</v>
      </c>
      <c r="I41" s="77" t="s">
        <v>71</v>
      </c>
      <c r="J41" s="54" t="s">
        <v>124</v>
      </c>
      <c r="K41" s="54" t="s">
        <v>125</v>
      </c>
      <c r="L41" s="41">
        <v>0</v>
      </c>
      <c r="M41" s="41">
        <v>0</v>
      </c>
      <c r="N41" s="47" t="e">
        <f t="shared" si="0"/>
        <v>#DIV/0!</v>
      </c>
      <c r="O41" s="41"/>
      <c r="P41" s="41"/>
      <c r="Q41" s="57" t="s">
        <v>260</v>
      </c>
      <c r="R41" s="41">
        <v>0</v>
      </c>
      <c r="S41" s="41">
        <v>0</v>
      </c>
      <c r="T41" s="44" t="e">
        <f t="shared" si="1"/>
        <v>#DIV/0!</v>
      </c>
      <c r="U41" s="41"/>
      <c r="V41" s="46">
        <v>0</v>
      </c>
      <c r="W41" s="58" t="s">
        <v>260</v>
      </c>
      <c r="X41" s="41">
        <v>1</v>
      </c>
      <c r="Y41" s="41">
        <v>0</v>
      </c>
      <c r="Z41" s="63">
        <f t="shared" si="5"/>
        <v>0</v>
      </c>
      <c r="AA41" s="65">
        <v>0</v>
      </c>
      <c r="AB41" s="46">
        <v>0</v>
      </c>
      <c r="AC41" s="59">
        <v>0</v>
      </c>
      <c r="AD41" s="96" t="s">
        <v>305</v>
      </c>
      <c r="AE41" s="41">
        <v>1</v>
      </c>
      <c r="AF41" s="41">
        <v>0</v>
      </c>
      <c r="AG41" s="63">
        <f>(AF41/AE41)*100</f>
        <v>0</v>
      </c>
      <c r="AH41" s="70">
        <v>0</v>
      </c>
      <c r="AI41" s="70">
        <v>0</v>
      </c>
      <c r="AJ41" s="59">
        <v>0</v>
      </c>
      <c r="AK41" s="95" t="s">
        <v>304</v>
      </c>
      <c r="AL41" s="41">
        <v>8</v>
      </c>
      <c r="AM41" s="41">
        <v>0</v>
      </c>
      <c r="AN41" s="68">
        <f t="shared" si="7"/>
        <v>0</v>
      </c>
      <c r="AO41" s="95" t="s">
        <v>326</v>
      </c>
    </row>
    <row r="42" spans="1:41" s="42" customFormat="1" ht="295.5" customHeight="1" x14ac:dyDescent="0.4">
      <c r="A42" s="144"/>
      <c r="B42" s="145"/>
      <c r="C42" s="39" t="s">
        <v>154</v>
      </c>
      <c r="D42" s="39" t="s">
        <v>139</v>
      </c>
      <c r="E42" s="39" t="s">
        <v>200</v>
      </c>
      <c r="F42" s="34" t="s">
        <v>48</v>
      </c>
      <c r="G42" s="39" t="s">
        <v>201</v>
      </c>
      <c r="H42" s="34" t="s">
        <v>216</v>
      </c>
      <c r="I42" s="77" t="s">
        <v>72</v>
      </c>
      <c r="J42" s="54" t="s">
        <v>126</v>
      </c>
      <c r="K42" s="54" t="s">
        <v>127</v>
      </c>
      <c r="L42" s="41">
        <v>0</v>
      </c>
      <c r="M42" s="41">
        <v>0</v>
      </c>
      <c r="N42" s="47" t="e">
        <f t="shared" si="0"/>
        <v>#DIV/0!</v>
      </c>
      <c r="O42" s="41"/>
      <c r="P42" s="41"/>
      <c r="Q42" s="57" t="s">
        <v>260</v>
      </c>
      <c r="R42" s="41">
        <v>1</v>
      </c>
      <c r="S42" s="41">
        <v>0</v>
      </c>
      <c r="T42" s="44">
        <f t="shared" si="1"/>
        <v>0</v>
      </c>
      <c r="U42" s="41"/>
      <c r="V42" s="46">
        <v>0</v>
      </c>
      <c r="W42" s="58" t="s">
        <v>260</v>
      </c>
      <c r="X42" s="41">
        <v>0</v>
      </c>
      <c r="Y42" s="41">
        <v>0</v>
      </c>
      <c r="Z42" s="63" t="s">
        <v>299</v>
      </c>
      <c r="AA42" s="65">
        <v>0</v>
      </c>
      <c r="AB42" s="46">
        <v>0</v>
      </c>
      <c r="AC42" s="59">
        <v>0</v>
      </c>
      <c r="AD42" s="96" t="s">
        <v>306</v>
      </c>
      <c r="AE42" s="41">
        <v>1</v>
      </c>
      <c r="AF42" s="126">
        <v>4</v>
      </c>
      <c r="AG42" s="123">
        <v>1</v>
      </c>
      <c r="AH42" s="70">
        <v>350000000</v>
      </c>
      <c r="AI42" s="70">
        <v>350000000</v>
      </c>
      <c r="AJ42" s="59">
        <v>1</v>
      </c>
      <c r="AK42" s="95" t="s">
        <v>403</v>
      </c>
      <c r="AL42" s="41">
        <v>9</v>
      </c>
      <c r="AM42" s="126">
        <v>4</v>
      </c>
      <c r="AN42" s="68">
        <f t="shared" si="7"/>
        <v>44.444444444444443</v>
      </c>
      <c r="AO42" s="95" t="s">
        <v>403</v>
      </c>
    </row>
    <row r="61" spans="2:5" ht="102.75" customHeight="1" x14ac:dyDescent="0.25">
      <c r="B61" s="26"/>
      <c r="C61" s="26"/>
      <c r="D61" s="27"/>
      <c r="E61" s="28"/>
    </row>
    <row r="62" spans="2:5" ht="102.75" customHeight="1" x14ac:dyDescent="0.25">
      <c r="B62" s="26"/>
      <c r="C62" s="26"/>
      <c r="D62" s="27"/>
      <c r="E62" s="28"/>
    </row>
    <row r="63" spans="2:5" ht="102.75" customHeight="1" x14ac:dyDescent="0.25">
      <c r="B63" s="26"/>
      <c r="C63" s="26"/>
      <c r="D63" s="27"/>
      <c r="E63" s="28"/>
    </row>
    <row r="64" spans="2:5" ht="102.75" customHeight="1" x14ac:dyDescent="0.25">
      <c r="B64" s="26"/>
      <c r="C64" s="26"/>
      <c r="D64" s="27"/>
      <c r="E64" s="28"/>
    </row>
    <row r="65" spans="2:5" ht="102.75" customHeight="1" x14ac:dyDescent="0.25">
      <c r="B65" s="26"/>
      <c r="C65" s="26"/>
      <c r="D65" s="27"/>
      <c r="E65" s="28"/>
    </row>
    <row r="66" spans="2:5" ht="102.75" customHeight="1" x14ac:dyDescent="0.25">
      <c r="B66" s="26"/>
      <c r="C66" s="26"/>
      <c r="D66" s="27"/>
      <c r="E66" s="28"/>
    </row>
    <row r="67" spans="2:5" ht="102.75" customHeight="1" x14ac:dyDescent="0.25">
      <c r="B67" s="26"/>
      <c r="C67" s="26"/>
      <c r="D67" s="27"/>
      <c r="E67" s="28"/>
    </row>
    <row r="68" spans="2:5" ht="102.75" customHeight="1" x14ac:dyDescent="0.25">
      <c r="B68" s="26"/>
      <c r="C68" s="26"/>
      <c r="D68" s="27"/>
      <c r="E68" s="28"/>
    </row>
    <row r="69" spans="2:5" ht="102.75" customHeight="1" x14ac:dyDescent="0.25">
      <c r="B69" s="26"/>
      <c r="C69" s="26"/>
      <c r="D69" s="27"/>
      <c r="E69" s="28"/>
    </row>
    <row r="70" spans="2:5" ht="102.75" customHeight="1" x14ac:dyDescent="0.25">
      <c r="B70" s="26"/>
      <c r="C70" s="26"/>
      <c r="D70" s="27"/>
      <c r="E70" s="28"/>
    </row>
    <row r="72" spans="2:5" ht="102.75" customHeight="1" x14ac:dyDescent="0.25">
      <c r="B72" s="26"/>
      <c r="C72" s="26"/>
      <c r="D72" s="27"/>
      <c r="E72" s="28"/>
    </row>
    <row r="73" spans="2:5" ht="102.75" customHeight="1" x14ac:dyDescent="0.25">
      <c r="B73" s="26"/>
      <c r="C73" s="26"/>
      <c r="D73" s="27"/>
      <c r="E73" s="28"/>
    </row>
    <row r="74" spans="2:5" ht="102.75" customHeight="1" x14ac:dyDescent="0.25">
      <c r="B74" s="26"/>
      <c r="C74" s="26"/>
      <c r="D74" s="27"/>
      <c r="E74" s="28"/>
    </row>
    <row r="75" spans="2:5" ht="102.75" customHeight="1" x14ac:dyDescent="0.25">
      <c r="B75" s="26"/>
      <c r="C75" s="26"/>
      <c r="D75" s="27"/>
      <c r="E75" s="28"/>
    </row>
    <row r="76" spans="2:5" ht="102.75" customHeight="1" x14ac:dyDescent="0.25">
      <c r="B76" s="26"/>
      <c r="C76" s="26"/>
      <c r="D76" s="27"/>
      <c r="E76" s="28"/>
    </row>
  </sheetData>
  <mergeCells count="67">
    <mergeCell ref="AL2:AO2"/>
    <mergeCell ref="F8:F9"/>
    <mergeCell ref="F6:F7"/>
    <mergeCell ref="H38:H40"/>
    <mergeCell ref="F38:F41"/>
    <mergeCell ref="G38:G40"/>
    <mergeCell ref="F33:F37"/>
    <mergeCell ref="F10:F11"/>
    <mergeCell ref="F17:F21"/>
    <mergeCell ref="F22:F23"/>
    <mergeCell ref="F14:F15"/>
    <mergeCell ref="G12:G13"/>
    <mergeCell ref="H12:H13"/>
    <mergeCell ref="H26:H27"/>
    <mergeCell ref="F12:F13"/>
    <mergeCell ref="H17:H18"/>
    <mergeCell ref="G26:G27"/>
    <mergeCell ref="A17:A23"/>
    <mergeCell ref="B17:B23"/>
    <mergeCell ref="C17:C21"/>
    <mergeCell ref="C22:C23"/>
    <mergeCell ref="D17:D21"/>
    <mergeCell ref="A24:A37"/>
    <mergeCell ref="G17:G18"/>
    <mergeCell ref="E17:E21"/>
    <mergeCell ref="E26:E31"/>
    <mergeCell ref="F26:F31"/>
    <mergeCell ref="E22:E23"/>
    <mergeCell ref="D4:D5"/>
    <mergeCell ref="D6:D9"/>
    <mergeCell ref="C10:C13"/>
    <mergeCell ref="D22:D23"/>
    <mergeCell ref="E14:E15"/>
    <mergeCell ref="E6:E7"/>
    <mergeCell ref="E12:E13"/>
    <mergeCell ref="E8:E9"/>
    <mergeCell ref="E10:E11"/>
    <mergeCell ref="D10:D13"/>
    <mergeCell ref="D14:D16"/>
    <mergeCell ref="A4:A5"/>
    <mergeCell ref="C4:C5"/>
    <mergeCell ref="B4:B5"/>
    <mergeCell ref="A6:A16"/>
    <mergeCell ref="B6:B16"/>
    <mergeCell ref="C6:C9"/>
    <mergeCell ref="C14:C16"/>
    <mergeCell ref="A38:A42"/>
    <mergeCell ref="E38:E41"/>
    <mergeCell ref="C38:C41"/>
    <mergeCell ref="B24:B37"/>
    <mergeCell ref="E33:E37"/>
    <mergeCell ref="C33:C37"/>
    <mergeCell ref="D24:D25"/>
    <mergeCell ref="C26:C32"/>
    <mergeCell ref="C24:C25"/>
    <mergeCell ref="D33:D37"/>
    <mergeCell ref="B38:B42"/>
    <mergeCell ref="D38:D41"/>
    <mergeCell ref="D26:D32"/>
    <mergeCell ref="AE2:AK2"/>
    <mergeCell ref="R2:W2"/>
    <mergeCell ref="X2:AD2"/>
    <mergeCell ref="C3:D3"/>
    <mergeCell ref="E3:F3"/>
    <mergeCell ref="H2:K2"/>
    <mergeCell ref="G3:H3"/>
    <mergeCell ref="L2:Q2"/>
  </mergeCells>
  <conditionalFormatting sqref="N4:N24 N26:N42">
    <cfRule type="cellIs" dxfId="34" priority="214" operator="between">
      <formula>0</formula>
      <formula>39</formula>
    </cfRule>
    <cfRule type="cellIs" dxfId="33" priority="212" operator="between">
      <formula>60</formula>
      <formula>69</formula>
    </cfRule>
    <cfRule type="cellIs" dxfId="32" priority="211" operator="between">
      <formula>70</formula>
      <formula>79</formula>
    </cfRule>
    <cfRule type="cellIs" dxfId="31" priority="210" operator="between">
      <formula>80</formula>
      <formula>100</formula>
    </cfRule>
  </conditionalFormatting>
  <conditionalFormatting sqref="N4:N42">
    <cfRule type="cellIs" dxfId="30" priority="209" operator="between">
      <formula>40</formula>
      <formula>59</formula>
    </cfRule>
  </conditionalFormatting>
  <conditionalFormatting sqref="T4:T42">
    <cfRule type="cellIs" dxfId="29" priority="208" operator="between">
      <formula>0</formula>
      <formula>39</formula>
    </cfRule>
    <cfRule type="cellIs" dxfId="28" priority="207" operator="between">
      <formula>40</formula>
      <formula>59</formula>
    </cfRule>
    <cfRule type="cellIs" dxfId="27" priority="206" operator="between">
      <formula>60</formula>
      <formula>69</formula>
    </cfRule>
    <cfRule type="cellIs" dxfId="26" priority="205" operator="between">
      <formula>70</formula>
      <formula>79</formula>
    </cfRule>
    <cfRule type="cellIs" dxfId="25" priority="204" operator="between">
      <formula>80</formula>
      <formula>100</formula>
    </cfRule>
  </conditionalFormatting>
  <conditionalFormatting sqref="Z4:Z42">
    <cfRule type="cellIs" dxfId="24" priority="91" operator="between">
      <formula>80</formula>
      <formula>100</formula>
    </cfRule>
    <cfRule type="cellIs" dxfId="23" priority="92" operator="between">
      <formula>70</formula>
      <formula>79</formula>
    </cfRule>
    <cfRule type="cellIs" dxfId="22" priority="93" operator="between">
      <formula>60</formula>
      <formula>69</formula>
    </cfRule>
    <cfRule type="cellIs" dxfId="21" priority="94" operator="between">
      <formula>40</formula>
      <formula>59</formula>
    </cfRule>
    <cfRule type="cellIs" dxfId="20" priority="95" operator="between">
      <formula>0</formula>
      <formula>39</formula>
    </cfRule>
  </conditionalFormatting>
  <conditionalFormatting sqref="AC4:AC42">
    <cfRule type="cellIs" dxfId="19" priority="116" operator="between">
      <formula>0.8</formula>
      <formula>1</formula>
    </cfRule>
    <cfRule type="cellIs" dxfId="18" priority="117" operator="between">
      <formula>0.7</formula>
      <formula>0.79</formula>
    </cfRule>
    <cfRule type="cellIs" dxfId="17" priority="118" operator="between">
      <formula>0.6</formula>
      <formula>0.69</formula>
    </cfRule>
    <cfRule type="cellIs" dxfId="16" priority="119" operator="between">
      <formula>0.4</formula>
      <formula>0.59</formula>
    </cfRule>
    <cfRule type="cellIs" dxfId="15" priority="120" operator="between">
      <formula>0</formula>
      <formula>0.39</formula>
    </cfRule>
  </conditionalFormatting>
  <conditionalFormatting sqref="AG4:AG41">
    <cfRule type="cellIs" dxfId="14" priority="5" operator="between">
      <formula>0</formula>
      <formula>39</formula>
    </cfRule>
    <cfRule type="cellIs" dxfId="13" priority="4" operator="between">
      <formula>40</formula>
      <formula>59</formula>
    </cfRule>
    <cfRule type="cellIs" dxfId="12" priority="3" operator="between">
      <formula>60</formula>
      <formula>69</formula>
    </cfRule>
    <cfRule type="cellIs" dxfId="11" priority="2" operator="between">
      <formula>70</formula>
      <formula>79</formula>
    </cfRule>
    <cfRule type="cellIs" dxfId="10" priority="1" operator="between">
      <formula>80</formula>
      <formula>100</formula>
    </cfRule>
  </conditionalFormatting>
  <conditionalFormatting sqref="AJ4:AJ42">
    <cfRule type="cellIs" dxfId="9" priority="40" operator="between">
      <formula>0</formula>
      <formula>0.39</formula>
    </cfRule>
    <cfRule type="cellIs" dxfId="8" priority="39" operator="between">
      <formula>0.4</formula>
      <formula>0.59</formula>
    </cfRule>
    <cfRule type="cellIs" dxfId="7" priority="38" operator="between">
      <formula>0.6</formula>
      <formula>0.69</formula>
    </cfRule>
    <cfRule type="cellIs" dxfId="6" priority="37" operator="between">
      <formula>0.7</formula>
      <formula>0.79</formula>
    </cfRule>
    <cfRule type="cellIs" dxfId="5" priority="36" operator="between">
      <formula>0.8</formula>
      <formula>1</formula>
    </cfRule>
  </conditionalFormatting>
  <conditionalFormatting sqref="AN4:AN42">
    <cfRule type="cellIs" dxfId="4" priority="194" operator="between">
      <formula>80</formula>
      <formula>100</formula>
    </cfRule>
    <cfRule type="cellIs" dxfId="3" priority="195" operator="between">
      <formula>70</formula>
      <formula>79</formula>
    </cfRule>
    <cfRule type="cellIs" dxfId="2" priority="196" operator="between">
      <formula>60</formula>
      <formula>69</formula>
    </cfRule>
    <cfRule type="cellIs" dxfId="1" priority="197" operator="between">
      <formula>40</formula>
      <formula>59</formula>
    </cfRule>
    <cfRule type="cellIs" dxfId="0" priority="198" operator="between">
      <formula>0</formula>
      <formula>39</formula>
    </cfRule>
  </conditionalFormatting>
  <pageMargins left="0.7" right="0.7" top="0.75" bottom="0.75" header="0.3" footer="0.3"/>
  <pageSetup paperSize="5" scale="10"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6"/>
  <sheetViews>
    <sheetView zoomScale="48" zoomScaleNormal="48" workbookViewId="0">
      <selection activeCell="O16" sqref="O16"/>
    </sheetView>
  </sheetViews>
  <sheetFormatPr baseColWidth="10" defaultRowHeight="15" x14ac:dyDescent="0.25"/>
  <cols>
    <col min="2" max="2" width="22.28515625" customWidth="1"/>
    <col min="3" max="4" width="20.42578125" customWidth="1"/>
    <col min="5" max="5" width="18.85546875" customWidth="1"/>
    <col min="6" max="6" width="23.42578125" customWidth="1"/>
    <col min="7" max="7" width="25.140625" customWidth="1"/>
    <col min="8" max="8" width="20.42578125" customWidth="1"/>
    <col min="9" max="9" width="18.85546875" customWidth="1"/>
    <col min="10" max="10" width="22" customWidth="1"/>
    <col min="13" max="13" width="13.42578125" customWidth="1"/>
    <col min="14" max="14" width="23" customWidth="1"/>
    <col min="15" max="15" width="26.28515625" customWidth="1"/>
  </cols>
  <sheetData>
    <row r="1" spans="1:23" ht="15.75" customHeight="1" thickBot="1" x14ac:dyDescent="0.3">
      <c r="A1" s="160" t="s">
        <v>245</v>
      </c>
      <c r="B1" s="162" t="s">
        <v>246</v>
      </c>
      <c r="C1" s="162" t="s">
        <v>292</v>
      </c>
      <c r="D1" s="162" t="s">
        <v>3</v>
      </c>
      <c r="E1" s="164" t="s">
        <v>342</v>
      </c>
      <c r="F1" s="165"/>
      <c r="G1" s="165"/>
      <c r="H1" s="165"/>
      <c r="I1" s="165"/>
      <c r="J1" s="166"/>
    </row>
    <row r="2" spans="1:23" ht="27.75" customHeight="1" thickBot="1" x14ac:dyDescent="0.3">
      <c r="A2" s="161"/>
      <c r="B2" s="163"/>
      <c r="C2" s="163"/>
      <c r="D2" s="163"/>
      <c r="E2" s="10" t="s">
        <v>235</v>
      </c>
      <c r="F2" s="10" t="s">
        <v>236</v>
      </c>
      <c r="G2" s="10" t="s">
        <v>237</v>
      </c>
      <c r="H2" s="10" t="s">
        <v>238</v>
      </c>
      <c r="I2" s="10" t="s">
        <v>239</v>
      </c>
      <c r="J2" s="11" t="s">
        <v>247</v>
      </c>
      <c r="N2" s="2" t="s">
        <v>248</v>
      </c>
      <c r="O2" s="3" t="s">
        <v>249</v>
      </c>
      <c r="Q2" s="159"/>
      <c r="R2" s="159"/>
      <c r="S2" s="159"/>
      <c r="T2" s="159"/>
      <c r="U2" s="159"/>
      <c r="V2" s="159"/>
      <c r="W2" s="159"/>
    </row>
    <row r="3" spans="1:23" ht="60.75" customHeight="1" thickBot="1" x14ac:dyDescent="0.3">
      <c r="A3" s="12">
        <v>1</v>
      </c>
      <c r="B3" s="13" t="s">
        <v>234</v>
      </c>
      <c r="C3" s="14">
        <v>2</v>
      </c>
      <c r="D3" s="51" t="s">
        <v>293</v>
      </c>
      <c r="E3" s="15">
        <v>1</v>
      </c>
      <c r="F3" s="16"/>
      <c r="G3" s="30"/>
      <c r="H3" s="17"/>
      <c r="I3" s="18">
        <v>1</v>
      </c>
      <c r="J3" s="19">
        <f>SUM(E3:I3)</f>
        <v>2</v>
      </c>
      <c r="N3" s="4" t="s">
        <v>250</v>
      </c>
      <c r="O3" s="5">
        <v>18</v>
      </c>
    </row>
    <row r="4" spans="1:23" ht="83.25" customHeight="1" thickBot="1" x14ac:dyDescent="0.3">
      <c r="A4" s="12">
        <v>2</v>
      </c>
      <c r="B4" s="13" t="s">
        <v>14</v>
      </c>
      <c r="C4" s="14">
        <v>11</v>
      </c>
      <c r="D4" s="51" t="s">
        <v>294</v>
      </c>
      <c r="E4" s="15">
        <v>4</v>
      </c>
      <c r="F4" s="16">
        <v>2</v>
      </c>
      <c r="G4" s="30"/>
      <c r="H4" s="17"/>
      <c r="I4" s="18">
        <v>5</v>
      </c>
      <c r="J4" s="19">
        <f t="shared" ref="J4:J7" si="0">SUM(E4:I4)</f>
        <v>11</v>
      </c>
      <c r="N4" s="6" t="s">
        <v>236</v>
      </c>
      <c r="O4" s="5">
        <v>4</v>
      </c>
    </row>
    <row r="5" spans="1:23" ht="60" customHeight="1" thickBot="1" x14ac:dyDescent="0.3">
      <c r="A5" s="12">
        <v>3</v>
      </c>
      <c r="B5" s="13" t="s">
        <v>24</v>
      </c>
      <c r="C5" s="14">
        <v>7</v>
      </c>
      <c r="D5" s="51" t="s">
        <v>295</v>
      </c>
      <c r="E5" s="15">
        <v>3</v>
      </c>
      <c r="F5" s="16">
        <v>2</v>
      </c>
      <c r="G5" s="30"/>
      <c r="H5" s="17">
        <v>1</v>
      </c>
      <c r="I5" s="18">
        <v>1</v>
      </c>
      <c r="J5" s="19">
        <f t="shared" si="0"/>
        <v>7</v>
      </c>
      <c r="N5" s="7" t="s">
        <v>237</v>
      </c>
      <c r="O5" s="5">
        <f>G8</f>
        <v>0</v>
      </c>
    </row>
    <row r="6" spans="1:23" ht="79.5" customHeight="1" thickBot="1" x14ac:dyDescent="0.3">
      <c r="A6" s="12">
        <v>4</v>
      </c>
      <c r="B6" s="13" t="s">
        <v>30</v>
      </c>
      <c r="C6" s="14">
        <v>14</v>
      </c>
      <c r="D6" s="51" t="s">
        <v>296</v>
      </c>
      <c r="E6" s="15">
        <v>6</v>
      </c>
      <c r="F6" s="16"/>
      <c r="G6" s="30"/>
      <c r="H6" s="17"/>
      <c r="I6" s="18">
        <v>8</v>
      </c>
      <c r="J6" s="19">
        <f t="shared" si="0"/>
        <v>14</v>
      </c>
      <c r="N6" s="8" t="s">
        <v>238</v>
      </c>
      <c r="O6" s="5">
        <v>1</v>
      </c>
    </row>
    <row r="7" spans="1:23" ht="107.25" customHeight="1" thickBot="1" x14ac:dyDescent="0.3">
      <c r="A7" s="12">
        <v>5</v>
      </c>
      <c r="B7" s="13" t="s">
        <v>39</v>
      </c>
      <c r="C7" s="14">
        <v>5</v>
      </c>
      <c r="D7" s="51" t="s">
        <v>297</v>
      </c>
      <c r="E7" s="15">
        <v>4</v>
      </c>
      <c r="F7" s="16"/>
      <c r="G7" s="30"/>
      <c r="H7" s="17"/>
      <c r="I7" s="18">
        <v>1</v>
      </c>
      <c r="J7" s="19">
        <f t="shared" si="0"/>
        <v>5</v>
      </c>
      <c r="N7" s="9" t="s">
        <v>239</v>
      </c>
      <c r="O7" s="5">
        <v>16</v>
      </c>
    </row>
    <row r="8" spans="1:23" ht="15.75" thickBot="1" x14ac:dyDescent="0.3">
      <c r="A8" s="156" t="s">
        <v>292</v>
      </c>
      <c r="B8" s="157"/>
      <c r="C8" s="157"/>
      <c r="D8" s="158"/>
      <c r="E8" s="20">
        <f>SUM(E3:E7)</f>
        <v>18</v>
      </c>
      <c r="F8" s="20">
        <f t="shared" ref="F8:I8" si="1">SUM(F3:F7)</f>
        <v>4</v>
      </c>
      <c r="G8" s="20">
        <f t="shared" si="1"/>
        <v>0</v>
      </c>
      <c r="H8" s="20">
        <f t="shared" si="1"/>
        <v>1</v>
      </c>
      <c r="I8" s="20">
        <f t="shared" si="1"/>
        <v>16</v>
      </c>
      <c r="J8" s="20">
        <f>SUM(J3:J7)</f>
        <v>39</v>
      </c>
      <c r="O8">
        <f>O3+O4+O5+O6+O7</f>
        <v>39</v>
      </c>
    </row>
    <row r="14" spans="1:23" ht="15.75" thickBot="1" x14ac:dyDescent="0.3"/>
    <row r="15" spans="1:23" ht="24" customHeight="1" x14ac:dyDescent="0.25">
      <c r="B15" s="21" t="s">
        <v>240</v>
      </c>
      <c r="C15" s="22" t="s">
        <v>235</v>
      </c>
      <c r="D15" s="22" t="s">
        <v>236</v>
      </c>
      <c r="E15" s="22" t="s">
        <v>237</v>
      </c>
      <c r="F15" s="22" t="s">
        <v>238</v>
      </c>
      <c r="G15" s="23" t="s">
        <v>239</v>
      </c>
      <c r="J15" s="21" t="s">
        <v>241</v>
      </c>
      <c r="K15" s="22" t="s">
        <v>235</v>
      </c>
      <c r="L15" s="22" t="s">
        <v>236</v>
      </c>
      <c r="M15" s="22" t="s">
        <v>237</v>
      </c>
      <c r="N15" s="22" t="s">
        <v>238</v>
      </c>
      <c r="O15" s="23" t="s">
        <v>239</v>
      </c>
    </row>
    <row r="16" spans="1:23" ht="70.5" customHeight="1" thickBot="1" x14ac:dyDescent="0.3">
      <c r="B16" s="24" t="s">
        <v>234</v>
      </c>
      <c r="C16" s="15">
        <f>E3</f>
        <v>1</v>
      </c>
      <c r="D16" s="16">
        <f>F3</f>
        <v>0</v>
      </c>
      <c r="E16" s="30">
        <f>G3</f>
        <v>0</v>
      </c>
      <c r="F16" s="17">
        <f>H3</f>
        <v>0</v>
      </c>
      <c r="G16" s="18">
        <f>I3</f>
        <v>1</v>
      </c>
      <c r="J16" s="24" t="s">
        <v>14</v>
      </c>
      <c r="K16" s="15">
        <f>E4</f>
        <v>4</v>
      </c>
      <c r="L16" s="16">
        <f>F4</f>
        <v>2</v>
      </c>
      <c r="M16" s="30">
        <f>G4</f>
        <v>0</v>
      </c>
      <c r="N16" s="17">
        <f>H4</f>
        <v>0</v>
      </c>
      <c r="O16" s="18">
        <f>I4</f>
        <v>5</v>
      </c>
    </row>
    <row r="17" spans="2:30" x14ac:dyDescent="0.25">
      <c r="B17" s="1"/>
    </row>
    <row r="19" spans="2:30" ht="65.25" customHeight="1" x14ac:dyDescent="0.25"/>
    <row r="22" spans="2:30" ht="54.75" customHeight="1" x14ac:dyDescent="0.25"/>
    <row r="24" spans="2:30" x14ac:dyDescent="0.25">
      <c r="AD24" s="1"/>
    </row>
    <row r="25" spans="2:30" ht="80.25" customHeight="1" thickBot="1" x14ac:dyDescent="0.3"/>
    <row r="26" spans="2:30" ht="48" customHeight="1" x14ac:dyDescent="0.25">
      <c r="B26" s="21" t="s">
        <v>242</v>
      </c>
      <c r="C26" s="22" t="s">
        <v>235</v>
      </c>
      <c r="D26" s="22" t="s">
        <v>236</v>
      </c>
      <c r="E26" s="22" t="s">
        <v>237</v>
      </c>
      <c r="F26" s="22" t="s">
        <v>238</v>
      </c>
      <c r="G26" s="23" t="s">
        <v>239</v>
      </c>
      <c r="J26" s="21" t="s">
        <v>243</v>
      </c>
      <c r="K26" s="22" t="s">
        <v>235</v>
      </c>
      <c r="L26" s="22" t="s">
        <v>236</v>
      </c>
      <c r="M26" s="22" t="s">
        <v>237</v>
      </c>
      <c r="N26" s="22" t="s">
        <v>238</v>
      </c>
      <c r="O26" s="23" t="s">
        <v>239</v>
      </c>
    </row>
    <row r="27" spans="2:30" ht="134.25" customHeight="1" thickBot="1" x14ac:dyDescent="0.3">
      <c r="B27" s="24" t="s">
        <v>24</v>
      </c>
      <c r="C27" s="15">
        <f>E5</f>
        <v>3</v>
      </c>
      <c r="D27" s="16">
        <f>F5</f>
        <v>2</v>
      </c>
      <c r="E27" s="30">
        <f>G5</f>
        <v>0</v>
      </c>
      <c r="F27" s="17">
        <f>H5</f>
        <v>1</v>
      </c>
      <c r="G27" s="18">
        <f>I5</f>
        <v>1</v>
      </c>
      <c r="J27" s="24" t="s">
        <v>30</v>
      </c>
      <c r="K27" s="15">
        <f>E6</f>
        <v>6</v>
      </c>
      <c r="L27" s="16">
        <f>F6</f>
        <v>0</v>
      </c>
      <c r="M27" s="30">
        <f>G6</f>
        <v>0</v>
      </c>
      <c r="N27" s="17">
        <f>H6</f>
        <v>0</v>
      </c>
      <c r="O27" s="18">
        <f>I6</f>
        <v>8</v>
      </c>
      <c r="AD27" s="1"/>
    </row>
    <row r="28" spans="2:30" ht="96.75" customHeight="1" x14ac:dyDescent="0.25"/>
    <row r="30" spans="2:30" x14ac:dyDescent="0.25">
      <c r="AD30" s="1"/>
    </row>
    <row r="44" spans="2:7" ht="15.75" thickBot="1" x14ac:dyDescent="0.3"/>
    <row r="45" spans="2:7" ht="30" customHeight="1" x14ac:dyDescent="0.25">
      <c r="B45" s="21" t="s">
        <v>244</v>
      </c>
      <c r="C45" s="22" t="s">
        <v>235</v>
      </c>
      <c r="D45" s="22" t="s">
        <v>236</v>
      </c>
      <c r="E45" s="22" t="s">
        <v>237</v>
      </c>
      <c r="F45" s="22" t="s">
        <v>238</v>
      </c>
      <c r="G45" s="23" t="s">
        <v>239</v>
      </c>
    </row>
    <row r="46" spans="2:7" ht="90.75" customHeight="1" thickBot="1" x14ac:dyDescent="0.3">
      <c r="B46" s="24" t="s">
        <v>39</v>
      </c>
      <c r="C46" s="15">
        <f>E7</f>
        <v>4</v>
      </c>
      <c r="D46" s="16">
        <f>F7</f>
        <v>0</v>
      </c>
      <c r="E46" s="30">
        <f>G7</f>
        <v>0</v>
      </c>
      <c r="F46" s="17">
        <f>H7</f>
        <v>0</v>
      </c>
      <c r="G46" s="18">
        <f>I7</f>
        <v>1</v>
      </c>
    </row>
  </sheetData>
  <mergeCells count="7">
    <mergeCell ref="A8:D8"/>
    <mergeCell ref="Q2:W2"/>
    <mergeCell ref="A1:A2"/>
    <mergeCell ref="B1:B2"/>
    <mergeCell ref="C1:C2"/>
    <mergeCell ref="E1:J1"/>
    <mergeCell ref="D1:D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Seguimiento</vt:lpstr>
      <vt:lpstr>GRAFICOS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Nicolás</dc:creator>
  <cp:lastModifiedBy>Laura</cp:lastModifiedBy>
  <cp:lastPrinted>2021-08-19T15:54:10Z</cp:lastPrinted>
  <dcterms:created xsi:type="dcterms:W3CDTF">2019-05-08T13:38:43Z</dcterms:created>
  <dcterms:modified xsi:type="dcterms:W3CDTF">2023-12-27T20:05:43Z</dcterms:modified>
</cp:coreProperties>
</file>