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eguimiento III Trimestre PPDS\"/>
    </mc:Choice>
  </mc:AlternateContent>
  <bookViews>
    <workbookView xWindow="0" yWindow="0" windowWidth="20490" windowHeight="7305"/>
  </bookViews>
  <sheets>
    <sheet name="Matriz Seguimiento" sheetId="2" r:id="rId1"/>
    <sheet name="GRAFICOS" sheetId="4" r:id="rId2"/>
    <sheet name="Grafica Barra" sheetId="10" r:id="rId3"/>
    <sheet name="Eje Estrategico 1" sheetId="5" r:id="rId4"/>
    <sheet name="Eje Estrategico 2 " sheetId="6" r:id="rId5"/>
    <sheet name="Eje Estrategico 3" sheetId="7" r:id="rId6"/>
    <sheet name="Eje Estrategico 4 " sheetId="8" r:id="rId7"/>
    <sheet name="Eje Estrategico 5" sheetId="9" r:id="rId8"/>
  </sheets>
  <externalReferences>
    <externalReference r:id="rId9"/>
  </externalReferences>
  <definedNames>
    <definedName name="_xlnm._FilterDatabase" localSheetId="3" hidden="1">'Eje Estrategico 1'!$A$4:$Z$7</definedName>
    <definedName name="_xlnm._FilterDatabase" localSheetId="4" hidden="1">'Eje Estrategico 2 '!$A$4:$Z$15</definedName>
    <definedName name="_xlnm._FilterDatabase" localSheetId="5" hidden="1">'Eje Estrategico 3'!$A$4:$Z$11</definedName>
    <definedName name="_xlnm._FilterDatabase" localSheetId="6" hidden="1">'Eje Estrategico 4 '!$A$3:$Z$18</definedName>
    <definedName name="_xlnm._FilterDatabase" localSheetId="7" hidden="1">'Eje Estrategico 5'!$A$4:$Z$9</definedName>
    <definedName name="_xlnm._FilterDatabase" localSheetId="0" hidden="1">'Matriz Seguimiento'!$A$3:$AE$42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2" l="1"/>
  <c r="W18" i="2"/>
  <c r="W42" i="2"/>
  <c r="W19" i="2"/>
  <c r="W15" i="2"/>
  <c r="W10" i="2"/>
  <c r="N4" i="4"/>
  <c r="N5" i="9"/>
  <c r="N6" i="9"/>
  <c r="N7" i="9"/>
  <c r="U18" i="2"/>
  <c r="AE5" i="5"/>
  <c r="AE8" i="5"/>
  <c r="AE7" i="5"/>
  <c r="AE6" i="5"/>
  <c r="AD7" i="9"/>
  <c r="AD8" i="9"/>
  <c r="AD9" i="9"/>
  <c r="AD6" i="9"/>
  <c r="AD7" i="8"/>
  <c r="AD8" i="8"/>
  <c r="AD9" i="8"/>
  <c r="AD6" i="8"/>
  <c r="AD7" i="7"/>
  <c r="AD8" i="7"/>
  <c r="AD9" i="7"/>
  <c r="AD6" i="7"/>
  <c r="Y34" i="2"/>
  <c r="Y42" i="2"/>
  <c r="Y25" i="2"/>
  <c r="Y24" i="2"/>
  <c r="Y23" i="2"/>
  <c r="Y22" i="2"/>
  <c r="Y21" i="2"/>
  <c r="Y20" i="2"/>
  <c r="Y19" i="2"/>
  <c r="Y18" i="2"/>
  <c r="Y17" i="2"/>
  <c r="Y15" i="2"/>
  <c r="Y13" i="2"/>
  <c r="Y11" i="2"/>
  <c r="N18" i="8"/>
  <c r="N17" i="8"/>
  <c r="N16" i="8"/>
  <c r="N15" i="8"/>
  <c r="N14" i="8"/>
  <c r="N13" i="8"/>
  <c r="N12" i="8"/>
  <c r="N11" i="8"/>
  <c r="N10" i="8"/>
  <c r="N9" i="8"/>
  <c r="N8" i="8"/>
  <c r="N7" i="8"/>
  <c r="N6" i="8"/>
  <c r="N5" i="8"/>
  <c r="R6" i="8"/>
  <c r="N11" i="7"/>
  <c r="N10" i="7"/>
  <c r="N9" i="7"/>
  <c r="N8" i="7"/>
  <c r="N7" i="7"/>
  <c r="N5" i="7"/>
  <c r="N15" i="6"/>
  <c r="N14" i="6"/>
  <c r="N13" i="6"/>
  <c r="N12" i="6"/>
  <c r="N11" i="6"/>
  <c r="N10" i="6"/>
  <c r="N9" i="6"/>
  <c r="N8" i="6"/>
  <c r="N7" i="6"/>
  <c r="N5" i="6"/>
  <c r="AB10" i="2"/>
  <c r="AB30" i="2"/>
  <c r="AB17" i="2"/>
  <c r="AB9" i="2"/>
  <c r="AB11" i="2"/>
  <c r="W5" i="2"/>
  <c r="W7" i="2"/>
  <c r="W12" i="2"/>
  <c r="W14" i="2"/>
  <c r="W33" i="2"/>
  <c r="Y33" i="2"/>
  <c r="W35" i="2"/>
  <c r="W36" i="2"/>
  <c r="W37" i="2"/>
  <c r="W40" i="2"/>
  <c r="W41" i="2"/>
  <c r="AB19" i="2"/>
  <c r="AB25" i="2"/>
  <c r="AB24" i="2"/>
  <c r="N6" i="5"/>
  <c r="R12" i="8"/>
  <c r="R11" i="8"/>
  <c r="R9" i="8"/>
  <c r="R7" i="7"/>
  <c r="R15" i="6"/>
  <c r="R14" i="6"/>
  <c r="R9" i="6"/>
  <c r="R8" i="6"/>
  <c r="R7" i="6"/>
  <c r="R5" i="6"/>
  <c r="Y10" i="2"/>
  <c r="U16" i="2"/>
  <c r="Y31" i="2"/>
  <c r="Y30" i="2"/>
  <c r="Y28" i="2"/>
  <c r="Y16" i="2"/>
  <c r="Y9" i="2"/>
  <c r="Y6" i="2"/>
  <c r="N5" i="5"/>
  <c r="L13" i="2"/>
  <c r="L12" i="2"/>
  <c r="L11" i="2"/>
  <c r="L10" i="2"/>
  <c r="L9" i="2"/>
  <c r="L8" i="2"/>
  <c r="L7" i="2"/>
  <c r="L6" i="2"/>
  <c r="G9" i="10"/>
  <c r="F9" i="10"/>
  <c r="E9" i="10"/>
  <c r="D9" i="10"/>
  <c r="C9" i="10"/>
  <c r="H8" i="10"/>
  <c r="H7" i="10"/>
  <c r="H6" i="10"/>
  <c r="H5" i="10"/>
  <c r="H4" i="10"/>
  <c r="H8" i="4"/>
  <c r="N7" i="4"/>
  <c r="G8" i="4"/>
  <c r="F8" i="4"/>
  <c r="E8" i="4"/>
  <c r="D8" i="4"/>
  <c r="N3" i="4"/>
  <c r="I7" i="4"/>
  <c r="I6" i="4"/>
  <c r="I5" i="4"/>
  <c r="I4" i="4"/>
  <c r="I3" i="4"/>
  <c r="H9" i="10"/>
  <c r="U33" i="2"/>
  <c r="U34" i="2"/>
  <c r="U35" i="2"/>
  <c r="U36" i="2"/>
  <c r="U37" i="2"/>
  <c r="U38" i="2"/>
  <c r="U39" i="2"/>
  <c r="U40" i="2"/>
  <c r="U28" i="2"/>
  <c r="U31" i="2"/>
  <c r="U24" i="2"/>
  <c r="AD9" i="6"/>
  <c r="AD8" i="6"/>
  <c r="AD7" i="6"/>
  <c r="AD6" i="6"/>
  <c r="K12" i="5"/>
  <c r="U6" i="2"/>
  <c r="U8" i="2"/>
  <c r="U9" i="2"/>
  <c r="U10" i="2"/>
  <c r="U11" i="2"/>
  <c r="U12" i="2"/>
  <c r="U13" i="2"/>
  <c r="U14" i="2"/>
  <c r="U15" i="2"/>
  <c r="U17" i="2"/>
  <c r="U19" i="2"/>
  <c r="U20" i="2"/>
  <c r="U21" i="2"/>
  <c r="U22" i="2"/>
  <c r="U23" i="2"/>
  <c r="U25" i="2"/>
  <c r="U26" i="2"/>
  <c r="U27" i="2"/>
  <c r="U29" i="2"/>
  <c r="U30" i="2"/>
  <c r="U32" i="2"/>
  <c r="U4" i="2"/>
  <c r="I8" i="4"/>
  <c r="N8" i="4"/>
</calcChain>
</file>

<file path=xl/sharedStrings.xml><?xml version="1.0" encoding="utf-8"?>
<sst xmlns="http://schemas.openxmlformats.org/spreadsheetml/2006/main" count="1015" uniqueCount="389">
  <si>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</si>
  <si>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</si>
  <si>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</si>
  <si>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</si>
  <si>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</si>
  <si>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</si>
  <si>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</si>
  <si>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</si>
  <si>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</si>
  <si>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</si>
  <si>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</si>
  <si>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</si>
  <si>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</si>
  <si>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</si>
  <si>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</si>
  <si>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</si>
  <si>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</si>
  <si>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</si>
  <si>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</si>
  <si>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</si>
  <si>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</si>
  <si>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</si>
  <si>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</si>
  <si>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</si>
  <si>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</si>
  <si>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</si>
  <si>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</si>
  <si>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</si>
  <si>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</si>
  <si>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</si>
  <si>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</si>
  <si>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</si>
  <si>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</si>
  <si>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</si>
  <si>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</si>
  <si>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</si>
  <si>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</si>
  <si>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</si>
  <si>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</si>
  <si>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</si>
  <si>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</si>
  <si>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</si>
  <si>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</si>
  <si>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</si>
  <si>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</si>
  <si>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</si>
  <si>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</si>
  <si>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</si>
  <si>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</si>
  <si>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</si>
  <si>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</si>
  <si>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</si>
  <si>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</si>
  <si>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</si>
  <si>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</si>
  <si>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</si>
  <si>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</si>
  <si>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</si>
  <si>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</si>
  <si>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</si>
  <si>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</si>
  <si>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</si>
  <si>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</si>
  <si>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</si>
  <si>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</si>
  <si>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</si>
  <si>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</si>
  <si>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</si>
  <si>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</si>
  <si>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</si>
  <si>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</si>
  <si>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</si>
  <si>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</si>
  <si>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</si>
  <si>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</si>
  <si>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</si>
  <si>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</si>
  <si>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</si>
  <si>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</si>
  <si>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</si>
  <si>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</si>
  <si>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</si>
  <si>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</si>
  <si>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</si>
  <si>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</si>
  <si>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</si>
  <si>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</si>
  <si>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</si>
  <si>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</si>
  <si>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</si>
  <si>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</si>
  <si>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</si>
  <si>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</si>
  <si>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</si>
  <si>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</si>
  <si>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</si>
  <si>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</si>
  <si>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</si>
  <si>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</si>
  <si>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</si>
  <si>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</si>
  <si>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</si>
  <si>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</si>
  <si>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</si>
  <si>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</si>
  <si>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</si>
  <si>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</si>
  <si>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</si>
  <si>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</si>
  <si>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</si>
  <si>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</si>
  <si>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</si>
  <si>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</si>
  <si>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</si>
  <si>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</si>
  <si>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</si>
  <si>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</si>
  <si>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</si>
  <si>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</si>
  <si>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</si>
  <si>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</si>
  <si>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</si>
  <si>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</si>
  <si>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</si>
  <si>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</si>
  <si>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</si>
  <si>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</si>
  <si>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</si>
  <si>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</si>
  <si>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</si>
  <si>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</si>
  <si>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</si>
  <si>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</si>
  <si>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</si>
  <si>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</si>
  <si>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</si>
  <si>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</si>
  <si>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</si>
  <si>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</si>
  <si>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</si>
  <si>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</si>
  <si>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</si>
  <si>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r>
      <t xml:space="preserve">POLÍTICA PÚBLICA DE DIVERSIDAD SEXUAL E IDENTIDAD DE GÉNERO 2019-2029  </t>
    </r>
    <r>
      <rPr>
        <b/>
        <i/>
        <sz val="36"/>
        <color theme="1"/>
        <rFont val="Arial"/>
        <family val="2"/>
      </rPr>
      <t>QUINDÍO DIVERSO</t>
    </r>
  </si>
  <si>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</si>
  <si>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</si>
  <si>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</si>
  <si>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</si>
  <si>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</si>
  <si>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</si>
  <si>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</si>
  <si>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</si>
  <si>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</si>
  <si>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</si>
  <si>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</si>
  <si>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</si>
  <si>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</si>
  <si>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</si>
  <si>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</si>
  <si>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</si>
  <si>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</si>
  <si>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</si>
  <si>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</si>
  <si>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</si>
  <si>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</si>
  <si>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</si>
  <si>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</si>
  <si>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</si>
  <si>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</si>
  <si>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</si>
  <si>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</si>
  <si>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</si>
  <si>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</si>
  <si>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</si>
  <si>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</si>
  <si>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</si>
  <si>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</si>
  <si>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</si>
  <si>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</si>
  <si>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</si>
  <si>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</si>
  <si>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</si>
  <si>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</si>
  <si>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</si>
  <si>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</si>
  <si>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</si>
  <si>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</si>
  <si>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</si>
  <si>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</si>
  <si>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</si>
  <si>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</si>
  <si>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</si>
  <si>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</si>
  <si>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</si>
  <si>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</si>
  <si>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</si>
  <si>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</si>
  <si>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</si>
  <si>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</si>
  <si>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</si>
  <si>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</si>
  <si>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</si>
  <si>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</si>
  <si>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</si>
  <si>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</si>
  <si>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</si>
  <si>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</si>
  <si>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</si>
  <si>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</si>
  <si>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</si>
  <si>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</si>
  <si>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</si>
  <si>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</si>
  <si>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</si>
  <si>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</si>
  <si>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</si>
  <si>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</si>
  <si>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</si>
  <si>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</si>
  <si>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</si>
  <si>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</si>
  <si>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Desarrollar dos (2) jornadas de asistencia técnica anuales por municipio.</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</si>
  <si>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</si>
  <si>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</si>
  <si>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</si>
  <si>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</si>
  <si>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</si>
  <si>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</si>
  <si>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</si>
  <si>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</si>
  <si>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</si>
  <si>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</si>
  <si>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</si>
  <si>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</si>
  <si>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</si>
  <si>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</si>
  <si>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</si>
  <si>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 xml:space="preserve">LOGROS ALCANZADOS </t>
  </si>
  <si>
    <t>METAS 2020</t>
  </si>
  <si>
    <t>PROGRAMADO</t>
  </si>
  <si>
    <t>EJECUTADO</t>
  </si>
  <si>
    <t>% AVANCE</t>
  </si>
  <si>
    <t>RECURSOS 2020</t>
  </si>
  <si>
    <t>EJECUTADO PRIMER TRIMESTRE         ENERO-MARZO</t>
  </si>
  <si>
    <t>EJECUTADO SEGUNDO TRIMESTRE         ABRIL-JUNIO</t>
  </si>
  <si>
    <t>EJECUTADO TERCER TRIMESTRE            JULIO-SEPTIEMBRE</t>
  </si>
  <si>
    <t>EJECUTADO CUARTO TRIMESTRE         OCTUBRE-DICIEMBRE</t>
  </si>
  <si>
    <t>RECURSOS</t>
  </si>
  <si>
    <t>indicador</t>
  </si>
  <si>
    <t>%del indicador</t>
  </si>
  <si>
    <t>Rojo de  0% a 39%</t>
  </si>
  <si>
    <t>Naranja 40% a 59%</t>
  </si>
  <si>
    <t>Verde claro 70% a 79%</t>
  </si>
  <si>
    <t>Verde  80% o mas</t>
  </si>
  <si>
    <t>Reconocimiento de la población sexualmente diversa</t>
  </si>
  <si>
    <t>CRITICO</t>
  </si>
  <si>
    <t>BAJO</t>
  </si>
  <si>
    <t>MEDIO</t>
  </si>
  <si>
    <t>SATISFACTORIO</t>
  </si>
  <si>
    <t>SOBRESALIENTE</t>
  </si>
  <si>
    <t>Eje 1</t>
  </si>
  <si>
    <t>Eje 2</t>
  </si>
  <si>
    <t>Eje 3</t>
  </si>
  <si>
    <t>Eje 4</t>
  </si>
  <si>
    <t>Eje 5</t>
  </si>
  <si>
    <t>LINEAS</t>
  </si>
  <si>
    <t>EJES ESTRATÉGICOS</t>
  </si>
  <si>
    <t>INDICADORES</t>
  </si>
  <si>
    <t>TOTAL</t>
  </si>
  <si>
    <t>TOTAL, INDICADORES</t>
  </si>
  <si>
    <t>RANGO</t>
  </si>
  <si>
    <t>CANTIDAD</t>
  </si>
  <si>
    <t>CRÍTICO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</si>
  <si>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INS(enero 1- mayo 31 del 2021),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t>
  </si>
  <si>
    <t>En el marco de la realización de mesas tecnicas con el sector salud se promociona con las EPS Medimás, Asmetsalud, Nueva EPS la garantía de la adecuación de los servicios en salud con perspectiva de Género</t>
  </si>
  <si>
    <t xml:space="preserve">Durante el primer trimestre de la vigencia 2021, Indeportes Quindio ha desarrollo en todos sus programas  un enfoque inclusivo sin importar su raza genero u orientacion sexual para el beneficio de toda la comunidad del deporte del Quindio
</t>
  </si>
  <si>
    <t>METAS 2021</t>
  </si>
  <si>
    <t>Línea estratégica</t>
  </si>
  <si>
    <t>Programa presupuestal</t>
  </si>
  <si>
    <t>Código del producto</t>
  </si>
  <si>
    <t>Producto</t>
  </si>
  <si>
    <t>Código del indicador de producto</t>
  </si>
  <si>
    <t>Nombre del indicador</t>
  </si>
  <si>
    <t>Meta del cuatrenio</t>
  </si>
  <si>
    <t>Plan Departamental de Desarrollo Tu y yo somos Quindío 2020-2023</t>
  </si>
  <si>
    <t>Fortalecimiento del buen gobierno para el respeto y garantía de los derechos humanos. "Quindío integrado y participativo"</t>
  </si>
  <si>
    <t>Implementar  la política  pública de diversidad sexual e identidad de género</t>
  </si>
  <si>
    <t>Política pública de diversidad sexual e identidad de género implementada.</t>
  </si>
  <si>
    <t>Servicio de promoción a la participación ciudadana</t>
  </si>
  <si>
    <t>Iniciativas para la promoción de la participación femenina en escenarios sociales y políticos implementada.</t>
  </si>
  <si>
    <t>Servicio de apoyo para la implementación de medidas en derechos humanos y derecho internacional humanitario</t>
  </si>
  <si>
    <t>Casa de la Mujer Empoderada implementada</t>
  </si>
  <si>
    <t xml:space="preserve">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</si>
  <si>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t xml:space="preserve">Actualización Plan de Acción Territorial de Victimas, el cual incluye acciones que garantizan los derechos de las victimas con orientación sexualmente diversa, ademas se brindo asistencia tecnica a los 12 municipios del Departamento con el fin de realizar la instalación y operación del Comité Municipal de Paz, asi como la participación dela población con orientación sexualmente diversa en estos espacios </t>
  </si>
  <si>
    <t xml:space="preserve">Se creo una mesa permanente de seguimiento de acuerdo a lo estipulado en el decreto 441, para el primer trimestre de 2021 se atendieron 2 casos de amenazas en contra de lideres y activistas de la población OSIGD del Departamento del Quindío </t>
  </si>
  <si>
    <t>Durante el periodo informado no se realizaron acciones orientadas al cumplimiento de este.</t>
  </si>
  <si>
    <t>Desde la Dirección de Desarrollo Humano y Familia se realizo una jornada de asistencia técnica para la inclusión del enfoque de diversidad sexual en instrumentos de planeación y gestión pública en el municipio de Pijao, ademas se implemento la ruta antidiscriminacion a poblacion sexualmente diversa en el municipio de Armenia.</t>
  </si>
  <si>
    <t>Desde la Dirección de Desarrollo Humano y Familia se realizo una jornada de asistencia técnica para la inclusión del enfoque de diversidad sexual en instrumentos de planeación y gestión pública en el municipio de Pijao</t>
  </si>
  <si>
    <t>Con la creación del consejo consultivo de diversidad sexual e identidad de género(Decreto 510/2020) y el correspondiente comité se dio cuplimiento al 100% de esta meta.</t>
  </si>
  <si>
    <t>META (FISICA) I TRIMESTRE 2021</t>
  </si>
  <si>
    <t>Los manuales de convivencia escolar de las instituciones educativas oficiales adscritas a la secretaría de educación departamental se encuentran actualizados de conformidad a la Ley 1620 de 2013</t>
  </si>
  <si>
    <t>Desde la Dirección de Desarrollo Humano y Familia se realizo una jornada de asistencia técnica para la capacidad de respuesta institucional al municipio de Pijao en el cual incluye el enfoque de diversidad sexual.</t>
  </si>
  <si>
    <t xml:space="preserve">En el marco del modelo de atención se realizó  1 apoyo en actividad  del Dia Internacional de la Visibilidad Trans con acciones de promoción  y prevención encaminada a la población LGTBI en el municipio de Salento, asi mismo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t>
  </si>
  <si>
    <t>N/A</t>
  </si>
  <si>
    <t>EJECUTADO PRIMER TRIMESTRE                                        ENERO-MARZO</t>
  </si>
  <si>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</si>
  <si>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POLÍTICA PÚBLICA DE DIVERSIDAD SEXUAL E IDENTIDAD DE GÉNERO 2019-2029  </t>
    </r>
    <r>
      <rPr>
        <b/>
        <i/>
        <sz val="36"/>
        <rFont val="Arial"/>
        <family val="2"/>
      </rPr>
      <t>QUINDÍO DIVERSO</t>
    </r>
  </si>
  <si>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</si>
  <si>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En el municipio de la </t>
    </r>
    <r>
      <rPr>
        <b/>
        <sz val="20"/>
        <rFont val="Calibri"/>
        <family val="2"/>
        <scheme val="minor"/>
      </rPr>
      <t>Tebaida,</t>
    </r>
    <r>
      <rPr>
        <sz val="20"/>
        <rFont val="Calibri"/>
        <family val="2"/>
        <scheme val="minor"/>
      </rPr>
      <t xml:space="preserve"> se solicito a la direccion de las TIC la publicacion de acuerdo 002 del 28 de febrero con la intencion de promocionar por redes sociales este mecanismos de participacion como espacio consultivo para lideres de la poblacion.</t>
    </r>
  </si>
  <si>
    <r>
      <t xml:space="preserve">En el municipio de la </t>
    </r>
    <r>
      <rPr>
        <b/>
        <sz val="20"/>
        <rFont val="Calibri"/>
        <family val="2"/>
        <scheme val="minor"/>
      </rPr>
      <t>Tebaida</t>
    </r>
    <r>
      <rPr>
        <sz val="20"/>
        <rFont val="Calibri"/>
        <family val="2"/>
        <scheme val="minor"/>
      </rPr>
      <t xml:space="preserve"> se realizaron 5 jornadas de afiliacion en el Municipio enfocado a todos los tipos poblacionales. En el Municipio de </t>
    </r>
    <r>
      <rPr>
        <b/>
        <sz val="20"/>
        <rFont val="Calibri"/>
        <family val="2"/>
        <scheme val="minor"/>
      </rPr>
      <t>Filandia</t>
    </r>
    <r>
      <rPr>
        <sz val="20"/>
        <rFont val="Calibri"/>
        <family val="2"/>
        <scheme val="minor"/>
      </rPr>
      <t xml:space="preserve"> los proyectos de subsidios para vivienda desde la Secrataría de Planeación Municipal se realizan de manera general para toda la población del municipio independiente de su orientación sexual o identidad de género.</t>
    </r>
  </si>
  <si>
    <r>
      <t>En la Universidad la</t>
    </r>
    <r>
      <rPr>
        <b/>
        <sz val="20"/>
        <rFont val="Calibri"/>
        <family val="2"/>
        <scheme val="minor"/>
      </rPr>
      <t xml:space="preserve"> Gran Colombia</t>
    </r>
    <r>
      <rPr>
        <sz val="20"/>
        <rFont val="Calibri"/>
        <family val="2"/>
        <scheme val="minor"/>
      </rPr>
      <t xml:space="preserve">, se llevo a cabo sensibilización a 454 estudiantes  sobre violencia de género. Por parte de la Universidad </t>
    </r>
    <r>
      <rPr>
        <b/>
        <sz val="20"/>
        <rFont val="Calibri"/>
        <family val="2"/>
        <scheme val="minor"/>
      </rPr>
      <t>EAM</t>
    </r>
    <r>
      <rPr>
        <sz val="20"/>
        <rFont val="Calibri"/>
        <family val="2"/>
        <scheme val="minor"/>
      </rPr>
      <t xml:space="preserve">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t>
    </r>
  </si>
  <si>
    <t xml:space="preserve">Desde la Secretaria del Interior, 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</si>
  <si>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r>
      <t xml:space="preserve">En el municipio de la </t>
    </r>
    <r>
      <rPr>
        <b/>
        <sz val="20"/>
        <rFont val="Calibri"/>
        <family val="2"/>
        <scheme val="minor"/>
      </rPr>
      <t>Tebaida,</t>
    </r>
    <r>
      <rPr>
        <sz val="20"/>
        <rFont val="Calibri"/>
        <family val="2"/>
        <scheme val="minor"/>
      </rPr>
      <t xml:space="preserve"> se realizaron mesas de trabajo con la secreataria de gobierno, direccion administrativa de salud y direccion administrativa de servicios sociales, con la intencion de articular y armonizar los planes de accion de los diferentes mecanismos de participacion.  En el Municipio de </t>
    </r>
    <r>
      <rPr>
        <b/>
        <sz val="20"/>
        <rFont val="Calibri"/>
        <family val="2"/>
        <scheme val="minor"/>
      </rPr>
      <t>Buenavista</t>
    </r>
    <r>
      <rPr>
        <sz val="20"/>
        <rFont val="Calibri"/>
        <family val="2"/>
        <scheme val="minor"/>
      </rPr>
      <t xml:space="preserve"> existen componenetes de diversidad de género en los planes de acción. Desde la </t>
    </r>
    <r>
      <rPr>
        <b/>
        <sz val="20"/>
        <rFont val="Calibri"/>
        <family val="2"/>
        <scheme val="minor"/>
      </rPr>
      <t xml:space="preserve">Secretaria del Interior </t>
    </r>
    <r>
      <rPr>
        <sz val="20"/>
        <rFont val="Calibri"/>
        <family val="2"/>
        <scheme val="minor"/>
      </rPr>
      <t>se elaboraron los Plan de acción Consejo Municipal de Paz en los municipios de Quimbaya, Pijao, Cordoba y Calarca.</t>
    </r>
  </si>
  <si>
    <t xml:space="preserve">Desde la Secretaria del Interior, se creo una mesa permanente de seguimiento de acuerdo a lo estipulado en el decreto 441, para el primer trimestre de 2021 se atendieron 2 casos de amenazas en contra de lideres y activistas de la población OSIGD del Departamento del Quindío </t>
  </si>
  <si>
    <r>
      <t xml:space="preserve">Desde la </t>
    </r>
    <r>
      <rPr>
        <b/>
        <sz val="20"/>
        <rFont val="Calibri"/>
        <family val="2"/>
        <scheme val="minor"/>
      </rPr>
      <t>Secretaria de Educación</t>
    </r>
    <r>
      <rPr>
        <sz val="20"/>
        <rFont val="Calibri"/>
        <family val="2"/>
        <scheme val="minor"/>
      </rPr>
      <t xml:space="preserve"> se han realizado formaciones a orientadores escolares en la solución de conflictos.</t>
    </r>
  </si>
  <si>
    <t xml:space="preserve">Se realizan asistencias técnicas con el ICBF y población LGTBI para la socialización de los eventos Conducta Suicida y Violencia Intrafamiliar. </t>
  </si>
  <si>
    <t xml:space="preserve">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t>
  </si>
  <si>
    <r>
      <t>Desde la</t>
    </r>
    <r>
      <rPr>
        <b/>
        <sz val="20"/>
        <rFont val="Calibri"/>
        <family val="2"/>
        <scheme val="minor"/>
      </rPr>
      <t xml:space="preserve"> Secretaria de Salud</t>
    </r>
    <r>
      <rPr>
        <sz val="20"/>
        <rFont val="Calibri"/>
        <family val="2"/>
        <scheme val="minor"/>
      </rPr>
      <t xml:space="preserve"> y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t>
    </r>
  </si>
  <si>
    <r>
      <t xml:space="preserve">En el Municipio de </t>
    </r>
    <r>
      <rPr>
        <b/>
        <sz val="20"/>
        <rFont val="Calibri"/>
        <family val="2"/>
        <scheme val="minor"/>
      </rPr>
      <t>Calarca,</t>
    </r>
    <r>
      <rPr>
        <sz val="20"/>
        <rFont val="Calibri"/>
        <family val="2"/>
        <scheme val="minor"/>
      </rPr>
      <t xml:space="preserve"> se llevo a cabo sesión con la mesa Municipal LGBT.</t>
    </r>
  </si>
  <si>
    <t>ACCIONES SEGUNDO TRIMESTRE 2021</t>
  </si>
  <si>
    <t>ACCIONES PRIMER TRIMESTRE 2021</t>
  </si>
  <si>
    <r>
      <t xml:space="preserve">En el municipio de </t>
    </r>
    <r>
      <rPr>
        <b/>
        <sz val="20"/>
        <rFont val="Calibri"/>
        <family val="2"/>
        <scheme val="minor"/>
      </rPr>
      <t>Montenegro</t>
    </r>
    <r>
      <rPr>
        <sz val="20"/>
        <rFont val="Calibri"/>
        <family val="2"/>
        <scheme val="minor"/>
      </rPr>
      <t xml:space="preserve"> se realizó asistencia psicologica y juridica a entes relacionados a las redes de apoyo de la población diversa. </t>
    </r>
  </si>
  <si>
    <r>
      <t xml:space="preserve">Desde la </t>
    </r>
    <r>
      <rPr>
        <b/>
        <sz val="20"/>
        <rFont val="Calibri"/>
        <family val="2"/>
        <scheme val="minor"/>
      </rPr>
      <t>Secretaria del Interior</t>
    </r>
    <r>
      <rPr>
        <sz val="20"/>
        <rFont val="Calibri"/>
        <family val="2"/>
        <scheme val="minor"/>
      </rPr>
      <t xml:space="preserve"> se elaboraron los Plan de acción Consejo Municipal de Paz en los municipios de Quimbaya, Pijao, Cordoba y Calarca, en el Municipio de </t>
    </r>
    <r>
      <rPr>
        <b/>
        <sz val="20"/>
        <rFont val="Calibri"/>
        <family val="2"/>
        <scheme val="minor"/>
      </rPr>
      <t>Salento</t>
    </r>
    <r>
      <rPr>
        <sz val="20"/>
        <rFont val="Calibri"/>
        <family val="2"/>
        <scheme val="minor"/>
      </rPr>
      <t xml:space="preserve"> se han llevado a cabo 2 comité técnicos de participación.</t>
    </r>
  </si>
  <si>
    <r>
      <t xml:space="preserve">Desde el municipio de </t>
    </r>
    <r>
      <rPr>
        <b/>
        <sz val="20"/>
        <rFont val="Calibri"/>
        <family val="2"/>
        <scheme val="minor"/>
      </rPr>
      <t>Cordoba</t>
    </r>
    <r>
      <rPr>
        <sz val="20"/>
        <rFont val="Calibri"/>
        <family val="2"/>
        <scheme val="minor"/>
      </rPr>
      <t xml:space="preserve"> Se desarrolló 1 campaña con incidencia en las instituciones educativa de promoción del respeto por la diferencia e instalación de territorios libres de discriminación con la Campaña  en redes sociales: conmemoración mes del orgullo, en el municipio de </t>
    </r>
    <r>
      <rPr>
        <b/>
        <sz val="20"/>
        <rFont val="Calibri"/>
        <family val="2"/>
        <scheme val="minor"/>
      </rPr>
      <t>Salento</t>
    </r>
    <r>
      <rPr>
        <sz val="20"/>
        <rFont val="Calibri"/>
        <family val="2"/>
        <scheme val="minor"/>
      </rPr>
      <t xml:space="preserve">  mediante acciones afirmativas para la inclusion y fortalecimiento de la poblacion sexualmente diversa (osigd) en acompañamiento y asitencia en la celebracion del dia internacional del orgullo gay.</t>
    </r>
  </si>
  <si>
    <r>
      <t xml:space="preserve">El muncipio de la </t>
    </r>
    <r>
      <rPr>
        <b/>
        <sz val="20"/>
        <rFont val="Calibri"/>
        <family val="2"/>
        <scheme val="minor"/>
      </rPr>
      <t>Tebaida,</t>
    </r>
    <r>
      <rPr>
        <sz val="20"/>
        <rFont val="Calibri"/>
        <family val="2"/>
        <scheme val="minor"/>
      </rPr>
      <t xml:space="preserve">  se solicito a la direccion de las TIC publicación de link que permitiera a la comunidad OSIGD diligenciar encuesta para identificar la cantidad de población perteneciente al municipio para que participen de los mecanismos de participacion. En el municipio de </t>
    </r>
    <r>
      <rPr>
        <b/>
        <sz val="20"/>
        <rFont val="Calibri"/>
        <family val="2"/>
        <scheme val="minor"/>
      </rPr>
      <t>Filandia</t>
    </r>
    <r>
      <rPr>
        <sz val="20"/>
        <rFont val="Calibri"/>
        <family val="2"/>
        <scheme val="minor"/>
      </rPr>
      <t xml:space="preserve"> se realización de mesas tecnicas con la población OSIGD como medio de dialogo y toma de decisiones, en el municipio de </t>
    </r>
    <r>
      <rPr>
        <b/>
        <sz val="20"/>
        <rFont val="Calibri"/>
        <family val="2"/>
        <scheme val="minor"/>
      </rPr>
      <t>Montenegro</t>
    </r>
    <r>
      <rPr>
        <sz val="20"/>
        <rFont val="Calibri"/>
        <family val="2"/>
        <scheme val="minor"/>
      </rPr>
      <t xml:space="preserve">  se realizó el primer congreso municipal de Diversidad sexual y Derechos humanos, en el cual participaron como panelistas profesionales de la secretaría de famialia de  la gobernación, en el municipio de </t>
    </r>
    <r>
      <rPr>
        <b/>
        <sz val="20"/>
        <rFont val="Calibri"/>
        <family val="2"/>
        <scheme val="minor"/>
      </rPr>
      <t>Quimbaya</t>
    </r>
    <r>
      <rPr>
        <sz val="20"/>
        <rFont val="Calibri"/>
        <family val="2"/>
        <scheme val="minor"/>
      </rPr>
      <t xml:space="preserve"> se realizó el espacio denominado  diálogos poblacionales donde se trató de manera académica la formación de las identidades sexuales y de género diversas.</t>
    </r>
  </si>
  <si>
    <r>
      <t xml:space="preserve">Desde el municipio de </t>
    </r>
    <r>
      <rPr>
        <b/>
        <sz val="20"/>
        <rFont val="Calibri"/>
        <family val="2"/>
        <scheme val="minor"/>
      </rPr>
      <t>Cordoba</t>
    </r>
    <r>
      <rPr>
        <sz val="20"/>
        <rFont val="Calibri"/>
        <family val="2"/>
        <scheme val="minor"/>
      </rPr>
      <t xml:space="preserve"> se realizó un proceso formativo anual en Curso de Autoformación Enfoque Diferencial con intenciadad horaria de 60 horas a 3 contratistas del ente municipal por parte de Sistema Nacional de atención y reparación integral a las víctimas., en el municipio de </t>
    </r>
    <r>
      <rPr>
        <b/>
        <sz val="20"/>
        <rFont val="Calibri"/>
        <family val="2"/>
        <scheme val="minor"/>
      </rPr>
      <t>Quimbaya</t>
    </r>
    <r>
      <rPr>
        <sz val="20"/>
        <rFont val="Calibri"/>
        <family val="2"/>
        <scheme val="minor"/>
      </rPr>
      <t xml:space="preserve"> se realizó capacitación sobre enfoque interseccional con funcionarios y contratistas del SISBEN.</t>
    </r>
  </si>
  <si>
    <r>
      <t xml:space="preserve">en el Municipio de </t>
    </r>
    <r>
      <rPr>
        <b/>
        <sz val="20"/>
        <rFont val="Calibri"/>
        <family val="2"/>
        <scheme val="minor"/>
      </rPr>
      <t>Calarca</t>
    </r>
    <r>
      <rPr>
        <sz val="20"/>
        <rFont val="Calibri"/>
        <family val="2"/>
        <scheme val="minor"/>
      </rPr>
      <t xml:space="preserve"> 75 personas pertenecientes a la población OSIGD participacion de actividades recreativas y deportivas. En el municipio de la </t>
    </r>
    <r>
      <rPr>
        <b/>
        <sz val="20"/>
        <rFont val="Calibri"/>
        <family val="2"/>
        <scheme val="minor"/>
      </rPr>
      <t>Tebaida,</t>
    </r>
    <r>
      <rPr>
        <sz val="20"/>
        <rFont val="Calibri"/>
        <family val="2"/>
        <scheme val="minor"/>
      </rPr>
      <t xml:space="preserve">  se realizo oferta en natacion, futbol, basquetboll, patinaje y microfutbol. En el municipio de </t>
    </r>
    <r>
      <rPr>
        <b/>
        <sz val="20"/>
        <rFont val="Calibri"/>
        <family val="2"/>
        <scheme val="minor"/>
      </rPr>
      <t>Buenavista</t>
    </r>
    <r>
      <rPr>
        <sz val="20"/>
        <rFont val="Calibri"/>
        <family val="2"/>
        <scheme val="minor"/>
      </rPr>
      <t xml:space="preserve"> existen 3 Escuelas de formación deportiva abiertas a la población sexualemente diversa. en el Municipio de </t>
    </r>
    <r>
      <rPr>
        <b/>
        <sz val="20"/>
        <rFont val="Calibri"/>
        <family val="2"/>
        <scheme val="minor"/>
      </rPr>
      <t>Filandia</t>
    </r>
    <r>
      <rPr>
        <sz val="20"/>
        <rFont val="Calibri"/>
        <family val="2"/>
        <scheme val="minor"/>
      </rPr>
      <t xml:space="preserve"> dentro de los grupos deportivos y recreativos se cuenta con oferta inclusiva, contando con  un promedio de 12 participantes en natacion y microfutbol que hacen parte de la población sexualmente diversa. Desde </t>
    </r>
    <r>
      <rPr>
        <b/>
        <sz val="20"/>
        <rFont val="Calibri"/>
        <family val="2"/>
        <scheme val="minor"/>
      </rPr>
      <t>Indeportes</t>
    </r>
    <r>
      <rPr>
        <sz val="20"/>
        <rFont val="Calibri"/>
        <family val="2"/>
        <scheme val="minor"/>
      </rPr>
      <t xml:space="preserve"> durante el segundo trimestre de la vigencia 2021, Indeportes Quindio ha desarrollo en todos sus programas  un enfoque inclusivo sin importar su raza genero u orientacion sexual para el beneficio de toda la comunidad del deporte del Quindio, en el municipio de </t>
    </r>
    <r>
      <rPr>
        <b/>
        <sz val="20"/>
        <rFont val="Calibri"/>
        <family val="2"/>
        <scheme val="minor"/>
      </rPr>
      <t>Salento</t>
    </r>
    <r>
      <rPr>
        <sz val="20"/>
        <rFont val="Calibri"/>
        <family val="2"/>
        <scheme val="minor"/>
      </rPr>
      <t xml:space="preserve"> se garantizo el acceso en las actividades recreativas grupales e individuales mediante la inclusion  de los niños, jovenes y adultos de la poblacion osig-lgtbi en las escuelas deportivas del municipio, en el municipio de </t>
    </r>
    <r>
      <rPr>
        <b/>
        <sz val="20"/>
        <rFont val="Calibri"/>
        <family val="2"/>
        <scheme val="minor"/>
      </rPr>
      <t>Quimbaya</t>
    </r>
    <r>
      <rPr>
        <sz val="20"/>
        <rFont val="Calibri"/>
        <family val="2"/>
        <scheme val="minor"/>
      </rPr>
      <t xml:space="preserve"> la oferta recreativa y deportiva cuenta con usuarios y usuarias de la población OSIGD</t>
    </r>
  </si>
  <si>
    <r>
      <t xml:space="preserve">Se creo una mesa permanente de seguimiento de acuerdo a lo estipulado en el decreto 441 de 2020, Desde la Secretaria del Interior se atendio 1 caso de amenaza en contra de lideres y activistas de la población OSIGD del Departamento del Quindío, durante el segundo trimestre de 2021-El municipio de </t>
    </r>
    <r>
      <rPr>
        <b/>
        <sz val="20"/>
        <rFont val="Calibri"/>
        <family val="2"/>
        <scheme val="minor"/>
      </rPr>
      <t>Armenia</t>
    </r>
    <r>
      <rPr>
        <sz val="20"/>
        <rFont val="Calibri"/>
        <family val="2"/>
        <scheme val="minor"/>
      </rPr>
      <t xml:space="preserve"> cuenta con mesa municipal de conertación OSIGD - LGBTI posesionada por el  decreto 040 de 2020, de la cual se llevo a cabo la primera sesion ordinaria. El municipio de </t>
    </r>
    <r>
      <rPr>
        <b/>
        <sz val="20"/>
        <rFont val="Calibri"/>
        <family val="2"/>
        <scheme val="minor"/>
      </rPr>
      <t>Filandia</t>
    </r>
    <r>
      <rPr>
        <sz val="20"/>
        <rFont val="Calibri"/>
        <family val="2"/>
        <scheme val="minor"/>
      </rPr>
      <t xml:space="preserve"> cuenta con la Mesa OSIGD Municipal a la cual asisten: hospital, policia, personería y comisaría de familia. , en el municipio de </t>
    </r>
    <r>
      <rPr>
        <b/>
        <sz val="20"/>
        <rFont val="Calibri"/>
        <family val="2"/>
        <scheme val="minor"/>
      </rPr>
      <t>Montenegro</t>
    </r>
    <r>
      <rPr>
        <sz val="20"/>
        <rFont val="Calibri"/>
        <family val="2"/>
        <scheme val="minor"/>
      </rPr>
      <t xml:space="preserve"> estos casos de violencia se ponen a discusión por medio de la mesa municipal LGBT, la cual se ha realizado periodicamente., en el municipio de </t>
    </r>
    <r>
      <rPr>
        <b/>
        <sz val="20"/>
        <rFont val="Calibri"/>
        <family val="2"/>
        <scheme val="minor"/>
      </rPr>
      <t>Genova</t>
    </r>
    <r>
      <rPr>
        <sz val="20"/>
        <rFont val="Calibri"/>
        <family val="2"/>
        <scheme val="minor"/>
      </rPr>
      <t xml:space="preserve"> se realizarón 4 reuniones en donde se trataron los temas pertinentes con los integrantes de la mesa municipal LGBT, en el municipio de </t>
    </r>
    <r>
      <rPr>
        <b/>
        <sz val="20"/>
        <rFont val="Calibri"/>
        <family val="2"/>
        <scheme val="minor"/>
      </rPr>
      <t>Quimbaya</t>
    </r>
    <r>
      <rPr>
        <sz val="20"/>
        <rFont val="Calibri"/>
        <family val="2"/>
        <scheme val="minor"/>
      </rPr>
      <t xml:space="preserve"> cuentan con la mesa técnica que se activa en los momentos que se recepcionan las denuncias y se activan las rutas</t>
    </r>
  </si>
  <si>
    <r>
      <t xml:space="preserve">Desde la </t>
    </r>
    <r>
      <rPr>
        <b/>
        <sz val="20"/>
        <rFont val="Calibri"/>
        <family val="2"/>
        <scheme val="minor"/>
      </rPr>
      <t xml:space="preserve">Secretaria de Familia </t>
    </r>
    <r>
      <rPr>
        <sz val="20"/>
        <rFont val="Calibri"/>
        <family val="2"/>
        <scheme val="minor"/>
      </rPr>
      <t xml:space="preserve">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socializo la ruta antidiscriminacion en los doce municipios del Departamento del Quindío.
</t>
    </r>
  </si>
  <si>
    <r>
      <t xml:space="preserve">En el municipio de la </t>
    </r>
    <r>
      <rPr>
        <b/>
        <sz val="20"/>
        <rFont val="Calibri"/>
        <family val="2"/>
        <scheme val="minor"/>
      </rPr>
      <t>Tebaida</t>
    </r>
    <r>
      <rPr>
        <sz val="20"/>
        <rFont val="Calibri"/>
        <family val="2"/>
        <scheme val="minor"/>
      </rPr>
      <t xml:space="preserve"> se presentó proyecto de acuerdo al consejo municipal el cual fue sancionado el día 28 de febrero con el número 002 y dentro de sus funciones queda la implementación y articulación de la política publica departamental.  En el muncipio de </t>
    </r>
    <r>
      <rPr>
        <b/>
        <sz val="20"/>
        <rFont val="Calibri"/>
        <family val="2"/>
        <scheme val="minor"/>
      </rPr>
      <t>Filandia</t>
    </r>
    <r>
      <rPr>
        <sz val="20"/>
        <rFont val="Calibri"/>
        <family val="2"/>
        <scheme val="minor"/>
      </rPr>
      <t xml:space="preserve"> se realizo primer mesa OSIGD municipal de manera formal mediante el acuerdo 015 2017, Desde el Municipio de </t>
    </r>
    <r>
      <rPr>
        <b/>
        <sz val="20"/>
        <rFont val="Calibri"/>
        <family val="2"/>
        <scheme val="minor"/>
      </rPr>
      <t>Cordoba</t>
    </r>
    <r>
      <rPr>
        <sz val="20"/>
        <rFont val="Calibri"/>
        <family val="2"/>
        <scheme val="minor"/>
      </rPr>
      <t xml:space="preserve"> Se asistió técnicamente en la conformación y consolidación de espacios de participación de la población sexualmente diversa con las actividades: mesa de trabajo para articular procesos con los municipios en temas de diversidad sexual y genero. oferta institucional secreteria de familia.  elección de marca, propuesta conmemoración mes del orgullo y taller de derechos humanos, el municipio de </t>
    </r>
    <r>
      <rPr>
        <b/>
        <sz val="20"/>
        <rFont val="Calibri"/>
        <family val="2"/>
        <scheme val="minor"/>
      </rPr>
      <t>Quimbaya</t>
    </r>
    <r>
      <rPr>
        <sz val="20"/>
        <rFont val="Calibri"/>
        <family val="2"/>
        <scheme val="minor"/>
      </rPr>
      <t xml:space="preserve">  recibió una asesoría técnica por parte del personal contratista de la Secretaría de Familia donde se trató el tema de los espacios autonomos de la población, desde la Secretaria de </t>
    </r>
    <r>
      <rPr>
        <b/>
        <sz val="20"/>
        <rFont val="Calibri"/>
        <family val="2"/>
        <scheme val="minor"/>
      </rPr>
      <t>Familia</t>
    </r>
    <r>
      <rPr>
        <sz val="20"/>
        <rFont val="Calibri"/>
        <family val="2"/>
        <scheme val="minor"/>
      </rPr>
      <t xml:space="preserve"> se asistieron técnicamente a los municipios de Calarca, Pijao y Genova para la consolidacion de espacios de participacion.</t>
    </r>
  </si>
  <si>
    <r>
      <t>Desde la</t>
    </r>
    <r>
      <rPr>
        <b/>
        <sz val="20"/>
        <rFont val="Calibri"/>
        <family val="2"/>
        <scheme val="minor"/>
      </rPr>
      <t xml:space="preserve"> Secretaria de Salud</t>
    </r>
    <r>
      <rPr>
        <sz val="20"/>
        <rFont val="Calibri"/>
        <family val="2"/>
        <scheme val="minor"/>
      </rPr>
      <t xml:space="preserve"> se realizo actividad de derechos sexuales y reproductivos con la población LGTBI del municipio de la Tebaida y con actores del sistema de Salud, desde la </t>
    </r>
    <r>
      <rPr>
        <b/>
        <sz val="20"/>
        <rFont val="Calibri"/>
        <family val="2"/>
        <scheme val="minor"/>
      </rPr>
      <t xml:space="preserve">Secretaria de Familia </t>
    </r>
    <r>
      <rPr>
        <sz val="20"/>
        <rFont val="Calibri"/>
        <family val="2"/>
        <scheme val="minor"/>
      </rPr>
      <t>se realizo taller "Divulgando Derechos" en los municipios de Genova, Tebaida, Quimbaya, Armenia y Pijao.</t>
    </r>
  </si>
  <si>
    <r>
      <t xml:space="preserve">Desde la </t>
    </r>
    <r>
      <rPr>
        <b/>
        <sz val="20"/>
        <rFont val="Calibri"/>
        <family val="2"/>
        <scheme val="minor"/>
      </rPr>
      <t>Secretaria de Familia</t>
    </r>
    <r>
      <rPr>
        <sz val="20"/>
        <rFont val="Calibri"/>
        <family val="2"/>
        <scheme val="minor"/>
      </rPr>
      <t xml:space="preserve"> 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oficio a las Alcaldias, Medicina Legal, Fiscalia y Ejercito Nacional para que en sus planes, programas, proyectos y formatos se incluyeran indicadores con enfoque de género.
</t>
    </r>
  </si>
  <si>
    <r>
      <t xml:space="preserve">En el municipio de </t>
    </r>
    <r>
      <rPr>
        <b/>
        <sz val="20"/>
        <rFont val="Calibri"/>
        <family val="2"/>
        <scheme val="minor"/>
      </rPr>
      <t>Buenavista</t>
    </r>
    <r>
      <rPr>
        <sz val="20"/>
        <rFont val="Calibri"/>
        <family val="2"/>
        <scheme val="minor"/>
      </rPr>
      <t xml:space="preserve"> se hizo entrega de pendón de la ruta antidiscriminación y se realizaron actividadrd en conmemoración del día de la no homofóbia, bifóbia y transfóbia. En el municipio de </t>
    </r>
    <r>
      <rPr>
        <b/>
        <sz val="20"/>
        <rFont val="Calibri"/>
        <family val="2"/>
        <scheme val="minor"/>
      </rPr>
      <t>Filandia</t>
    </r>
    <r>
      <rPr>
        <sz val="20"/>
        <rFont val="Calibri"/>
        <family val="2"/>
        <scheme val="minor"/>
      </rPr>
      <t xml:space="preserve"> se realizo campaña antidiscrimación en las instalaciones de la administración municipal en conmemoración al 17 de mayo, ademas se realizo campaña virtual en conmemoración al día del orgullo gay , Desde el municipio de </t>
    </r>
    <r>
      <rPr>
        <b/>
        <sz val="20"/>
        <rFont val="Calibri"/>
        <family val="2"/>
        <scheme val="minor"/>
      </rPr>
      <t>Cordoba</t>
    </r>
    <r>
      <rPr>
        <sz val="20"/>
        <rFont val="Calibri"/>
        <family val="2"/>
        <scheme val="minor"/>
      </rPr>
      <t xml:space="preserve"> se desarrollo 1 campaña con incidencia municipal de promoción del respeto por la diferencia e instalación de territorios libres de discriminación en entidades públicas y privadas, y espacios públicos con la actividad :Campaña y ruta antidiscriminación LGBTI -OSIGD , en el municipio de </t>
    </r>
    <r>
      <rPr>
        <b/>
        <sz val="20"/>
        <rFont val="Calibri"/>
        <family val="2"/>
        <scheme val="minor"/>
      </rPr>
      <t>Montenegro</t>
    </r>
    <r>
      <rPr>
        <sz val="20"/>
        <rFont val="Calibri"/>
        <family val="2"/>
        <scheme val="minor"/>
      </rPr>
      <t xml:space="preserve"> se realizo una campaña alusiva en el mes del orgullo, en el municipio de </t>
    </r>
    <r>
      <rPr>
        <b/>
        <sz val="20"/>
        <rFont val="Calibri"/>
        <family val="2"/>
        <scheme val="minor"/>
      </rPr>
      <t>Salento</t>
    </r>
    <r>
      <rPr>
        <sz val="20"/>
        <rFont val="Calibri"/>
        <family val="2"/>
        <scheme val="minor"/>
      </rPr>
      <t xml:space="preserve"> mediante acciones afirmativas para la inclusion y fortalecimiento de la poblacion sexualmente diversa (osigd) en acompañamiento y asitencia en la conmemoracion del día internacional de la visivilidad trans,  desde la </t>
    </r>
    <r>
      <rPr>
        <b/>
        <sz val="20"/>
        <rFont val="Calibri"/>
        <family val="2"/>
        <scheme val="minor"/>
      </rPr>
      <t>Secretaría de Familia</t>
    </r>
    <r>
      <rPr>
        <sz val="20"/>
        <rFont val="Calibri"/>
        <family val="2"/>
        <scheme val="minor"/>
      </rPr>
      <t xml:space="preserve"> se socializó el Decreto 410 de 2018 en los doce municipios del Departamento, ademas se realizó foro de promocion de derechos de la población OSIGD por un territorio libre de discriminación, seguro y amigable, ademas se conmemoraron el dia de la visibilidad trans, el dia de la visibilidad lesbica, dia internacional contra la homofobia, dia internacional del orgullo y dia internacional de la visibilidad no binaria.</t>
    </r>
  </si>
  <si>
    <r>
      <t xml:space="preserve">En el Municipio de </t>
    </r>
    <r>
      <rPr>
        <b/>
        <sz val="20"/>
        <rFont val="Calibri"/>
        <family val="2"/>
        <scheme val="minor"/>
      </rPr>
      <t>Calarca</t>
    </r>
    <r>
      <rPr>
        <sz val="20"/>
        <rFont val="Calibri"/>
        <family val="2"/>
        <scheme val="minor"/>
      </rPr>
      <t xml:space="preserve"> se remitieron a 20 personas de la población a servicios de cultura. En el municipio de la Tebaida se realizo oferta en canto, coro, teatro, danza, cuerdas tipicas y musica alternativa. En el municipio de </t>
    </r>
    <r>
      <rPr>
        <b/>
        <sz val="20"/>
        <rFont val="Calibri"/>
        <family val="2"/>
        <scheme val="minor"/>
      </rPr>
      <t>Buenavista</t>
    </r>
    <r>
      <rPr>
        <sz val="20"/>
        <rFont val="Calibri"/>
        <family val="2"/>
        <scheme val="minor"/>
      </rPr>
      <t xml:space="preserve"> existen 4 Escuelas de formación artistica en música y danza abiertos a la población sexualemente diversa. en el Municipio de </t>
    </r>
    <r>
      <rPr>
        <b/>
        <sz val="20"/>
        <rFont val="Calibri"/>
        <family val="2"/>
        <scheme val="minor"/>
      </rPr>
      <t>Filandia</t>
    </r>
    <r>
      <rPr>
        <sz val="20"/>
        <rFont val="Calibri"/>
        <family val="2"/>
        <scheme val="minor"/>
      </rPr>
      <t xml:space="preserve"> en las actividades culturales y artisticas se incluye todo tipo población, en cuanto a grupos culturales y artisticos como agrupación juvenil(baile) y el grupo con discapacidad (baile)  se cuenta en promedio con 3 participantes de la población sexualmente diversa, en el municipio de </t>
    </r>
    <r>
      <rPr>
        <b/>
        <sz val="20"/>
        <rFont val="Calibri"/>
        <family val="2"/>
        <scheme val="minor"/>
      </rPr>
      <t>Cordoba</t>
    </r>
    <r>
      <rPr>
        <sz val="20"/>
        <rFont val="Calibri"/>
        <family val="2"/>
        <scheme val="minor"/>
      </rPr>
      <t xml:space="preserve"> se garantizó el acceso y representatividad de la población sexualmente diversa a la oferta cultural y artística por medio de la iniciación del curso complementario de Tecnicas de teñido y estampado de prendas de vestir, en el municipio de </t>
    </r>
    <r>
      <rPr>
        <b/>
        <sz val="20"/>
        <rFont val="Calibri"/>
        <family val="2"/>
        <scheme val="minor"/>
      </rPr>
      <t>Salento</t>
    </r>
    <r>
      <rPr>
        <sz val="20"/>
        <rFont val="Calibri"/>
        <family val="2"/>
        <scheme val="minor"/>
      </rPr>
      <t xml:space="preserve"> se garantizo la participacion en las actividades culturales mediante la inclusion  de la poblacion osigd-lgtbi en los grupos interculturales del municipio, el municipio de </t>
    </r>
    <r>
      <rPr>
        <b/>
        <sz val="20"/>
        <rFont val="Calibri"/>
        <family val="2"/>
        <scheme val="minor"/>
      </rPr>
      <t>Quimbaya</t>
    </r>
    <r>
      <rPr>
        <sz val="20"/>
        <rFont val="Calibri"/>
        <family val="2"/>
        <scheme val="minor"/>
      </rPr>
      <t xml:space="preserve"> la oferta cultural y artistica cuenta con usuarios y usuarias de la población OSIGD</t>
    </r>
  </si>
  <si>
    <r>
      <t>Desde la</t>
    </r>
    <r>
      <rPr>
        <b/>
        <sz val="20"/>
        <rFont val="Calibri"/>
        <family val="2"/>
        <scheme val="minor"/>
      </rPr>
      <t xml:space="preserve"> Secretaria de Salud  </t>
    </r>
    <r>
      <rPr>
        <sz val="20"/>
        <rFont val="Calibri"/>
        <family val="2"/>
        <scheme val="minor"/>
      </rPr>
      <t>se realiza capacitación a funcionarios públicos de  los municipios de Génova y Pijao en derechos sexuales y reproductivos, soportado en la ley 1620, ademas se realiza estrategia Pedagógica denomonada " mi cuerpo , mi territorio" con la población lgtbi  sobre  la promoción de Derechos Sexuales y Reproductivos desarrollada en los municipios Génova, Pijao y Tebaida</t>
    </r>
  </si>
  <si>
    <r>
      <t xml:space="preserve">Desde la </t>
    </r>
    <r>
      <rPr>
        <b/>
        <sz val="20"/>
        <rFont val="Calibri"/>
        <family val="2"/>
        <scheme val="minor"/>
      </rPr>
      <t>Secretaria de Salud Departamental</t>
    </r>
    <r>
      <rPr>
        <sz val="20"/>
        <rFont val="Calibri"/>
        <family val="2"/>
        <scheme val="minor"/>
      </rPr>
      <t xml:space="preserve">  se realiza mesa tecnica acerca de la accesibilidad de la población LGTBI a los métodos de hormonización y asesoria frente a la eliminación de barreras por parte de la Defensoría del pueblo  junto con la población LGTBI del municipio de Pijao.</t>
    </r>
  </si>
  <si>
    <r>
      <t xml:space="preserve">La </t>
    </r>
    <r>
      <rPr>
        <b/>
        <sz val="20"/>
        <rFont val="Calibri"/>
        <family val="2"/>
        <scheme val="minor"/>
      </rPr>
      <t>Secretaría de Familia</t>
    </r>
    <r>
      <rPr>
        <sz val="20"/>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</si>
  <si>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t>ACCIONES TERCER TRIMESTRE 2021</t>
  </si>
  <si>
    <t>Durante el periodo informado no se realizaron acciones orientadas al cumplimiento de este indicador.</t>
  </si>
  <si>
    <t>En el Municipio de Montenegro en articulación con el ente departamental (secretaría de familia) se realizó capacitación a funcionarios de la alcaldía municipal en temas diversidad sexual, incluidos los derechos y deberes de ambas partes (población y funcionarios)</t>
  </si>
  <si>
    <t xml:space="preserve">En el municipio de Salento se ha implementado la ruta de casos antidiscriminacion departamental para actuar de inmediato en los casos que lo requieran, en el periodo informado no se han presentado casos que requieran activación de dicha ruta. </t>
  </si>
  <si>
    <t>Desde la Secretaria de Educación se esta brindando acompañamiento a las Instituciones Educativas oficiales de los municipios de Calarcá, la Tebaida y Montenegro, para el fortalecimiento de la convivencia escolar, en el marco de la ley 1620 de 2013 "por la cual se crea el Sistema Nacional de Convivencia Escolar y Formación para el Ejercicio de los Derechos Humanos, la Educación para la Sexualidad y la Prevención y Mitigación de la Violencia Escolar."</t>
  </si>
  <si>
    <t xml:space="preserve">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t>
  </si>
  <si>
    <t xml:space="preserve">Desde la Secretaria de Turismo, Industria y Comercio se realiza asistencia tecnica enfocada al fortalecimiento empresarial, acceso a nuevos mercados y emprendimientos.
Es de anotar que cada año se realiza convocatoria departamental, donde pueden postularse todos los municipios, en el tercer trimestre de esta vigencia se identificaron dos mujeres de población OSIGD (Diana Fernanda Gáñan Otalvaro y Alexis Melo Franco ) ambas partiparon en el taller presencial mujeres emprendedoras  </t>
  </si>
  <si>
    <t>En el municipio de Salento se llevo a cabo taller de diversidad sexual y campaña antidiscriminación con 24 jóvenes de la I.E educativa Liceo Quindío y campaña de diversidad sexual en la educación con docentes de bachillerarto de la I.E Liceo Quindío.
Desde la Secretaria de Familia  se Implemento la Estrategia Empoderate por la Diversidad en los Municipios de Filandia y Cordóba, la cual tiene como objetivo sensibilizar a la población estudiantil en temas como Nombre identitario, trato igualitario e identidad de género, con el fin de promover los entornos escolares libres de discriminación.</t>
  </si>
  <si>
    <t>RECURSOS 2021 TERCER TRIMESTRE</t>
  </si>
  <si>
    <t>META (FISICA) III TRIMESTRE 2021</t>
  </si>
  <si>
    <t>EJE ESTRATEGICO 5</t>
  </si>
  <si>
    <t>EJE ESTRATEGICO 1</t>
  </si>
  <si>
    <t xml:space="preserve">EJE ESTRATEGICO 2 </t>
  </si>
  <si>
    <t>EJE ESTRATEGICO 3</t>
  </si>
  <si>
    <t>EJE ESTRATEGICO 4</t>
  </si>
  <si>
    <t>Desde la Secretaria de Familia, en articulacion con la Secretaria de Agricultura y Secretaria TIC se oferto curso en contabilidad basica, asesoria en marketing y optimizacion de las redes sociales, dirigido a la poblacion sexualmente diversa del Departamento.</t>
  </si>
  <si>
    <t>Desde la Secretaria de Familia Departamental se socializo la ruta antidiscriminacion con los estudiantes de los grados 10 y 11 de la I.E Francisco Miranda del municipio de Filandia y con los enlaces de los municipios de Cordoba, Filandia y Génova.</t>
  </si>
  <si>
    <t xml:space="preserve">Desde la Secretaria de Familia se oficio a la Fiscalia Seccional Quindío y al Departamento de Policía Quindío para que en sus formatos se incluyeran indicadores con enfoque de género, asi mismo, se oficio a las Alcaldías con el proposito de que se llevara a cabo Caracterización de la población sexualmente diversa.
</t>
  </si>
  <si>
    <t xml:space="preserve">En el municipio de Salento se adelanta capacitación en diversidad sexual y empoderamiento a miembros de la mesa municipal OSIGD.
</t>
  </si>
  <si>
    <t xml:space="preserve">Desde la Secretaria de Familia Departamental se adelantaron las siguientes acciones:
Capacitación en atención con enfoque diferencial y de interseccionalidad a funcionarios de la policia en los municipios de Calarcá y montenegro.
Capacitación en enfoque diferencial y de interseccionalidad a un grupo de funcionarios de Comfenalco del municipio de armenia en el area de empleabilidad.
</t>
  </si>
  <si>
    <t xml:space="preserve">En el municipio de Salento se llevo a cabo brigada de  diversidad e inclusión social en espacios públicos del municipio para promover escenarios libres de discriminación.
Desde la Secretaria de Familia Departamental, se articulo con el evento café diverso en la promoxion de derechos de la poblacion osigd y el respeto por la diferencia, asi mismo se apoyo en la comparsa de diversas y raza en el municipio de circasia para la promocion y el respeto de la poblacion osigd, se realizo promocion al respeto y derechos humanos para la poblacion osigd privada de la libertad y se realizo capacitacion a militares de la octava brigada del departamento en el respeto y promocion de derechos de la poblacion osigd.
</t>
  </si>
  <si>
    <t>Desde la Secretaria de Familia a traves de la Jefatura de la Mujer y la Equidad se ha realizado formacion de base comunitaria para la prevencion, atencion y mitigacion de consumo de SPA de la poblacion OSIGD en los municipios de Montenegro, Calarca, Cordoba, Salento, Buenavista y Armenia</t>
  </si>
  <si>
    <t xml:space="preserve">En el Municipio de Montenegro desde la subsecretaría de Desarrollo social y educativo y su enlace de diversidad sexual quien es profesional en psicologia  con posgrado enfocado en temas de género y diversidad, se dio el acompañamiento a menores de edad y sus entornos familiares, remitidos por la comisaría de familia para asesorar el proceso de aceptación y acogida de la orientación sexual y/o de género del/la menor.  
</t>
  </si>
  <si>
    <t>En el municipio de Salento se realizo el tercer comité municipal para la población OSIGD.  Se lleva a cabo tercer consejo municipal OSIGD. Los cuales son espacios  oficiales de participacion ciudadana para la poblacion.
El municipio de Cordoba el Consejo Municipal para la Inclusión de Personas con Orientación Sexual e Identidad de Genero Diversos consolidación de esta manera  espacios de participación de la población sexualmente diversa. 
El municipio de Filandia cuenta con la  MESA MUNICIPAL LGBT, la cual es la instancia de participación de la población en el municipio, mesa que esta siendo actualizada mediante nuevo acuerdo.</t>
  </si>
  <si>
    <t>En el municipio de Filandia la rendicion del seguimiento se realizo en el mes de septiembre ante el Consejo Municipal de Politica Social (COMPOS).
Durante el periodo informado no se realizaron acciones orientadas al cumplimiento de este indicador.</t>
  </si>
  <si>
    <t xml:space="preserve">En el municipio de Génova en los planes de acción municipal se han integrado items en donde la inclusión es un factor comun, con actividades culturales y educativas.
En el Municipio de Montenegro de acuerdo a la ley 715 del 2001, se acordó en el comité desarrollar un manual de conviencia incluyente, enfocado en los derechos de las poblaciones vulnerables, en este sentido se desarrolló el modelo de manual de convivencia que incoporó los componentes de género y diversidad, incluidas sus rutas de atención. 
El Comité de  Derechos Humanos del municipio de Filandia  incluye dentro de sus enfoques  y componentes la población OSIGD con capacitaciones y sensibilizaciones en el municipio. </t>
  </si>
  <si>
    <t>En el municipio de Salento el consejo municipal OSIGD se cuenta con un espacio para el seguimiento de casos de discriminación a la población. En el periódo informado no se han presentado situaciones de discriminación denunciados al consejo.
En el municipio de Cordoba el Consejo Municipal para la Inclusión de Personas con Orientación Sexual e Identidad deGenero Diverso dentro de sus funciones tiene seguimiento a estos casos de vulneración de derechos a población sexualmente diversa. 
Dentro de las funciones de la mesa municipal  OSIGD-LGBTI del municipio de Filandia se tiene la de realizar seguimiento a los casos de vulneración, para este periodo se tuvo conocimiento de 2 casos de violencia los cuales fueron remitidos a la comisaria de Familia.</t>
  </si>
  <si>
    <t xml:space="preserve">El municipio de Salento cuenta con accesibilidad y participación de la población OSIGD, en todos los grupos deportivos del municipio abarcando diferentes rangos de edad.  
El municipio de Buenavista cuenta con 3 escuelas deportivas abiertas a la población sexualmente diversa.
En el municipio de cordoba se garantizo el acceso y representatividad de la población sexualmente diversa a la oferta recreativa y deportiva del municipio en las esculas de formación: Baloncesto, futbol, microfutbol, patinaje, natación, acondicionamiento físico, ciclismo.
en el municipio de Filandia  los grupos deportivos y recreativos se cuenta con oferta incluyente. 
Durante el tercer trimestre de la vigencia 2021, Indeportes Quindio ha desarrollo en todos sus programas  un enfoque inclusivo sin importar su raza genero u orientacion sexual para el beneficio de toda la comunidad del deporte del Quindio.
</t>
  </si>
  <si>
    <t>El municipio de Salento cuenta con accesibilidad y participación de la población OSIGD en todos los grupos culturales del municipio abarcando diferentes rangos de edad.   
El municipio de Buenavista cuenta con 4 escuelas de formación artística y musical abiertos para la población sexualmente diversa.
En el municipio de Filandia las actividades culturales y artisticas se dan de manera incluyente. 
En el municipio de Cordoba se garantiza el acceso y representatividad de la población sexualmente diversa a la oferta cultural y artística del municipio en las esculasde formación: Danza folclorica, danza moderna, banda musical, chirimia, iniciación musical, artes plasticas, cuerdas típicas, club de lectura, hora del cuento.</t>
  </si>
  <si>
    <t xml:space="preserve">En el municipio de Filandia los proyectos de subsidios para vivienda desde la Secrataría de Planeación Municipal se realizan de manera incluyente. </t>
  </si>
  <si>
    <t>Desde la Secretaria de Familia Departamental se socializo la ruta antidiscriminación con los estudiantes de los grados 10 y 11 de la I.E Francisco Miranda del municipio de Filandia y con los enlaces de los municipios de Córdoba, Filandia y Génova.</t>
  </si>
  <si>
    <t>En el municipio de Salento se adelanta capacitación en diversidad sexual y empoderamiento a miembros de la mesa municipal OSIGD.</t>
  </si>
  <si>
    <t>Con la creación del consejo consultivo de diversidad sexual e identidad de género(Decreto 510/2020) y el correspondiente comité se dio cumplimiento al 100% de esta meta.</t>
  </si>
  <si>
    <t xml:space="preserve">En el municipio de Salento se ha implementado la ruta de casos antidiscriminación departamental para actuar de inmediato en los casos que lo requieran, en el periodo informado no se han presentado casos que requieran activación de dicha ruta. </t>
  </si>
  <si>
    <t xml:space="preserve">En el Municipio de Montenegro desde la subsecretaría de Desarrollo social y educativo y su enlace de diversidad sexual quien es profesional en psicología con posgrado enfocado en temas de género y diversidad, se dio el acompañamiento a menores de edad y sus entornos familiares, remitidos por la comisaría de familia para asesorar el proceso de aceptación y acogida de la orientación sexual y/o de género del/la menor.  </t>
  </si>
  <si>
    <t>Desde la Secretaria de Familia, en articulación con la Secretaria de Agricultura y Secretaria TIC se oferto curso en contabilidad básica, asesoría en marketing y optimización de las redes sociales, dirigido a la población sexualmente diversa del Departamento.</t>
  </si>
  <si>
    <t xml:space="preserve">En el municipio de Filandia los proyectos de subsidios para vivienda desde la Secretaría de Planeación Municipal se realizan de manera incluyente. </t>
  </si>
  <si>
    <t xml:space="preserve">Desde la Secretaria de Familia Departamental se adelantaron las siguientes acciones:
Capacitación en atención con enfoque diferencial y de interseccionalidad a funcionarios de la policía en los municipios de Calarcá y Montenegro.
Capacitación en enfoque diferencial y de interseccionalidad a un grupo de funcionarios de Comfenalco del municipio de armenia en el área de empleabilidad.
</t>
  </si>
  <si>
    <t xml:space="preserve">Desde la Secretaria de Familia se ofició a la Fiscalía Seccional Quindío y al Departamento de Policía Quindío para que en sus formatos se incluyeran indicadores con enfoque de género, así mismo, se ofició a las Alcaldías con el propósito de que se llevara a cabo Caracterización de la población sexualmente diversa.
</t>
  </si>
  <si>
    <t xml:space="preserve">En el municipio de Salento se realizó el tercer comité municipal para la población OSIGD.  Se lleva a cabo tercer consejo municipal OSIGD. Los cuales son espacios  oficiales de participación ciudadana para la población.
El municipio de Córdoba el Consejo Municipal para la Inclusión de Personas con Orientación Sexual e Identidad de Género Diversos consolidación de esta manera  espacios de participación de la población sexualmente diversa. 
El municipio de Filandia cuenta con la  MESA MUNICIPAL LGBT, la cual es la instancia de participación de la población en el municipio, mesa que está siendo actualizada mediante nuevo acuerdo.
</t>
  </si>
  <si>
    <t xml:space="preserve">En el municipio de Génova en los planes de acción municipal se han integrado ítems en donde la inclusión es un factor común, con actividades culturales y educativas.
En el Municipio de Montenegro de acuerdo a la ley 715 del 2001, se acordó en el comité desarrollar un manual de convivencia incluyente, enfocado en los derechos de las poblaciones vulnerables, en este sentido se desarrolló el modelo de manual de convivencia que incorporó los componentes de género y diversidad, incluidas sus rutas de atención. 
El Comité de Derechos Humanos del municipio de Filandia incluye dentro de sus enfoques y componentes la población OSIGD con capacitaciones y sensibilizaciones en el municipio. 
</t>
  </si>
  <si>
    <t xml:space="preserve">En el municipio de Salento se llevó a cabo brigada de  diversidad e inclusión social en espacios públicos del municipio para promover escenarios libres de discriminación.
Desde la Secretaria de Familia Departamental, se articuló con el evento café diverso en la promoción de derechos de la población osigd y el respeto por la diferencia, así mismo se apoyó en la comparsa de diversas y raza en el municipio de circasia para la promoción y el respeto de la población osigd, se realizó promoción al respeto y derechos humanos para la población osigd privada de la libertad y se realizó capacitación a militares de la octava brigada del departamento en el respeto y promoción de derechos de la población osigd.
</t>
  </si>
  <si>
    <t xml:space="preserve">En el municipio de Salento el consejo municipal OSIGD se cuenta con un espacio para el seguimiento de casos de discriminación a la población. En el periodo informado no se han presentado situaciones de discriminación denunciados al consejo.
En el municipio de Córdoba el Consejo Municipal para la Inclusión de Personas con Orientación Sexual e Identidad de género Diverso dentro de sus funciones tiene seguimiento a estos casos de vulneración de derechos a población sexualmente diversa. 
Dentro de las funciones de la mesa municipal  OSIGD-LGBTI del municipio de Filandia se tiene la de realizar seguimiento a los casos de vulneración, para este periodo se tuvo conocimiento de 2 casos de violencia los cuales fueron remitidos a la comisaria de Familia.
</t>
  </si>
  <si>
    <t>En el Municipio de Montenegro en articulación con el ente departamental (secretaría de familia) se realizó capacitación a funcionarios de la alcaldía municipal en temas diversidad sexual, incluidos los derechos y deberes de ambas partes (población y funcionarios.</t>
  </si>
  <si>
    <t xml:space="preserve">El municipio de Salento cuenta con accesibilidad y participación de la población OSIGD en todos los grupos culturales del municipio abarcando diferentes rangos de edad.   
El municipio de Buenavista cuenta con 4 escuelas de formación artística y musical abiertos para la población sexualmente diversa.
En el municipio de Filandia las actividades culturales y artísticas se dan de manera incluyente. 
En el municipio de Córdoba se garantiza el acceso y representatividad de la población sexualmente diversa a la oferta cultural y artística del municipio en las esculasde formación: Danza folclórica, danza moderna, banda musical, chirimía, iniciación musical, artes plásticas, cuerdas típicas, club de lectura, hora del cuento.
</t>
  </si>
  <si>
    <t xml:space="preserve">El municipio de Salento cuenta con accesibilidad y participación de la población OSIGD, en todos los grupos deportivos del municipio abarcando diferentes rangos de edad.  
El municipio de Buenavista cuenta con 3 escuelas deportivas abiertas a la población sexualmente diversa.
En el municipio de córdoba se garantizó el acceso y representatividad de la población sexualmente diversa a la oferta recreativa y deportiva del municipio en las escuelas de formación: Baloncesto, futbol, microfútbol, patinaje, natación, acondicionamiento físico, ciclismo.
en el municipio de Filandia  los grupos deportivos y recreativos se cuenta con oferta incluyente. 
Durante el tercer trimestre de la vigencia 2021, Indeportes Quindío ha desarrollo en todos sus programas  un enfoque inclusivo sin importar su raza genero u orientación sexual para el beneficio de toda la comunidad del deporte del Quindío.
</t>
  </si>
  <si>
    <t xml:space="preserve">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</si>
  <si>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Desde la Secretaria de Familia a través de la Jefatura de la Mujer y la Equidad se ha realizado formación de base comunitaria para la prevención, atención y mitigación de consumo de SPA de la población OSIGD en los municipios de Montenegro, Calarcá, Córdoba, Salento, Buenavista y Armenia.</t>
  </si>
  <si>
    <t>Desde la Secretaria de Educación se está brindando acompañamiento a las Instituciones Educativas oficiales de los municipios de Calarcá, la Tebaida y Montenegro, para el fortalecimiento de la convivencia escolar, en el marco de la ley 1620 de 2013 "por la cual se crea el Sistema Nacional de Convivencia Escolar y Formación para el Ejercicio de los Derechos Humanos, la Educación para la Sexualidad y la Prevención y Mitigación de la Violencia Escolar.</t>
  </si>
  <si>
    <t xml:space="preserve">En el municipio de Filandia la rendición del seguimiento se realizó en el mes de septiembre ante el Consejo Municipal de Política Social (COMPOS).
</t>
  </si>
  <si>
    <t xml:space="preserve">En el municipio de Salento se llevó a cabo taller de diversidad sexual y campaña antidiscriminación con 24 jóvenes de la I.E educativa Liceo Quindío y campaña de diversidad sexual en la educación con docentes de bachillerato de la I.E Liceo Quindío.
Desde la Secretaria de Familia  se Implementó la Estrategia Empodérate por la Diversidad en los Municipios de Filandia y Córdoba, la cual tiene como objetivo sensibilizar a la población estudiantil en temas como Nombre identitario, trato igualitario e identidad de género, con el fin de promover los entornos escolares libres de discriminación.
</t>
  </si>
  <si>
    <t>Para el Segundo trimestre de 2021, en articulación con Colpensiones  se realizó un taller en el municipio de Quimbaya dirigido a la población OSIGD, con el fin de  Presentar el programa del gobierno BEPS, aclarar dudas y dar soluciones, a los asistentes. Alli asistieron trece (7) personas de esta población.</t>
  </si>
  <si>
    <t xml:space="preserve">Desde la Secretaria de Turismo, Industria y Comercio se realizo asistencia tecnica enfocada al fortalecimiento empresarial, acceso a nuevos mercados y emprendimientos.
Es de anotar que cada año se realiza convocatoria departamental, donde pueden postularse todos los municipios.  se identificaron dos mujeres de población OSIGD (Diana Fernanda Gañan Otalvaro y Alexis Melo Franco ) ambas participaron en el taller presencial mujeres emprendedoras.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</si>
</sst>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quot;$&quot;\ #,##0"/>
    <numFmt numFmtId="165" formatCode="&quot;$&quot;\ #,##0.00"/>
    <numFmt numFmtId="166" formatCode="_-[$$-240A]\ * #,##0_-;\-[$$-240A]\ * #,##0_-;_-[$$-240A]\ * &quot;-&quot;??_-;_-@_-"/>
  </numFmts>
  <fonts count="50">
    <font>
      <sz val="11"/>
      <color theme="1"/>
      <name val="Calibri"/>
      <family val="2"/>
      <scheme val="minor"/>
    </font>
    <font>
      <u/>
      <sz val="11"/>
      <color theme="10"/>
      <name val="Calibri"/>
      <family val="2"/>
      <scheme val="minor"/>
    </font>
    <font>
      <b/>
      <sz val="20"/>
      <color theme="1"/>
      <name val="Arial"/>
      <family val="2"/>
    </font>
    <font>
      <b/>
      <u/>
      <sz val="20"/>
      <color theme="10"/>
      <name val="Arial"/>
      <family val="2"/>
    </font>
    <font>
      <sz val="20"/>
      <color theme="1"/>
      <name val="Arial"/>
      <family val="2"/>
    </font>
    <font>
      <b/>
      <sz val="20"/>
      <name val="Arial"/>
      <family val="2"/>
    </font>
    <font>
      <b/>
      <sz val="20"/>
      <color rgb="FF000000"/>
      <name val="Arial"/>
      <family val="2"/>
    </font>
    <font>
      <sz val="20"/>
      <color rgb="FF000000"/>
      <name val="Arial"/>
      <family val="2"/>
    </font>
    <font>
      <u/>
      <sz val="20"/>
      <color theme="10"/>
      <name val="Arial"/>
      <family val="2"/>
    </font>
    <font>
      <sz val="20"/>
      <name val="Arial"/>
      <family val="2"/>
    </font>
    <font>
      <b/>
      <sz val="24"/>
      <color theme="1"/>
      <name val="Arial"/>
      <family val="2"/>
    </font>
    <font>
      <b/>
      <sz val="24"/>
      <name val="Arial"/>
      <family val="2"/>
    </font>
    <font>
      <b/>
      <sz val="36"/>
      <color theme="1"/>
      <name val="Arial"/>
      <family val="2"/>
    </font>
    <font>
      <b/>
      <i/>
      <sz val="36"/>
      <color theme="1"/>
      <name val="Arial"/>
      <family val="2"/>
    </font>
    <font>
      <sz val="20"/>
      <color theme="1"/>
      <name val="Calibri"/>
      <family val="2"/>
      <scheme val="minor"/>
    </font>
    <font>
      <b/>
      <sz val="12"/>
      <name val="Calibri"/>
      <family val="2"/>
      <scheme val="minor"/>
    </font>
    <font>
      <b/>
      <sz val="10"/>
      <name val="Calibri"/>
      <family val="2"/>
      <scheme val="minor"/>
    </font>
    <font>
      <b/>
      <sz val="12"/>
      <color theme="1"/>
      <name val="Arial"/>
      <family val="2"/>
    </font>
    <font>
      <b/>
      <sz val="20"/>
      <color theme="1"/>
      <name val="Arial "/>
    </font>
    <font>
      <sz val="11"/>
      <color theme="1"/>
      <name val="Calibri"/>
      <family val="2"/>
      <scheme val="minor"/>
    </font>
    <font>
      <sz val="20"/>
      <name val="Calibri"/>
      <family val="2"/>
      <scheme val="minor"/>
    </font>
    <font>
      <sz val="14"/>
      <color theme="1"/>
      <name val="Calibri"/>
      <family val="2"/>
      <scheme val="minor"/>
    </font>
    <font>
      <b/>
      <sz val="14"/>
      <color theme="1"/>
      <name val="Arial "/>
    </font>
    <font>
      <b/>
      <sz val="14"/>
      <color rgb="FF000000"/>
      <name val="Arial"/>
      <family val="2"/>
    </font>
    <font>
      <sz val="14"/>
      <color rgb="FF000000"/>
      <name val="Arial"/>
      <family val="2"/>
    </font>
    <font>
      <b/>
      <sz val="14"/>
      <name val="Arial"/>
      <family val="2"/>
    </font>
    <font>
      <sz val="14"/>
      <color theme="1"/>
      <name val="Arial"/>
      <family val="2"/>
    </font>
    <font>
      <sz val="14"/>
      <name val="Arial"/>
      <family val="2"/>
    </font>
    <font>
      <b/>
      <sz val="14"/>
      <color theme="1"/>
      <name val="Arial"/>
      <family val="2"/>
    </font>
    <font>
      <sz val="14"/>
      <name val="Calibri"/>
      <family val="2"/>
      <scheme val="minor"/>
    </font>
    <font>
      <b/>
      <sz val="36"/>
      <name val="Arial"/>
      <family val="2"/>
    </font>
    <font>
      <b/>
      <sz val="12"/>
      <name val="Arial"/>
      <family val="2"/>
    </font>
    <font>
      <b/>
      <sz val="11"/>
      <color rgb="FF000000"/>
      <name val="Calibri"/>
      <family val="2"/>
      <scheme val="minor"/>
    </font>
    <font>
      <sz val="11"/>
      <color rgb="FF000000"/>
      <name val="Calibri"/>
      <family val="2"/>
      <scheme val="minor"/>
    </font>
    <font>
      <b/>
      <sz val="20"/>
      <name val="Arial "/>
    </font>
    <font>
      <sz val="12"/>
      <name val="Arial"/>
      <family val="2"/>
    </font>
    <font>
      <b/>
      <sz val="26"/>
      <name val="Arial"/>
      <family val="2"/>
    </font>
    <font>
      <b/>
      <sz val="10"/>
      <name val="Arial Narrow"/>
      <family val="2"/>
    </font>
    <font>
      <sz val="10"/>
      <name val="Arial Narrow"/>
      <family val="2"/>
    </font>
    <font>
      <sz val="10"/>
      <name val="Calibri"/>
      <family val="2"/>
      <scheme val="minor"/>
    </font>
    <font>
      <sz val="11"/>
      <name val="Calibri"/>
      <family val="2"/>
      <scheme val="minor"/>
    </font>
    <font>
      <b/>
      <sz val="14"/>
      <name val="Calibri"/>
      <family val="2"/>
      <scheme val="minor"/>
    </font>
    <font>
      <b/>
      <u/>
      <sz val="20"/>
      <name val="Arial"/>
      <family val="2"/>
    </font>
    <font>
      <u/>
      <sz val="20"/>
      <name val="Arial"/>
      <family val="2"/>
    </font>
    <font>
      <b/>
      <i/>
      <sz val="36"/>
      <name val="Arial"/>
      <family val="2"/>
    </font>
    <font>
      <sz val="36"/>
      <name val="Calibri"/>
      <family val="2"/>
      <scheme val="minor"/>
    </font>
    <font>
      <b/>
      <sz val="20"/>
      <name val="Calibri"/>
      <family val="2"/>
      <scheme val="minor"/>
    </font>
    <font>
      <sz val="16"/>
      <color theme="1"/>
      <name val="Calibri"/>
      <family val="2"/>
      <scheme val="minor"/>
    </font>
    <font>
      <b/>
      <sz val="16"/>
      <color theme="1"/>
      <name val="Arial "/>
    </font>
    <font>
      <sz val="22"/>
      <color rgb="FF000000"/>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A9D08E"/>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7"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4">
    <xf numFmtId="0" fontId="0" fillId="0" borderId="0"/>
    <xf numFmtId="0" fontId="1" fillId="0" borderId="0" applyNumberForma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48">
    <xf numFmtId="0" fontId="0" fillId="0" borderId="0" xfId="0"/>
    <xf numFmtId="0" fontId="0" fillId="0" borderId="0" xfId="0" applyAlignment="1">
      <alignment wrapText="1"/>
    </xf>
    <xf numFmtId="0" fontId="3" fillId="0" borderId="0" xfId="1" applyFont="1" applyFill="1" applyAlignment="1">
      <alignment horizontal="left" vertical="center" wrapText="1"/>
    </xf>
    <xf numFmtId="0" fontId="8" fillId="0" borderId="0" xfId="1" applyFont="1" applyFill="1" applyAlignment="1">
      <alignment vertical="center" wrapText="1"/>
    </xf>
    <xf numFmtId="0" fontId="8" fillId="0" borderId="0" xfId="1" applyFont="1" applyFill="1" applyAlignment="1">
      <alignment horizontal="left" vertical="center" wrapText="1"/>
    </xf>
    <xf numFmtId="0" fontId="4" fillId="0" borderId="0" xfId="0" applyFont="1" applyAlignment="1">
      <alignment horizontal="center" vertical="center" wrapText="1"/>
    </xf>
    <xf numFmtId="164" fontId="16" fillId="3"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1"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7" fillId="3" borderId="2" xfId="0" applyFont="1" applyFill="1" applyBorder="1" applyAlignment="1">
      <alignment vertical="center" wrapText="1"/>
    </xf>
    <xf numFmtId="0" fontId="18" fillId="3" borderId="8" xfId="0" applyFont="1" applyFill="1" applyBorder="1" applyAlignment="1">
      <alignment horizontal="center" vertical="center" wrapText="1"/>
    </xf>
    <xf numFmtId="0" fontId="12" fillId="0" borderId="0" xfId="0" applyFont="1" applyAlignment="1">
      <alignment horizontal="center" vertical="center" wrapText="1"/>
    </xf>
    <xf numFmtId="0" fontId="16" fillId="3"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wrapText="1"/>
    </xf>
    <xf numFmtId="0" fontId="0" fillId="0" borderId="0" xfId="0" applyAlignment="1">
      <alignment horizontal="center" vertical="center"/>
    </xf>
    <xf numFmtId="0" fontId="0" fillId="0" borderId="0" xfId="0" applyAlignment="1">
      <alignment horizontal="center" vertical="justify"/>
    </xf>
    <xf numFmtId="9" fontId="0" fillId="0" borderId="0" xfId="2" applyFont="1" applyAlignment="1">
      <alignment horizontal="center" vertical="center"/>
    </xf>
    <xf numFmtId="9" fontId="0" fillId="0" borderId="0" xfId="0" applyNumberFormat="1" applyAlignment="1">
      <alignment wrapText="1"/>
    </xf>
    <xf numFmtId="17" fontId="0" fillId="0" borderId="0" xfId="0" applyNumberFormat="1" applyAlignment="1">
      <alignment wrapText="1"/>
    </xf>
    <xf numFmtId="0" fontId="22" fillId="3"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4" xfId="0" applyFont="1" applyFill="1" applyBorder="1" applyAlignment="1">
      <alignment horizontal="justify" vertical="center" wrapText="1"/>
    </xf>
    <xf numFmtId="10" fontId="0" fillId="0" borderId="0" xfId="0" applyNumberFormat="1" applyAlignment="1">
      <alignment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1" fillId="3" borderId="2" xfId="0" applyFont="1" applyFill="1" applyBorder="1" applyAlignment="1">
      <alignment vertical="center" wrapText="1"/>
    </xf>
    <xf numFmtId="0" fontId="11" fillId="2" borderId="1" xfId="0" applyFont="1" applyFill="1" applyBorder="1" applyAlignment="1">
      <alignment vertical="center" wrapText="1"/>
    </xf>
    <xf numFmtId="0" fontId="29"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3" fillId="6" borderId="23" xfId="0" applyFont="1" applyFill="1" applyBorder="1" applyAlignment="1">
      <alignment horizontal="center" vertical="center"/>
    </xf>
    <xf numFmtId="0" fontId="33" fillId="0" borderId="24" xfId="0" applyFont="1" applyBorder="1" applyAlignment="1">
      <alignment horizontal="center" vertical="center"/>
    </xf>
    <xf numFmtId="0" fontId="33" fillId="9" borderId="23" xfId="0" applyFont="1" applyFill="1" applyBorder="1" applyAlignment="1">
      <alignment horizontal="center" vertical="center"/>
    </xf>
    <xf numFmtId="0" fontId="33" fillId="4" borderId="23" xfId="0" applyFont="1" applyFill="1" applyBorder="1" applyAlignment="1">
      <alignment horizontal="center" vertical="center"/>
    </xf>
    <xf numFmtId="0" fontId="33" fillId="14" borderId="23" xfId="0" applyFont="1" applyFill="1" applyBorder="1" applyAlignment="1">
      <alignment horizontal="center" vertical="center"/>
    </xf>
    <xf numFmtId="0" fontId="33" fillId="5" borderId="23" xfId="0" applyFont="1" applyFill="1" applyBorder="1" applyAlignment="1">
      <alignment horizontal="center" vertical="center"/>
    </xf>
    <xf numFmtId="0" fontId="34" fillId="3" borderId="8" xfId="0" applyFont="1" applyFill="1" applyBorder="1" applyAlignment="1">
      <alignment horizontal="center" vertical="center" wrapText="1"/>
    </xf>
    <xf numFmtId="0" fontId="9" fillId="0" borderId="1" xfId="0" applyFont="1" applyBorder="1" applyAlignment="1">
      <alignment horizontal="center" vertical="center" wrapText="1"/>
    </xf>
    <xf numFmtId="0" fontId="35" fillId="0" borderId="0" xfId="0" applyFont="1"/>
    <xf numFmtId="0" fontId="20"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0" fillId="0" borderId="0" xfId="0" applyAlignment="1"/>
    <xf numFmtId="1" fontId="9"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1" xfId="0" applyFont="1" applyFill="1" applyBorder="1" applyAlignment="1">
      <alignment horizontal="center" vertical="center" wrapText="1"/>
    </xf>
    <xf numFmtId="1" fontId="0" fillId="0" borderId="0" xfId="2" applyNumberFormat="1" applyFont="1" applyAlignment="1">
      <alignment horizontal="center" vertical="center"/>
    </xf>
    <xf numFmtId="0" fontId="16" fillId="3" borderId="1" xfId="0" applyFont="1" applyFill="1" applyBorder="1" applyAlignment="1">
      <alignment horizontal="center" vertical="center" wrapText="1"/>
    </xf>
    <xf numFmtId="0" fontId="30" fillId="0" borderId="0" xfId="0" applyFont="1" applyAlignment="1">
      <alignment horizontal="center" vertical="center" wrapText="1"/>
    </xf>
    <xf numFmtId="0" fontId="38" fillId="8" borderId="24"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38" fillId="0" borderId="23" xfId="0" applyFont="1" applyBorder="1" applyAlignment="1">
      <alignment horizontal="center" vertical="center"/>
    </xf>
    <xf numFmtId="0" fontId="38" fillId="0" borderId="16" xfId="0" applyFont="1" applyBorder="1" applyAlignment="1">
      <alignment horizontal="center" vertical="center" wrapText="1"/>
    </xf>
    <xf numFmtId="0" fontId="37" fillId="0" borderId="24" xfId="0" applyFont="1" applyBorder="1" applyAlignment="1">
      <alignment horizontal="center" vertical="center"/>
    </xf>
    <xf numFmtId="0" fontId="37" fillId="6" borderId="17" xfId="0" applyFont="1" applyFill="1" applyBorder="1" applyAlignment="1">
      <alignment horizontal="center" vertical="center"/>
    </xf>
    <xf numFmtId="0" fontId="37" fillId="9" borderId="17" xfId="0" applyFont="1" applyFill="1" applyBorder="1" applyAlignment="1">
      <alignment horizontal="center" vertical="center"/>
    </xf>
    <xf numFmtId="0" fontId="39" fillId="4" borderId="17" xfId="0" applyFont="1" applyFill="1" applyBorder="1" applyAlignment="1">
      <alignment vertical="center"/>
    </xf>
    <xf numFmtId="0" fontId="37" fillId="10" borderId="17" xfId="0" applyFont="1" applyFill="1" applyBorder="1" applyAlignment="1">
      <alignment horizontal="center" vertical="center"/>
    </xf>
    <xf numFmtId="0" fontId="37" fillId="5" borderId="18" xfId="0" applyFont="1" applyFill="1" applyBorder="1" applyAlignment="1">
      <alignment horizontal="center" vertical="center"/>
    </xf>
    <xf numFmtId="0" fontId="37" fillId="11" borderId="24" xfId="0" applyFont="1" applyFill="1" applyBorder="1" applyAlignment="1">
      <alignment horizontal="center" vertical="center"/>
    </xf>
    <xf numFmtId="0" fontId="37" fillId="6" borderId="23" xfId="0" applyFont="1" applyFill="1" applyBorder="1" applyAlignment="1">
      <alignment horizontal="center" vertical="center"/>
    </xf>
    <xf numFmtId="0" fontId="37" fillId="13" borderId="17" xfId="0" applyFont="1" applyFill="1" applyBorder="1" applyAlignment="1">
      <alignment horizontal="center" vertical="center"/>
    </xf>
    <xf numFmtId="0" fontId="37" fillId="7" borderId="13"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0" borderId="16" xfId="0" applyFont="1" applyBorder="1" applyAlignment="1">
      <alignment horizontal="center" vertical="center" wrapText="1"/>
    </xf>
    <xf numFmtId="0" fontId="16" fillId="4" borderId="17" xfId="0" applyFont="1" applyFill="1" applyBorder="1" applyAlignment="1">
      <alignment vertical="center"/>
    </xf>
    <xf numFmtId="0" fontId="40" fillId="0" borderId="0" xfId="0" applyFont="1"/>
    <xf numFmtId="0" fontId="37" fillId="7" borderId="26" xfId="0" applyFont="1" applyFill="1" applyBorder="1" applyAlignment="1">
      <alignment vertical="center" wrapText="1"/>
    </xf>
    <xf numFmtId="0" fontId="37" fillId="7" borderId="27"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37" fillId="7" borderId="19" xfId="0" applyFont="1" applyFill="1" applyBorder="1" applyAlignment="1">
      <alignment vertical="center" wrapText="1"/>
    </xf>
    <xf numFmtId="0" fontId="28" fillId="2" borderId="0"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1" fillId="3" borderId="2" xfId="0" applyFont="1" applyFill="1" applyBorder="1" applyAlignment="1">
      <alignment horizontal="center" vertical="center" wrapText="1"/>
    </xf>
    <xf numFmtId="164" fontId="41" fillId="3" borderId="2" xfId="0" applyNumberFormat="1" applyFont="1" applyFill="1" applyBorder="1" applyAlignment="1">
      <alignment horizontal="center" vertical="center" wrapText="1"/>
    </xf>
    <xf numFmtId="0" fontId="28" fillId="3" borderId="2" xfId="0" applyFont="1" applyFill="1" applyBorder="1" applyAlignment="1">
      <alignment vertical="center" wrapText="1"/>
    </xf>
    <xf numFmtId="0" fontId="41" fillId="3" borderId="1" xfId="0" applyFont="1" applyFill="1" applyBorder="1" applyAlignment="1">
      <alignment horizontal="center" vertical="center" wrapText="1"/>
    </xf>
    <xf numFmtId="164" fontId="41" fillId="3"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40" fillId="0" borderId="0" xfId="0" applyFont="1" applyAlignment="1">
      <alignment wrapText="1"/>
    </xf>
    <xf numFmtId="0" fontId="9" fillId="0" borderId="0" xfId="0" applyFont="1" applyAlignment="1">
      <alignment horizontal="center" vertical="center" wrapText="1"/>
    </xf>
    <xf numFmtId="0" fontId="42" fillId="0" borderId="0" xfId="1" applyFont="1" applyFill="1" applyAlignment="1">
      <alignment horizontal="left" vertical="center" wrapText="1"/>
    </xf>
    <xf numFmtId="0" fontId="43" fillId="0" borderId="0" xfId="1" applyFont="1" applyFill="1" applyAlignment="1">
      <alignment vertical="center" wrapText="1"/>
    </xf>
    <xf numFmtId="0" fontId="43" fillId="0" borderId="0" xfId="1" applyFont="1" applyFill="1" applyAlignment="1">
      <alignment horizontal="left" vertical="center" wrapText="1"/>
    </xf>
    <xf numFmtId="165" fontId="9"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30" fillId="0" borderId="0" xfId="0" applyFont="1" applyAlignment="1">
      <alignment vertical="center"/>
    </xf>
    <xf numFmtId="0" fontId="30" fillId="0" borderId="0" xfId="0" applyFont="1" applyAlignment="1">
      <alignment horizontal="center" vertical="center"/>
    </xf>
    <xf numFmtId="164" fontId="30" fillId="0" borderId="0" xfId="0" applyNumberFormat="1" applyFont="1" applyAlignment="1">
      <alignment horizontal="center" vertical="center"/>
    </xf>
    <xf numFmtId="0" fontId="45" fillId="0" borderId="0" xfId="0" applyFont="1" applyAlignment="1"/>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164" fontId="46"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6" fillId="4" borderId="17" xfId="0" applyFont="1" applyFill="1" applyBorder="1" applyAlignment="1">
      <alignment horizontal="center" vertical="center"/>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6" fontId="20" fillId="0" borderId="1" xfId="0" applyNumberFormat="1" applyFont="1" applyFill="1" applyBorder="1" applyAlignment="1">
      <alignment vertical="center" wrapText="1"/>
    </xf>
    <xf numFmtId="164" fontId="16" fillId="0" borderId="1" xfId="0" applyNumberFormat="1" applyFont="1" applyFill="1" applyBorder="1" applyAlignment="1">
      <alignment horizontal="center" vertical="center" wrapText="1"/>
    </xf>
    <xf numFmtId="166" fontId="9" fillId="0" borderId="1" xfId="0" applyNumberFormat="1" applyFont="1" applyFill="1" applyBorder="1" applyAlignment="1">
      <alignment vertical="center" wrapText="1"/>
    </xf>
    <xf numFmtId="0" fontId="9" fillId="0" borderId="4" xfId="0"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166" fontId="9" fillId="0" borderId="4" xfId="0" applyNumberFormat="1" applyFont="1" applyFill="1" applyBorder="1" applyAlignment="1">
      <alignment vertical="center" wrapText="1"/>
    </xf>
    <xf numFmtId="0" fontId="35" fillId="0" borderId="0" xfId="0" applyFont="1" applyFill="1"/>
    <xf numFmtId="164" fontId="9" fillId="0" borderId="1" xfId="3" applyNumberFormat="1"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48" fillId="3" borderId="8" xfId="0" applyFont="1" applyFill="1" applyBorder="1" applyAlignment="1">
      <alignment horizontal="center" vertical="center" wrapText="1"/>
    </xf>
    <xf numFmtId="0" fontId="47" fillId="0" borderId="1" xfId="0" applyFont="1" applyBorder="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0" fontId="5" fillId="0"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9" fontId="9" fillId="15" borderId="1" xfId="0" applyNumberFormat="1" applyFont="1" applyFill="1" applyBorder="1" applyAlignment="1">
      <alignment horizontal="center" vertical="center" wrapText="1"/>
    </xf>
    <xf numFmtId="9" fontId="9" fillId="16" borderId="1" xfId="0" applyNumberFormat="1" applyFont="1" applyFill="1" applyBorder="1" applyAlignment="1">
      <alignment horizontal="center" vertical="center" wrapText="1"/>
    </xf>
    <xf numFmtId="9" fontId="9" fillId="17" borderId="1" xfId="0" applyNumberFormat="1" applyFont="1" applyFill="1" applyBorder="1" applyAlignment="1">
      <alignment horizontal="center" vertical="center" wrapText="1"/>
    </xf>
    <xf numFmtId="9" fontId="9" fillId="18"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20" fillId="0" borderId="1" xfId="0"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9" fillId="19" borderId="4" xfId="0" applyNumberFormat="1" applyFont="1" applyFill="1" applyBorder="1" applyAlignment="1">
      <alignment horizontal="center" vertical="center" wrapText="1"/>
    </xf>
    <xf numFmtId="9" fontId="9" fillId="19" borderId="1" xfId="0" applyNumberFormat="1" applyFont="1" applyFill="1" applyBorder="1" applyAlignment="1">
      <alignment horizontal="center" vertical="center" wrapText="1"/>
    </xf>
    <xf numFmtId="9" fontId="9" fillId="20"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9" fontId="21" fillId="0" borderId="1" xfId="2" applyFont="1" applyBorder="1" applyAlignment="1">
      <alignment horizontal="center" vertical="center"/>
    </xf>
    <xf numFmtId="0" fontId="21" fillId="0" borderId="1" xfId="0" applyFont="1" applyBorder="1" applyAlignment="1">
      <alignment wrapText="1"/>
    </xf>
    <xf numFmtId="0" fontId="21" fillId="0" borderId="1" xfId="0" applyFont="1" applyBorder="1" applyAlignment="1">
      <alignment horizontal="center" vertical="justify"/>
    </xf>
    <xf numFmtId="9" fontId="21" fillId="0" borderId="1" xfId="0" applyNumberFormat="1" applyFont="1" applyBorder="1" applyAlignment="1">
      <alignment horizontal="center" vertical="center" wrapText="1"/>
    </xf>
    <xf numFmtId="0" fontId="1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2" xfId="0"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164" fontId="16" fillId="3" borderId="10" xfId="0" applyNumberFormat="1" applyFont="1" applyFill="1" applyBorder="1" applyAlignment="1">
      <alignment horizontal="center" vertical="center" wrapText="1"/>
    </xf>
    <xf numFmtId="164" fontId="16"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0" fillId="0" borderId="0" xfId="0" applyFont="1" applyBorder="1" applyAlignment="1">
      <alignment horizontal="left" vertical="top" wrapText="1"/>
    </xf>
    <xf numFmtId="0" fontId="20" fillId="0" borderId="0" xfId="0" applyFont="1" applyBorder="1" applyAlignment="1">
      <alignment horizontal="center" vertical="center" wrapText="1"/>
    </xf>
    <xf numFmtId="0" fontId="49" fillId="0" borderId="1" xfId="0" applyFont="1" applyFill="1" applyBorder="1" applyAlignment="1">
      <alignment horizontal="left" vertical="center" wrapText="1"/>
    </xf>
    <xf numFmtId="0" fontId="4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164" fontId="15" fillId="3" borderId="10" xfId="0" applyNumberFormat="1" applyFont="1" applyFill="1" applyBorder="1" applyAlignment="1">
      <alignment horizontal="center" vertical="center" wrapText="1"/>
    </xf>
    <xf numFmtId="164" fontId="15" fillId="3" borderId="12" xfId="0" applyNumberFormat="1" applyFont="1" applyFill="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6"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0" fillId="0" borderId="0" xfId="0" applyAlignment="1">
      <alignment horizontal="center"/>
    </xf>
    <xf numFmtId="0" fontId="37" fillId="12" borderId="20" xfId="0" applyFont="1" applyFill="1" applyBorder="1" applyAlignment="1">
      <alignment horizontal="right" vertical="center"/>
    </xf>
    <xf numFmtId="0" fontId="37" fillId="12" borderId="21" xfId="0" applyFont="1" applyFill="1" applyBorder="1" applyAlignment="1">
      <alignment horizontal="right" vertical="center"/>
    </xf>
    <xf numFmtId="0" fontId="37" fillId="12" borderId="22" xfId="0" applyFont="1" applyFill="1" applyBorder="1" applyAlignment="1">
      <alignment horizontal="right" vertical="center"/>
    </xf>
    <xf numFmtId="0" fontId="37" fillId="7" borderId="19"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19" xfId="0" applyFont="1" applyFill="1" applyBorder="1" applyAlignment="1">
      <alignment horizontal="center" vertical="center" wrapText="1"/>
    </xf>
    <xf numFmtId="0" fontId="37" fillId="7" borderId="23" xfId="0" applyFont="1" applyFill="1" applyBorder="1" applyAlignment="1">
      <alignment horizontal="center" vertical="center" wrapText="1"/>
    </xf>
    <xf numFmtId="0" fontId="37" fillId="7" borderId="20"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37" fillId="7" borderId="22" xfId="0" applyFont="1" applyFill="1" applyBorder="1" applyAlignment="1">
      <alignment horizontal="center" vertical="center" wrapText="1"/>
    </xf>
    <xf numFmtId="0" fontId="37" fillId="7" borderId="26" xfId="0" applyFont="1" applyFill="1" applyBorder="1" applyAlignment="1">
      <alignment horizontal="center" vertical="center"/>
    </xf>
    <xf numFmtId="0" fontId="37" fillId="12" borderId="20" xfId="0" applyFont="1" applyFill="1" applyBorder="1" applyAlignment="1">
      <alignment horizontal="center" vertical="center"/>
    </xf>
    <xf numFmtId="0" fontId="37" fillId="12" borderId="21"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4" fillId="0" borderId="2"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4">
    <cellStyle name="Hipervínculo" xfId="1" builtinId="8"/>
    <cellStyle name="Moneda" xfId="3" builtinId="4"/>
    <cellStyle name="Normal" xfId="0" builtinId="0"/>
    <cellStyle name="Porcentaje" xfId="2" builtinId="5"/>
  </cellStyles>
  <dxfs count="30">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A8006"/>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6FA-446D-A108-3E38FBCBFF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FA-446D-A108-3E38FBCBFF1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76FA-446D-A108-3E38FBCBFF16}"/>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76FA-446D-A108-3E38FBCBFF1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76FA-446D-A108-3E38FBCBFF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2</c:v>
                </c:pt>
              </c:numCache>
            </c:numRef>
          </c:val>
          <c:extLst>
            <c:ext xmlns:c16="http://schemas.microsoft.com/office/drawing/2014/chart" uri="{C3380CC4-5D6E-409C-BE32-E72D297353CC}">
              <c16:uniqueId val="{00000000-76FA-446D-A108-3E38FBCBFF1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3'!$AC$5</c:f>
              <c:strCache>
                <c:ptCount val="1"/>
                <c:pt idx="0">
                  <c:v>EJE ESTRATEGICO 3</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858-493B-9243-D04D7A7E47F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5-7858-493B-9243-D04D7A7E47F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9-7858-493B-9243-D04D7A7E47F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C-7858-493B-9243-D04D7A7E47FC}"/>
              </c:ext>
            </c:extLst>
          </c:dPt>
          <c:dLbls>
            <c:dLbl>
              <c:idx val="1"/>
              <c:layout>
                <c:manualLayout>
                  <c:x val="1.3129425821393908E-2"/>
                  <c:y val="1.0967191433081617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858-493B-9243-D04D7A7E47FC}"/>
                </c:ext>
              </c:extLst>
            </c:dLbl>
            <c:dLbl>
              <c:idx val="2"/>
              <c:layout>
                <c:manualLayout>
                  <c:x val="-6.140657465513194E-2"/>
                  <c:y val="6.9034515124365373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858-493B-9243-D04D7A7E47FC}"/>
                </c:ext>
              </c:extLst>
            </c:dLbl>
            <c:dLbl>
              <c:idx val="3"/>
              <c:layout>
                <c:manualLayout>
                  <c:x val="8.0156202369314533E-2"/>
                  <c:y val="1.435364136695251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858-493B-9243-D04D7A7E47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3'!$AB$6:$AB$9</c:f>
              <c:strCache>
                <c:ptCount val="4"/>
                <c:pt idx="0">
                  <c:v>Rojo de  0% a 39%</c:v>
                </c:pt>
                <c:pt idx="1">
                  <c:v>Naranja 40% a 59%</c:v>
                </c:pt>
                <c:pt idx="2">
                  <c:v>Verde claro 70% a 79%</c:v>
                </c:pt>
                <c:pt idx="3">
                  <c:v>Verde  80% o mas</c:v>
                </c:pt>
              </c:strCache>
            </c:strRef>
          </c:cat>
          <c:val>
            <c:numRef>
              <c:f>'Eje Estrategico 3'!$AC$6:$AC$9</c:f>
              <c:numCache>
                <c:formatCode>General</c:formatCode>
                <c:ptCount val="4"/>
                <c:pt idx="0">
                  <c:v>7</c:v>
                </c:pt>
                <c:pt idx="1">
                  <c:v>0</c:v>
                </c:pt>
                <c:pt idx="2">
                  <c:v>0</c:v>
                </c:pt>
                <c:pt idx="3">
                  <c:v>0</c:v>
                </c:pt>
              </c:numCache>
            </c:numRef>
          </c:val>
          <c:extLst>
            <c:ext xmlns:c16="http://schemas.microsoft.com/office/drawing/2014/chart" uri="{C3380CC4-5D6E-409C-BE32-E72D297353CC}">
              <c16:uniqueId val="{00000000-7858-493B-9243-D04D7A7E47FC}"/>
            </c:ext>
          </c:extLst>
        </c:ser>
        <c:ser>
          <c:idx val="1"/>
          <c:order val="1"/>
          <c:tx>
            <c:strRef>
              <c:f>'Eje Estrategico 3'!$AD$5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DD0-4EC4-9E11-75D5B46A38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DD0-4EC4-9E11-75D5B46A38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DD0-4EC4-9E11-75D5B46A38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DD0-4EC4-9E11-75D5B46A387C}"/>
              </c:ext>
            </c:extLst>
          </c:dPt>
          <c:cat>
            <c:strRef>
              <c:f>'Eje Estrategico 3'!$AB$6:$AB$9</c:f>
              <c:strCache>
                <c:ptCount val="4"/>
                <c:pt idx="0">
                  <c:v>Rojo de  0% a 39%</c:v>
                </c:pt>
                <c:pt idx="1">
                  <c:v>Naranja 40% a 59%</c:v>
                </c:pt>
                <c:pt idx="2">
                  <c:v>Verde claro 70% a 79%</c:v>
                </c:pt>
                <c:pt idx="3">
                  <c:v>Verde  80% o mas</c:v>
                </c:pt>
              </c:strCache>
            </c:strRef>
          </c:cat>
          <c:val>
            <c:numRef>
              <c:f>'Eje Estrategico 3'!$AD$6:$AD$9</c:f>
              <c:numCache>
                <c:formatCode>0%</c:formatCode>
                <c:ptCount val="4"/>
                <c:pt idx="0">
                  <c:v>1</c:v>
                </c:pt>
                <c:pt idx="1">
                  <c:v>0</c:v>
                </c:pt>
                <c:pt idx="2">
                  <c:v>0</c:v>
                </c:pt>
                <c:pt idx="3">
                  <c:v>0</c:v>
                </c:pt>
              </c:numCache>
            </c:numRef>
          </c:val>
          <c:extLst>
            <c:ext xmlns:c16="http://schemas.microsoft.com/office/drawing/2014/chart" uri="{C3380CC4-5D6E-409C-BE32-E72D297353CC}">
              <c16:uniqueId val="{00000001-7858-493B-9243-D04D7A7E47F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4 '!$AC$5</c:f>
              <c:strCache>
                <c:ptCount val="1"/>
                <c:pt idx="0">
                  <c:v>EJE ESTRATEGICO 4</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6-7152-4D97-B8BC-03744F9C3DEA}"/>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A-7152-4D97-B8BC-03744F9C3DEA}"/>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F-7152-4D97-B8BC-03744F9C3DEA}"/>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15-7152-4D97-B8BC-03744F9C3D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4 '!$AB$6:$AB$9</c:f>
              <c:strCache>
                <c:ptCount val="4"/>
                <c:pt idx="0">
                  <c:v>Rojo de  0% a 39%</c:v>
                </c:pt>
                <c:pt idx="1">
                  <c:v>Naranja 40% a 59%</c:v>
                </c:pt>
                <c:pt idx="2">
                  <c:v>Verde claro 70% a 79%</c:v>
                </c:pt>
                <c:pt idx="3">
                  <c:v>Verde  80% o mas</c:v>
                </c:pt>
              </c:strCache>
            </c:strRef>
          </c:cat>
          <c:val>
            <c:numRef>
              <c:f>'Eje Estrategico 4 '!$AC$6:$AC$9</c:f>
              <c:numCache>
                <c:formatCode>General</c:formatCode>
                <c:ptCount val="4"/>
                <c:pt idx="0">
                  <c:v>11</c:v>
                </c:pt>
                <c:pt idx="1">
                  <c:v>1</c:v>
                </c:pt>
                <c:pt idx="2">
                  <c:v>0</c:v>
                </c:pt>
                <c:pt idx="3">
                  <c:v>2</c:v>
                </c:pt>
              </c:numCache>
            </c:numRef>
          </c:val>
          <c:extLst>
            <c:ext xmlns:c16="http://schemas.microsoft.com/office/drawing/2014/chart" uri="{C3380CC4-5D6E-409C-BE32-E72D297353CC}">
              <c16:uniqueId val="{00000000-7152-4D97-B8BC-03744F9C3DEA}"/>
            </c:ext>
          </c:extLst>
        </c:ser>
        <c:ser>
          <c:idx val="1"/>
          <c:order val="1"/>
          <c:tx>
            <c:strRef>
              <c:f>'Eje Estrategico 4 '!$AD$5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7A6-4157-9932-3EBC636A7B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97A6-4157-9932-3EBC636A7B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97A6-4157-9932-3EBC636A7B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97A6-4157-9932-3EBC636A7B3F}"/>
              </c:ext>
            </c:extLst>
          </c:dPt>
          <c:cat>
            <c:strRef>
              <c:f>'Eje Estrategico 4 '!$AB$6:$AB$9</c:f>
              <c:strCache>
                <c:ptCount val="4"/>
                <c:pt idx="0">
                  <c:v>Rojo de  0% a 39%</c:v>
                </c:pt>
                <c:pt idx="1">
                  <c:v>Naranja 40% a 59%</c:v>
                </c:pt>
                <c:pt idx="2">
                  <c:v>Verde claro 70% a 79%</c:v>
                </c:pt>
                <c:pt idx="3">
                  <c:v>Verde  80% o mas</c:v>
                </c:pt>
              </c:strCache>
            </c:strRef>
          </c:cat>
          <c:val>
            <c:numRef>
              <c:f>'Eje Estrategico 4 '!$AD$6:$AD$9</c:f>
              <c:numCache>
                <c:formatCode>0%</c:formatCode>
                <c:ptCount val="4"/>
                <c:pt idx="0">
                  <c:v>0.7857142857142857</c:v>
                </c:pt>
                <c:pt idx="1">
                  <c:v>7.1428571428571425E-2</c:v>
                </c:pt>
                <c:pt idx="2">
                  <c:v>0</c:v>
                </c:pt>
                <c:pt idx="3">
                  <c:v>0.14285714285714285</c:v>
                </c:pt>
              </c:numCache>
            </c:numRef>
          </c:val>
          <c:extLst>
            <c:ext xmlns:c16="http://schemas.microsoft.com/office/drawing/2014/chart" uri="{C3380CC4-5D6E-409C-BE32-E72D297353CC}">
              <c16:uniqueId val="{00000001-7152-4D97-B8BC-03744F9C3DE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5'!$AC$5</c:f>
              <c:strCache>
                <c:ptCount val="1"/>
                <c:pt idx="0">
                  <c:v>EJE ESTRATEGICO 5</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3-144C-481F-A9B3-2405C1A12A4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144C-481F-A9B3-2405C1A12A4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6-144C-481F-A9B3-2405C1A12A4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144C-481F-A9B3-2405C1A12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5'!$AB$6:$AB$9</c:f>
              <c:strCache>
                <c:ptCount val="4"/>
                <c:pt idx="0">
                  <c:v>Rojo de  0% a 39%</c:v>
                </c:pt>
                <c:pt idx="1">
                  <c:v>Naranja 40% a 59%</c:v>
                </c:pt>
                <c:pt idx="2">
                  <c:v>Verde claro 70% a 79%</c:v>
                </c:pt>
                <c:pt idx="3">
                  <c:v>Verde  80% o mas</c:v>
                </c:pt>
              </c:strCache>
            </c:strRef>
          </c:cat>
          <c:val>
            <c:numRef>
              <c:f>'Eje Estrategico 5'!$AC$6:$AC$9</c:f>
              <c:numCache>
                <c:formatCode>General</c:formatCode>
                <c:ptCount val="4"/>
                <c:pt idx="0">
                  <c:v>4</c:v>
                </c:pt>
                <c:pt idx="1">
                  <c:v>0</c:v>
                </c:pt>
                <c:pt idx="2">
                  <c:v>0</c:v>
                </c:pt>
                <c:pt idx="3">
                  <c:v>1</c:v>
                </c:pt>
              </c:numCache>
            </c:numRef>
          </c:val>
          <c:extLst>
            <c:ext xmlns:c16="http://schemas.microsoft.com/office/drawing/2014/chart" uri="{C3380CC4-5D6E-409C-BE32-E72D297353CC}">
              <c16:uniqueId val="{00000000-144C-481F-A9B3-2405C1A12A4C}"/>
            </c:ext>
          </c:extLst>
        </c:ser>
        <c:ser>
          <c:idx val="1"/>
          <c:order val="1"/>
          <c:tx>
            <c:strRef>
              <c:f>'Eje Estrategico 5'!$AD$5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EB7-495B-8D25-D5A9B86B81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EB7-495B-8D25-D5A9B86B81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EB7-495B-8D25-D5A9B86B81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EB7-495B-8D25-D5A9B86B818C}"/>
              </c:ext>
            </c:extLst>
          </c:dPt>
          <c:cat>
            <c:strRef>
              <c:f>'Eje Estrategico 5'!$AB$6:$AB$9</c:f>
              <c:strCache>
                <c:ptCount val="4"/>
                <c:pt idx="0">
                  <c:v>Rojo de  0% a 39%</c:v>
                </c:pt>
                <c:pt idx="1">
                  <c:v>Naranja 40% a 59%</c:v>
                </c:pt>
                <c:pt idx="2">
                  <c:v>Verde claro 70% a 79%</c:v>
                </c:pt>
                <c:pt idx="3">
                  <c:v>Verde  80% o mas</c:v>
                </c:pt>
              </c:strCache>
            </c:strRef>
          </c:cat>
          <c:val>
            <c:numRef>
              <c:f>'Eje Estrategico 5'!$AD$6:$AD$9</c:f>
              <c:numCache>
                <c:formatCode>0%</c:formatCode>
                <c:ptCount val="4"/>
                <c:pt idx="0">
                  <c:v>0.8</c:v>
                </c:pt>
                <c:pt idx="1">
                  <c:v>0</c:v>
                </c:pt>
                <c:pt idx="2">
                  <c:v>0</c:v>
                </c:pt>
                <c:pt idx="3">
                  <c:v>0.2</c:v>
                </c:pt>
              </c:numCache>
            </c:numRef>
          </c:val>
          <c:extLst>
            <c:ext xmlns:c16="http://schemas.microsoft.com/office/drawing/2014/chart" uri="{C3380CC4-5D6E-409C-BE32-E72D297353CC}">
              <c16:uniqueId val="{00000001-144C-481F-A9B3-2405C1A12A4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GRAFICOS!$I$16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GRAFICOS!$J$15:$N$15</c:f>
              <c:strCache>
                <c:ptCount val="5"/>
                <c:pt idx="0">
                  <c:v>CRITICO</c:v>
                </c:pt>
                <c:pt idx="1">
                  <c:v>BAJO</c:v>
                </c:pt>
                <c:pt idx="2">
                  <c:v>MEDIO</c:v>
                </c:pt>
                <c:pt idx="3">
                  <c:v>SATISFACTORIO</c:v>
                </c:pt>
                <c:pt idx="4">
                  <c:v>SOBRESALIENTE</c:v>
                </c:pt>
              </c:strCache>
            </c:strRef>
          </c:cat>
          <c:val>
            <c:numRef>
              <c:f>GRAFICOS!$J$16:$N$16</c:f>
              <c:numCache>
                <c:formatCode>General</c:formatCode>
                <c:ptCount val="5"/>
                <c:pt idx="0">
                  <c:v>10</c:v>
                </c:pt>
                <c:pt idx="4">
                  <c:v>1</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1"/>
            <c:bubble3D val="0"/>
            <c:extLst>
              <c:ext xmlns:c16="http://schemas.microsoft.com/office/drawing/2014/chart" uri="{C3380CC4-5D6E-409C-BE32-E72D297353CC}">
                <c16:uniqueId val="{00000018-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7</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889-4F41-9EFF-F3D6D5B07B01}"/>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4-A889-4F41-9EFF-F3D6D5B07B0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7</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GRAFICOS!$I$27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GRAFICOS!$J$26:$N$26</c:f>
              <c:strCache>
                <c:ptCount val="5"/>
                <c:pt idx="0">
                  <c:v>CRITICO</c:v>
                </c:pt>
                <c:pt idx="1">
                  <c:v>BAJO</c:v>
                </c:pt>
                <c:pt idx="2">
                  <c:v>MEDIO</c:v>
                </c:pt>
                <c:pt idx="3">
                  <c:v>SATISFACTORIO</c:v>
                </c:pt>
                <c:pt idx="4">
                  <c:v>SOBRESALIENTE</c:v>
                </c:pt>
              </c:strCache>
            </c:strRef>
          </c:cat>
          <c:val>
            <c:numRef>
              <c:f>GRAFICOS!$J$27:$N$27</c:f>
              <c:numCache>
                <c:formatCode>General</c:formatCode>
                <c:ptCount val="5"/>
                <c:pt idx="0">
                  <c:v>11</c:v>
                </c:pt>
                <c:pt idx="1">
                  <c:v>1</c:v>
                </c:pt>
                <c:pt idx="4">
                  <c:v>2</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Tercer Trimestre 2021</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itle>
    <c:autoTitleDeleted val="0"/>
    <c:plotArea>
      <c:layout/>
      <c:doughnutChart>
        <c:varyColors val="1"/>
        <c:ser>
          <c:idx val="0"/>
          <c:order val="0"/>
          <c:tx>
            <c:strRef>
              <c:f>GRAFICOS!$N$2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GRAFICOS!$M$3:$M$7</c:f>
              <c:strCache>
                <c:ptCount val="5"/>
                <c:pt idx="0">
                  <c:v>CRÍTICO</c:v>
                </c:pt>
                <c:pt idx="1">
                  <c:v>BAJO</c:v>
                </c:pt>
                <c:pt idx="2">
                  <c:v>MEDIO</c:v>
                </c:pt>
                <c:pt idx="3">
                  <c:v>SATISFACTORIO</c:v>
                </c:pt>
                <c:pt idx="4">
                  <c:v>SOBRESALIENTE</c:v>
                </c:pt>
              </c:strCache>
            </c:strRef>
          </c:cat>
          <c:val>
            <c:numRef>
              <c:f>GRAFICOS!$N$3:$N$7</c:f>
              <c:numCache>
                <c:formatCode>General</c:formatCode>
                <c:ptCount val="5"/>
                <c:pt idx="0">
                  <c:v>34</c:v>
                </c:pt>
                <c:pt idx="1">
                  <c:v>1</c:v>
                </c:pt>
                <c:pt idx="4">
                  <c:v>4</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rPr>
              <a:t>Ejes estratégicos política Pública Diversidad Sexual e Identidad de Género- Tercer Trimestre 2021</a:t>
            </a:r>
            <a:endParaRPr lang="es-CO" sz="1200">
              <a:effectLst/>
            </a:endParaRP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'Grafica Barra'!$C$3</c:f>
              <c:strCache>
                <c:ptCount val="1"/>
                <c:pt idx="0">
                  <c:v>CRITICO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Barra'!$C$4:$C$8</c:f>
              <c:numCache>
                <c:formatCode>General</c:formatCode>
                <c:ptCount val="5"/>
                <c:pt idx="0">
                  <c:v>2</c:v>
                </c:pt>
                <c:pt idx="1">
                  <c:v>10</c:v>
                </c:pt>
                <c:pt idx="2">
                  <c:v>7</c:v>
                </c:pt>
                <c:pt idx="3">
                  <c:v>11</c:v>
                </c:pt>
                <c:pt idx="4">
                  <c:v>4</c:v>
                </c:pt>
              </c:numCache>
            </c:numRef>
          </c:val>
          <c:extLst>
            <c:ext xmlns:c16="http://schemas.microsoft.com/office/drawing/2014/chart" uri="{C3380CC4-5D6E-409C-BE32-E72D297353CC}">
              <c16:uniqueId val="{00000000-958F-4445-908F-BD235F54E9A1}"/>
            </c:ext>
          </c:extLst>
        </c:ser>
        <c:ser>
          <c:idx val="1"/>
          <c:order val="1"/>
          <c:tx>
            <c:strRef>
              <c:f>'Grafica Barra'!$D$3</c:f>
              <c:strCache>
                <c:ptCount val="1"/>
                <c:pt idx="0">
                  <c:v>BAJO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Barra'!$D$4:$D$8</c:f>
              <c:numCache>
                <c:formatCode>General</c:formatCode>
                <c:ptCount val="5"/>
                <c:pt idx="3">
                  <c:v>1</c:v>
                </c:pt>
              </c:numCache>
            </c:numRef>
          </c:val>
          <c:extLst>
            <c:ext xmlns:c16="http://schemas.microsoft.com/office/drawing/2014/chart" uri="{C3380CC4-5D6E-409C-BE32-E72D297353CC}">
              <c16:uniqueId val="{00000001-958F-4445-908F-BD235F54E9A1}"/>
            </c:ext>
          </c:extLst>
        </c:ser>
        <c:ser>
          <c:idx val="2"/>
          <c:order val="2"/>
          <c:tx>
            <c:strRef>
              <c:f>'Grafica Barra'!$E$3</c:f>
              <c:strCache>
                <c:ptCount val="1"/>
                <c:pt idx="0">
                  <c:v>MEDIO</c:v>
                </c:pt>
              </c:strCache>
            </c:strRef>
          </c:tx>
          <c:spPr>
            <a:solidFill>
              <a:srgbClr val="FFFF00"/>
            </a:solidFill>
            <a:ln>
              <a:noFill/>
            </a:ln>
            <a:effectLst/>
          </c:spPr>
          <c:invertIfNegative val="0"/>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Barra'!$E$4:$E$8</c:f>
              <c:numCache>
                <c:formatCode>General</c:formatCode>
                <c:ptCount val="5"/>
              </c:numCache>
            </c:numRef>
          </c:val>
          <c:extLst>
            <c:ext xmlns:c16="http://schemas.microsoft.com/office/drawing/2014/chart" uri="{C3380CC4-5D6E-409C-BE32-E72D297353CC}">
              <c16:uniqueId val="{00000002-958F-4445-908F-BD235F54E9A1}"/>
            </c:ext>
          </c:extLst>
        </c:ser>
        <c:ser>
          <c:idx val="3"/>
          <c:order val="3"/>
          <c:tx>
            <c:strRef>
              <c:f>'Grafica Barra'!$F$3</c:f>
              <c:strCache>
                <c:ptCount val="1"/>
                <c:pt idx="0">
                  <c:v>SATISFACTORIO</c:v>
                </c:pt>
              </c:strCache>
            </c:strRef>
          </c:tx>
          <c:spPr>
            <a:solidFill>
              <a:srgbClr val="92D050"/>
            </a:solidFill>
            <a:ln>
              <a:noFill/>
            </a:ln>
            <a:effectLst/>
          </c:spPr>
          <c:invertIfNegative val="0"/>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Barra'!$F$4:$F$8</c:f>
              <c:numCache>
                <c:formatCode>General</c:formatCode>
                <c:ptCount val="5"/>
              </c:numCache>
            </c:numRef>
          </c:val>
          <c:extLst>
            <c:ext xmlns:c16="http://schemas.microsoft.com/office/drawing/2014/chart" uri="{C3380CC4-5D6E-409C-BE32-E72D297353CC}">
              <c16:uniqueId val="{00000003-958F-4445-908F-BD235F54E9A1}"/>
            </c:ext>
          </c:extLst>
        </c:ser>
        <c:ser>
          <c:idx val="4"/>
          <c:order val="4"/>
          <c:tx>
            <c:strRef>
              <c:f>'Grafica Barra'!$G$3</c:f>
              <c:strCache>
                <c:ptCount val="1"/>
                <c:pt idx="0">
                  <c:v>SOBRESALIENTE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Barra'!$G$4:$G$8</c:f>
              <c:numCache>
                <c:formatCode>General</c:formatCode>
                <c:ptCount val="5"/>
                <c:pt idx="1">
                  <c:v>1</c:v>
                </c:pt>
                <c:pt idx="3">
                  <c:v>2</c:v>
                </c:pt>
                <c:pt idx="4">
                  <c:v>1</c:v>
                </c:pt>
              </c:numCache>
            </c:numRef>
          </c:val>
          <c:extLst>
            <c:ext xmlns:c16="http://schemas.microsoft.com/office/drawing/2014/chart" uri="{C3380CC4-5D6E-409C-BE32-E72D297353CC}">
              <c16:uniqueId val="{00000004-958F-4445-908F-BD235F54E9A1}"/>
            </c:ext>
          </c:extLst>
        </c:ser>
        <c:dLbls>
          <c:showLegendKey val="0"/>
          <c:showVal val="0"/>
          <c:showCatName val="0"/>
          <c:showSerName val="0"/>
          <c:showPercent val="0"/>
          <c:showBubbleSize val="0"/>
        </c:dLbls>
        <c:gapWidth val="182"/>
        <c:axId val="347524544"/>
        <c:axId val="347528072"/>
      </c:barChart>
      <c:catAx>
        <c:axId val="347524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8072"/>
        <c:crosses val="autoZero"/>
        <c:auto val="1"/>
        <c:lblAlgn val="ctr"/>
        <c:lblOffset val="100"/>
        <c:noMultiLvlLbl val="0"/>
      </c:catAx>
      <c:valAx>
        <c:axId val="347528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1'!$AD$4</c:f>
              <c:strCache>
                <c:ptCount val="1"/>
                <c:pt idx="0">
                  <c:v>EJE ESTRATEGICO 1</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3-44A3-4900-8D1A-65424DFBA99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44A3-4900-8D1A-65424DFBA999}"/>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6-44A3-4900-8D1A-65424DFBA999}"/>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8-44A3-4900-8D1A-65424DFBA999}"/>
              </c:ext>
            </c:extLst>
          </c:dPt>
          <c:dLbls>
            <c:dLbl>
              <c:idx val="0"/>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A3-4900-8D1A-65424DFBA999}"/>
                </c:ext>
              </c:extLst>
            </c:dLbl>
            <c:dLbl>
              <c:idx val="2"/>
              <c:layout>
                <c:manualLayout>
                  <c:x val="-2.0649272313069643E-2"/>
                  <c:y val="1.4150073222356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A3-4900-8D1A-65424DFBA999}"/>
                </c:ext>
              </c:extLst>
            </c:dLbl>
            <c:dLbl>
              <c:idx val="3"/>
              <c:layout>
                <c:manualLayout>
                  <c:x val="3.7203499216392391E-2"/>
                  <c:y val="1.4783277581434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A3-4900-8D1A-65424DFBA99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1'!$AC$5:$AC$8</c:f>
              <c:strCache>
                <c:ptCount val="4"/>
                <c:pt idx="0">
                  <c:v>Rojo de  0% a 39%</c:v>
                </c:pt>
                <c:pt idx="1">
                  <c:v>Naranja 40% a 59%</c:v>
                </c:pt>
                <c:pt idx="2">
                  <c:v>Verde claro 70% a 79%</c:v>
                </c:pt>
                <c:pt idx="3">
                  <c:v>Verde  80% o mas</c:v>
                </c:pt>
              </c:strCache>
            </c:strRef>
          </c:cat>
          <c:val>
            <c:numRef>
              <c:f>'Eje Estrategico 1'!$AD$5:$AD$8</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0-44A3-4900-8D1A-65424DFBA999}"/>
            </c:ext>
          </c:extLst>
        </c:ser>
        <c:ser>
          <c:idx val="1"/>
          <c:order val="1"/>
          <c:tx>
            <c:strRef>
              <c:f>'Eje Estrategico 1'!$AE$4</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013E-45B8-81CA-4137E63A9E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013E-45B8-81CA-4137E63A9E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013E-45B8-81CA-4137E63A9E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013E-45B8-81CA-4137E63A9E7D}"/>
              </c:ext>
            </c:extLst>
          </c:dPt>
          <c:cat>
            <c:strRef>
              <c:f>'Eje Estrategico 1'!$AC$5:$AC$8</c:f>
              <c:strCache>
                <c:ptCount val="4"/>
                <c:pt idx="0">
                  <c:v>Rojo de  0% a 39%</c:v>
                </c:pt>
                <c:pt idx="1">
                  <c:v>Naranja 40% a 59%</c:v>
                </c:pt>
                <c:pt idx="2">
                  <c:v>Verde claro 70% a 79%</c:v>
                </c:pt>
                <c:pt idx="3">
                  <c:v>Verde  80% o mas</c:v>
                </c:pt>
              </c:strCache>
            </c:strRef>
          </c:cat>
          <c:val>
            <c:numRef>
              <c:f>'Eje Estrategico 1'!$AE$5:$AE$8</c:f>
              <c:numCache>
                <c:formatCode>0%</c:formatCode>
                <c:ptCount val="4"/>
                <c:pt idx="0">
                  <c:v>1</c:v>
                </c:pt>
                <c:pt idx="1">
                  <c:v>0</c:v>
                </c:pt>
                <c:pt idx="2">
                  <c:v>0</c:v>
                </c:pt>
                <c:pt idx="3">
                  <c:v>0</c:v>
                </c:pt>
              </c:numCache>
            </c:numRef>
          </c:val>
          <c:extLst>
            <c:ext xmlns:c16="http://schemas.microsoft.com/office/drawing/2014/chart" uri="{C3380CC4-5D6E-409C-BE32-E72D297353CC}">
              <c16:uniqueId val="{00000001-44A3-4900-8D1A-65424DFBA99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2 '!$AC$5</c:f>
              <c:strCache>
                <c:ptCount val="1"/>
                <c:pt idx="0">
                  <c:v>EJE ESTRATEGICO 2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236F-42C8-B9E4-DD626756405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D-236F-42C8-B9E4-DD626756405F}"/>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16-236F-42C8-B9E4-DD626756405F}"/>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1D-236F-42C8-B9E4-DD62675640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0"/>
            <c:extLst>
              <c:ext xmlns:c15="http://schemas.microsoft.com/office/drawing/2012/chart" uri="{CE6537A1-D6FC-4f65-9D91-7224C49458BB}"/>
            </c:extLst>
          </c:dLbls>
          <c:cat>
            <c:strRef>
              <c:f>'Eje Estrategico 2 '!$AB$6:$AB$9</c:f>
              <c:strCache>
                <c:ptCount val="4"/>
                <c:pt idx="0">
                  <c:v>Rojo de  0% a 39%</c:v>
                </c:pt>
                <c:pt idx="1">
                  <c:v>Naranja 40% a 59%</c:v>
                </c:pt>
                <c:pt idx="2">
                  <c:v>Verde claro 70% a 79%</c:v>
                </c:pt>
                <c:pt idx="3">
                  <c:v>Verde  80% o mas</c:v>
                </c:pt>
              </c:strCache>
            </c:strRef>
          </c:cat>
          <c:val>
            <c:numRef>
              <c:f>'Eje Estrategico 2 '!$AC$6:$AC$9</c:f>
              <c:numCache>
                <c:formatCode>General</c:formatCode>
                <c:ptCount val="4"/>
                <c:pt idx="0">
                  <c:v>10</c:v>
                </c:pt>
                <c:pt idx="1">
                  <c:v>0</c:v>
                </c:pt>
                <c:pt idx="2">
                  <c:v>0</c:v>
                </c:pt>
                <c:pt idx="3">
                  <c:v>1</c:v>
                </c:pt>
              </c:numCache>
            </c:numRef>
          </c:val>
          <c:extLst>
            <c:ext xmlns:c16="http://schemas.microsoft.com/office/drawing/2014/chart" uri="{C3380CC4-5D6E-409C-BE32-E72D297353CC}">
              <c16:uniqueId val="{00000000-236F-42C8-B9E4-DD626756405F}"/>
            </c:ext>
          </c:extLst>
        </c:ser>
        <c:ser>
          <c:idx val="1"/>
          <c:order val="1"/>
          <c:tx>
            <c:strRef>
              <c:f>'Eje Estrategico 2 '!$AD$5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6CEA-4AFB-88E5-1609C1E6CCD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6CEA-4AFB-88E5-1609C1E6CCD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6CEA-4AFB-88E5-1609C1E6CCD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6CEA-4AFB-88E5-1609C1E6CCD2}"/>
              </c:ext>
            </c:extLst>
          </c:dPt>
          <c:cat>
            <c:strRef>
              <c:f>'Eje Estrategico 2 '!$AB$6:$AB$9</c:f>
              <c:strCache>
                <c:ptCount val="4"/>
                <c:pt idx="0">
                  <c:v>Rojo de  0% a 39%</c:v>
                </c:pt>
                <c:pt idx="1">
                  <c:v>Naranja 40% a 59%</c:v>
                </c:pt>
                <c:pt idx="2">
                  <c:v>Verde claro 70% a 79%</c:v>
                </c:pt>
                <c:pt idx="3">
                  <c:v>Verde  80% o mas</c:v>
                </c:pt>
              </c:strCache>
            </c:strRef>
          </c:cat>
          <c:val>
            <c:numRef>
              <c:f>'Eje Estrategico 2 '!$AD$6:$AD$9</c:f>
              <c:numCache>
                <c:formatCode>0%</c:formatCode>
                <c:ptCount val="4"/>
                <c:pt idx="0">
                  <c:v>0.90909090909090906</c:v>
                </c:pt>
                <c:pt idx="1">
                  <c:v>0</c:v>
                </c:pt>
                <c:pt idx="2">
                  <c:v>0</c:v>
                </c:pt>
                <c:pt idx="3">
                  <c:v>9.0909090909090912E-2</c:v>
                </c:pt>
              </c:numCache>
            </c:numRef>
          </c:val>
          <c:extLst>
            <c:ext xmlns:c16="http://schemas.microsoft.com/office/drawing/2014/chart" uri="{C3380CC4-5D6E-409C-BE32-E72D297353CC}">
              <c16:uniqueId val="{00000001-236F-42C8-B9E4-DD626756405F}"/>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1116007</xdr:colOff>
      <xdr:row>17</xdr:row>
      <xdr:rowOff>5506</xdr:rowOff>
    </xdr:from>
    <xdr:to>
      <xdr:col>6</xdr:col>
      <xdr:colOff>875685</xdr:colOff>
      <xdr:row>24</xdr:row>
      <xdr:rowOff>675967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450892</xdr:colOff>
      <xdr:row>17</xdr:row>
      <xdr:rowOff>142195</xdr:rowOff>
    </xdr:from>
    <xdr:to>
      <xdr:col>13</xdr:col>
      <xdr:colOff>1674556</xdr:colOff>
      <xdr:row>24</xdr:row>
      <xdr:rowOff>798871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614992</xdr:colOff>
      <xdr:row>27</xdr:row>
      <xdr:rowOff>257613</xdr:rowOff>
    </xdr:from>
    <xdr:to>
      <xdr:col>6</xdr:col>
      <xdr:colOff>1229032</xdr:colOff>
      <xdr:row>40</xdr:row>
      <xdr:rowOff>122904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129766</xdr:colOff>
      <xdr:row>27</xdr:row>
      <xdr:rowOff>292131</xdr:rowOff>
    </xdr:from>
    <xdr:to>
      <xdr:col>13</xdr:col>
      <xdr:colOff>1613105</xdr:colOff>
      <xdr:row>40</xdr:row>
      <xdr:rowOff>168992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629880</xdr:colOff>
      <xdr:row>47</xdr:row>
      <xdr:rowOff>153631</xdr:rowOff>
    </xdr:from>
    <xdr:to>
      <xdr:col>6</xdr:col>
      <xdr:colOff>997492</xdr:colOff>
      <xdr:row>66</xdr:row>
      <xdr:rowOff>92179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375204</xdr:colOff>
      <xdr:row>0</xdr:row>
      <xdr:rowOff>129906</xdr:rowOff>
    </xdr:from>
    <xdr:to>
      <xdr:col>21</xdr:col>
      <xdr:colOff>685780</xdr:colOff>
      <xdr:row>7</xdr:row>
      <xdr:rowOff>140794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11206</xdr:colOff>
      <xdr:row>1</xdr:row>
      <xdr:rowOff>36139</xdr:rowOff>
    </xdr:from>
    <xdr:to>
      <xdr:col>19</xdr:col>
      <xdr:colOff>336177</xdr:colOff>
      <xdr:row>17</xdr:row>
      <xdr:rowOff>28014</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31</xdr:col>
      <xdr:colOff>594179</xdr:colOff>
      <xdr:row>3</xdr:row>
      <xdr:rowOff>68488</xdr:rowOff>
    </xdr:from>
    <xdr:to>
      <xdr:col>39</xdr:col>
      <xdr:colOff>113393</xdr:colOff>
      <xdr:row>4</xdr:row>
      <xdr:rowOff>3878035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30</xdr:col>
      <xdr:colOff>724257</xdr:colOff>
      <xdr:row>4</xdr:row>
      <xdr:rowOff>369070</xdr:rowOff>
    </xdr:from>
    <xdr:to>
      <xdr:col>41</xdr:col>
      <xdr:colOff>566351</xdr:colOff>
      <xdr:row>6</xdr:row>
      <xdr:rowOff>2548581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30</xdr:col>
      <xdr:colOff>581441</xdr:colOff>
      <xdr:row>4</xdr:row>
      <xdr:rowOff>1157057</xdr:rowOff>
    </xdr:from>
    <xdr:to>
      <xdr:col>37</xdr:col>
      <xdr:colOff>182982</xdr:colOff>
      <xdr:row>6</xdr:row>
      <xdr:rowOff>1043213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30</xdr:col>
      <xdr:colOff>608852</xdr:colOff>
      <xdr:row>4</xdr:row>
      <xdr:rowOff>243914</xdr:rowOff>
    </xdr:from>
    <xdr:to>
      <xdr:col>36</xdr:col>
      <xdr:colOff>242793</xdr:colOff>
      <xdr:row>5</xdr:row>
      <xdr:rowOff>37353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30</xdr:col>
      <xdr:colOff>339181</xdr:colOff>
      <xdr:row>4</xdr:row>
      <xdr:rowOff>57148</xdr:rowOff>
    </xdr:from>
    <xdr:to>
      <xdr:col>38</xdr:col>
      <xdr:colOff>580793</xdr:colOff>
      <xdr:row>7</xdr:row>
      <xdr:rowOff>255549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20ALEX%20SALINAS\Desktop\Jefatura%20Mujer%20ABRIL\Instrumentos%20de%20planificaci&#243;n\F-PLA-06_PLAN_DE_ACCION_VIGENCIA_2021-PUBLIC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PLANEACIÓN"/>
      <sheetName val="HACIENDA"/>
      <sheetName val="INFRAESTRUCTURA"/>
      <sheetName val="INTERIOR"/>
      <sheetName val="CULTURA"/>
      <sheetName val="TURISMO"/>
      <sheetName val="AGRICULTURA"/>
      <sheetName val="PRIVADA"/>
      <sheetName val="EDUCACIÓN"/>
      <sheetName val="FAMILIA"/>
      <sheetName val="TIC"/>
      <sheetName val="SALUD"/>
      <sheetName val="IDTQ"/>
      <sheetName val="INDEPORTES"/>
      <sheetName val="PROMOTO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0">
          <cell r="E60">
            <v>4103050</v>
          </cell>
        </row>
        <row r="94">
          <cell r="B94" t="str">
            <v>LIDERAZGO GOBERNABILILIDAD Y TRANSPARENCIA</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6"/>
  <sheetViews>
    <sheetView tabSelected="1" topLeftCell="J37" zoomScale="33" zoomScaleNormal="33" zoomScaleSheetLayoutView="50" workbookViewId="0">
      <selection activeCell="AF39" sqref="AF39"/>
    </sheetView>
  </sheetViews>
  <sheetFormatPr baseColWidth="10" defaultRowHeight="102.75" customHeight="1"/>
  <cols>
    <col min="1" max="1" width="6" style="103" bestFit="1" customWidth="1"/>
    <col min="2" max="2" width="43" style="103" customWidth="1"/>
    <col min="3" max="3" width="8.140625" style="103" bestFit="1" customWidth="1"/>
    <col min="4" max="4" width="41.42578125" style="103" customWidth="1"/>
    <col min="5" max="5" width="11.42578125" style="103" customWidth="1"/>
    <col min="6" max="6" width="81" style="103" customWidth="1"/>
    <col min="7" max="7" width="27" style="103" customWidth="1"/>
    <col min="8" max="8" width="86" style="103" customWidth="1"/>
    <col min="9" max="9" width="146.42578125" style="103" customWidth="1"/>
    <col min="10" max="10" width="98" style="104" customWidth="1"/>
    <col min="11" max="11" width="66" style="104" customWidth="1"/>
    <col min="12" max="12" width="57.28515625" style="104" hidden="1" customWidth="1"/>
    <col min="13" max="13" width="51.85546875" style="104" hidden="1" customWidth="1"/>
    <col min="14" max="14" width="37" style="104" hidden="1" customWidth="1"/>
    <col min="15" max="15" width="44.5703125" style="104" hidden="1" customWidth="1"/>
    <col min="16" max="16" width="45.140625" style="104" hidden="1" customWidth="1"/>
    <col min="17" max="17" width="47.42578125" style="104" hidden="1" customWidth="1"/>
    <col min="18" max="18" width="46.42578125" style="104" hidden="1" customWidth="1"/>
    <col min="19" max="19" width="23.140625" style="104" customWidth="1"/>
    <col min="20" max="20" width="20.5703125" style="104" customWidth="1"/>
    <col min="21" max="21" width="20" style="104" customWidth="1"/>
    <col min="22" max="22" width="30.42578125" style="110" customWidth="1"/>
    <col min="23" max="23" width="32.5703125" style="110" customWidth="1"/>
    <col min="24" max="24" width="20.28515625" style="104" hidden="1" customWidth="1"/>
    <col min="25" max="25" width="40.85546875" style="110" hidden="1" customWidth="1"/>
    <col min="26" max="26" width="127" style="110" hidden="1" customWidth="1"/>
    <col min="27" max="27" width="18" style="104" hidden="1" customWidth="1"/>
    <col min="28" max="28" width="36.5703125" style="104" hidden="1" customWidth="1"/>
    <col min="29" max="29" width="167.28515625" style="104" hidden="1" customWidth="1"/>
    <col min="30" max="30" width="21.42578125" style="104" hidden="1" customWidth="1"/>
    <col min="31" max="31" width="20.5703125" style="104" hidden="1" customWidth="1"/>
    <col min="32" max="32" width="164.85546875" style="173" customWidth="1"/>
    <col min="33" max="33" width="18.28515625" style="104" hidden="1" customWidth="1"/>
    <col min="34" max="34" width="21.140625" style="104" hidden="1" customWidth="1"/>
    <col min="35" max="16384" width="11.42578125" style="103"/>
  </cols>
  <sheetData>
    <row r="1" spans="1:34" s="114" customFormat="1" ht="102.75" customHeight="1">
      <c r="A1" s="111" t="s">
        <v>305</v>
      </c>
      <c r="B1" s="111"/>
      <c r="C1" s="111"/>
      <c r="D1" s="111"/>
      <c r="E1" s="111"/>
      <c r="F1" s="111"/>
      <c r="G1" s="111"/>
      <c r="H1" s="111"/>
      <c r="I1" s="111"/>
      <c r="J1" s="111"/>
      <c r="K1" s="111"/>
      <c r="L1" s="111"/>
      <c r="M1" s="111"/>
      <c r="N1" s="111"/>
      <c r="O1" s="111"/>
      <c r="P1" s="111"/>
      <c r="Q1" s="111"/>
      <c r="R1" s="111"/>
      <c r="S1" s="112"/>
      <c r="T1" s="112"/>
      <c r="U1" s="112"/>
      <c r="V1" s="113"/>
      <c r="W1" s="113"/>
      <c r="X1" s="112"/>
      <c r="Y1" s="113"/>
      <c r="Z1" s="113"/>
      <c r="AA1" s="112"/>
      <c r="AB1" s="112"/>
      <c r="AC1" s="112"/>
      <c r="AD1" s="112"/>
      <c r="AE1" s="112"/>
      <c r="AF1" s="174"/>
      <c r="AG1" s="112"/>
      <c r="AH1" s="112"/>
    </row>
    <row r="2" spans="1:34" ht="102.75" customHeight="1">
      <c r="A2" s="71"/>
      <c r="B2" s="71"/>
      <c r="C2" s="71"/>
      <c r="D2" s="71"/>
      <c r="E2" s="71"/>
      <c r="F2" s="71"/>
      <c r="G2" s="71"/>
      <c r="H2" s="195"/>
      <c r="I2" s="195"/>
      <c r="J2" s="195"/>
      <c r="K2" s="196"/>
      <c r="L2" s="197" t="s">
        <v>283</v>
      </c>
      <c r="M2" s="197"/>
      <c r="N2" s="197"/>
      <c r="O2" s="197"/>
      <c r="P2" s="197"/>
      <c r="Q2" s="197"/>
      <c r="R2" s="197"/>
      <c r="S2" s="190" t="s">
        <v>275</v>
      </c>
      <c r="T2" s="191"/>
      <c r="U2" s="192"/>
      <c r="V2" s="193" t="s">
        <v>344</v>
      </c>
      <c r="W2" s="194"/>
      <c r="X2" s="187" t="s">
        <v>303</v>
      </c>
      <c r="Y2" s="187"/>
      <c r="Z2" s="142" t="s">
        <v>319</v>
      </c>
      <c r="AA2" s="187" t="s">
        <v>243</v>
      </c>
      <c r="AB2" s="187"/>
      <c r="AC2" s="142" t="s">
        <v>318</v>
      </c>
      <c r="AD2" s="187" t="s">
        <v>245</v>
      </c>
      <c r="AE2" s="188"/>
      <c r="AF2" s="142" t="s">
        <v>336</v>
      </c>
      <c r="AG2" s="187" t="s">
        <v>244</v>
      </c>
      <c r="AH2" s="187"/>
    </row>
    <row r="3" spans="1:34" ht="102.75" customHeight="1">
      <c r="B3" s="42" t="s">
        <v>4</v>
      </c>
      <c r="C3" s="189" t="s">
        <v>0</v>
      </c>
      <c r="D3" s="189"/>
      <c r="E3" s="189" t="s">
        <v>5</v>
      </c>
      <c r="F3" s="189"/>
      <c r="G3" s="198" t="s">
        <v>1</v>
      </c>
      <c r="H3" s="198"/>
      <c r="I3" s="39" t="s">
        <v>6</v>
      </c>
      <c r="J3" s="39" t="s">
        <v>2</v>
      </c>
      <c r="K3" s="40" t="s">
        <v>3</v>
      </c>
      <c r="L3" s="40" t="s">
        <v>276</v>
      </c>
      <c r="M3" s="40" t="s">
        <v>277</v>
      </c>
      <c r="N3" s="40" t="s">
        <v>278</v>
      </c>
      <c r="O3" s="40" t="s">
        <v>279</v>
      </c>
      <c r="P3" s="40" t="s">
        <v>280</v>
      </c>
      <c r="Q3" s="40" t="s">
        <v>281</v>
      </c>
      <c r="R3" s="40" t="s">
        <v>282</v>
      </c>
      <c r="S3" s="70" t="s">
        <v>238</v>
      </c>
      <c r="T3" s="6" t="s">
        <v>239</v>
      </c>
      <c r="U3" s="41" t="s">
        <v>240</v>
      </c>
      <c r="V3" s="6" t="s">
        <v>238</v>
      </c>
      <c r="W3" s="6" t="s">
        <v>239</v>
      </c>
      <c r="X3" s="70" t="s">
        <v>6</v>
      </c>
      <c r="Y3" s="6" t="s">
        <v>246</v>
      </c>
      <c r="Z3" s="54" t="s">
        <v>236</v>
      </c>
      <c r="AA3" s="70" t="s">
        <v>6</v>
      </c>
      <c r="AB3" s="6" t="s">
        <v>246</v>
      </c>
      <c r="AC3" s="54" t="s">
        <v>236</v>
      </c>
      <c r="AD3" s="70" t="s">
        <v>6</v>
      </c>
      <c r="AE3" s="169" t="s">
        <v>246</v>
      </c>
      <c r="AF3" s="142" t="s">
        <v>236</v>
      </c>
      <c r="AG3" s="70" t="s">
        <v>6</v>
      </c>
      <c r="AH3" s="6" t="s">
        <v>246</v>
      </c>
    </row>
    <row r="4" spans="1:34" ht="148.5" customHeight="1">
      <c r="A4" s="184" t="s">
        <v>7</v>
      </c>
      <c r="B4" s="185" t="s">
        <v>8</v>
      </c>
      <c r="C4" s="184" t="s">
        <v>145</v>
      </c>
      <c r="D4" s="184" t="s">
        <v>9</v>
      </c>
      <c r="E4" s="153" t="s">
        <v>156</v>
      </c>
      <c r="F4" s="149" t="s">
        <v>10</v>
      </c>
      <c r="G4" s="147" t="s">
        <v>11</v>
      </c>
      <c r="H4" s="164" t="s">
        <v>140</v>
      </c>
      <c r="I4" s="164" t="s">
        <v>218</v>
      </c>
      <c r="J4" s="167" t="s">
        <v>73</v>
      </c>
      <c r="K4" s="167" t="s">
        <v>75</v>
      </c>
      <c r="L4" s="167"/>
      <c r="M4" s="167"/>
      <c r="N4" s="167"/>
      <c r="O4" s="167"/>
      <c r="P4" s="167"/>
      <c r="Q4" s="167"/>
      <c r="R4" s="167"/>
      <c r="S4" s="62">
        <v>1</v>
      </c>
      <c r="T4" s="62">
        <v>0</v>
      </c>
      <c r="U4" s="143">
        <f>T4/S4*1</f>
        <v>0</v>
      </c>
      <c r="V4" s="124"/>
      <c r="W4" s="124">
        <v>0</v>
      </c>
      <c r="X4" s="125"/>
      <c r="Y4" s="124"/>
      <c r="Z4" s="148" t="s">
        <v>294</v>
      </c>
      <c r="AA4" s="126"/>
      <c r="AB4" s="127">
        <v>300000</v>
      </c>
      <c r="AC4" s="148" t="s">
        <v>317</v>
      </c>
      <c r="AD4" s="128"/>
      <c r="AE4" s="170"/>
      <c r="AF4" s="175" t="s">
        <v>337</v>
      </c>
      <c r="AG4" s="128"/>
      <c r="AH4" s="128"/>
    </row>
    <row r="5" spans="1:34" ht="249.75" customHeight="1">
      <c r="A5" s="184"/>
      <c r="B5" s="185"/>
      <c r="C5" s="184"/>
      <c r="D5" s="184"/>
      <c r="E5" s="153" t="s">
        <v>157</v>
      </c>
      <c r="F5" s="150" t="s">
        <v>12</v>
      </c>
      <c r="G5" s="117" t="s">
        <v>141</v>
      </c>
      <c r="H5" s="166" t="s">
        <v>41</v>
      </c>
      <c r="I5" s="166" t="s">
        <v>219</v>
      </c>
      <c r="J5" s="125" t="s">
        <v>74</v>
      </c>
      <c r="K5" s="125" t="s">
        <v>75</v>
      </c>
      <c r="L5" s="125"/>
      <c r="M5" s="125"/>
      <c r="N5" s="125"/>
      <c r="O5" s="125"/>
      <c r="P5" s="125"/>
      <c r="Q5" s="125"/>
      <c r="R5" s="125"/>
      <c r="S5" s="62">
        <v>1</v>
      </c>
      <c r="T5" s="62">
        <v>0</v>
      </c>
      <c r="U5" s="143">
        <v>0</v>
      </c>
      <c r="V5" s="124"/>
      <c r="W5" s="124">
        <f t="shared" ref="W5:W42" si="0">AB5</f>
        <v>0</v>
      </c>
      <c r="X5" s="125"/>
      <c r="Y5" s="124"/>
      <c r="Z5" s="148" t="s">
        <v>294</v>
      </c>
      <c r="AA5" s="125"/>
      <c r="AB5" s="129">
        <v>0</v>
      </c>
      <c r="AC5" s="148" t="s">
        <v>294</v>
      </c>
      <c r="AD5" s="125"/>
      <c r="AE5" s="171"/>
      <c r="AF5" s="175" t="s">
        <v>337</v>
      </c>
      <c r="AG5" s="125"/>
      <c r="AH5" s="125"/>
    </row>
    <row r="6" spans="1:34" ht="255.75" customHeight="1">
      <c r="A6" s="184" t="s">
        <v>13</v>
      </c>
      <c r="B6" s="186" t="s">
        <v>14</v>
      </c>
      <c r="C6" s="182" t="s">
        <v>146</v>
      </c>
      <c r="D6" s="182" t="s">
        <v>15</v>
      </c>
      <c r="E6" s="182" t="s">
        <v>158</v>
      </c>
      <c r="F6" s="178" t="s">
        <v>16</v>
      </c>
      <c r="G6" s="151" t="s">
        <v>143</v>
      </c>
      <c r="H6" s="165" t="s">
        <v>51</v>
      </c>
      <c r="I6" s="165" t="s">
        <v>67</v>
      </c>
      <c r="J6" s="130" t="s">
        <v>76</v>
      </c>
      <c r="K6" s="130" t="s">
        <v>77</v>
      </c>
      <c r="L6" s="130" t="str">
        <f>[1]FAMILIA!$B$94</f>
        <v>LIDERAZGO GOBERNABILILIDAD Y TRANSPARENCIA</v>
      </c>
      <c r="M6" s="130" t="s">
        <v>284</v>
      </c>
      <c r="N6" s="130">
        <v>4502038</v>
      </c>
      <c r="O6" s="130" t="s">
        <v>285</v>
      </c>
      <c r="P6" s="130">
        <v>450203800</v>
      </c>
      <c r="Q6" s="130" t="s">
        <v>286</v>
      </c>
      <c r="R6" s="130">
        <v>1</v>
      </c>
      <c r="S6" s="168">
        <v>24</v>
      </c>
      <c r="T6" s="168">
        <v>3</v>
      </c>
      <c r="U6" s="154">
        <f t="shared" ref="U6:U40" si="1">T6/S6*1</f>
        <v>0.125</v>
      </c>
      <c r="V6" s="124"/>
      <c r="W6" s="124">
        <v>231875</v>
      </c>
      <c r="X6" s="130"/>
      <c r="Y6" s="131">
        <f>W6</f>
        <v>231875</v>
      </c>
      <c r="Z6" s="148" t="s">
        <v>300</v>
      </c>
      <c r="AA6" s="130"/>
      <c r="AB6" s="132">
        <v>0</v>
      </c>
      <c r="AC6" s="148" t="s">
        <v>294</v>
      </c>
      <c r="AD6" s="130"/>
      <c r="AE6" s="172"/>
      <c r="AF6" s="176" t="s">
        <v>373</v>
      </c>
      <c r="AG6" s="130"/>
      <c r="AH6" s="130"/>
    </row>
    <row r="7" spans="1:34" ht="141.75" customHeight="1">
      <c r="A7" s="184"/>
      <c r="B7" s="185"/>
      <c r="C7" s="184"/>
      <c r="D7" s="184"/>
      <c r="E7" s="184"/>
      <c r="F7" s="177"/>
      <c r="G7" s="153" t="s">
        <v>144</v>
      </c>
      <c r="H7" s="166" t="s">
        <v>52</v>
      </c>
      <c r="I7" s="166" t="s">
        <v>221</v>
      </c>
      <c r="J7" s="125" t="s">
        <v>78</v>
      </c>
      <c r="K7" s="125" t="s">
        <v>79</v>
      </c>
      <c r="L7" s="130" t="str">
        <f>[1]FAMILIA!$B$94</f>
        <v>LIDERAZGO GOBERNABILILIDAD Y TRANSPARENCIA</v>
      </c>
      <c r="M7" s="130" t="s">
        <v>284</v>
      </c>
      <c r="N7" s="130">
        <v>4502038</v>
      </c>
      <c r="O7" s="130" t="s">
        <v>285</v>
      </c>
      <c r="P7" s="130">
        <v>450203800</v>
      </c>
      <c r="Q7" s="130" t="s">
        <v>286</v>
      </c>
      <c r="R7" s="130">
        <v>1</v>
      </c>
      <c r="S7" s="62">
        <v>1</v>
      </c>
      <c r="T7" s="62">
        <v>0</v>
      </c>
      <c r="U7" s="155">
        <v>0</v>
      </c>
      <c r="V7" s="124"/>
      <c r="W7" s="124">
        <f t="shared" si="0"/>
        <v>0</v>
      </c>
      <c r="X7" s="125"/>
      <c r="Y7" s="124"/>
      <c r="Z7" s="148" t="s">
        <v>294</v>
      </c>
      <c r="AA7" s="125"/>
      <c r="AB7" s="129"/>
      <c r="AC7" s="148" t="s">
        <v>294</v>
      </c>
      <c r="AD7" s="125"/>
      <c r="AE7" s="171"/>
      <c r="AF7" s="176" t="s">
        <v>337</v>
      </c>
      <c r="AG7" s="125"/>
      <c r="AH7" s="125"/>
    </row>
    <row r="8" spans="1:34" ht="353.25" customHeight="1">
      <c r="A8" s="184"/>
      <c r="B8" s="185"/>
      <c r="C8" s="184"/>
      <c r="D8" s="184"/>
      <c r="E8" s="184" t="s">
        <v>159</v>
      </c>
      <c r="F8" s="177" t="s">
        <v>42</v>
      </c>
      <c r="G8" s="153" t="s">
        <v>172</v>
      </c>
      <c r="H8" s="166" t="s">
        <v>43</v>
      </c>
      <c r="I8" s="166" t="s">
        <v>222</v>
      </c>
      <c r="J8" s="125" t="s">
        <v>80</v>
      </c>
      <c r="K8" s="125" t="s">
        <v>79</v>
      </c>
      <c r="L8" s="130" t="str">
        <f>[1]FAMILIA!$B$94</f>
        <v>LIDERAZGO GOBERNABILILIDAD Y TRANSPARENCIA</v>
      </c>
      <c r="M8" s="130" t="s">
        <v>284</v>
      </c>
      <c r="N8" s="130">
        <v>4502038</v>
      </c>
      <c r="O8" s="130" t="s">
        <v>285</v>
      </c>
      <c r="P8" s="130">
        <v>450203800</v>
      </c>
      <c r="Q8" s="130" t="s">
        <v>286</v>
      </c>
      <c r="R8" s="130">
        <v>1</v>
      </c>
      <c r="S8" s="62">
        <v>12</v>
      </c>
      <c r="T8" s="62">
        <v>3</v>
      </c>
      <c r="U8" s="155">
        <f t="shared" si="1"/>
        <v>0.25</v>
      </c>
      <c r="V8" s="124"/>
      <c r="W8" s="124">
        <v>360625</v>
      </c>
      <c r="X8" s="125"/>
      <c r="Y8" s="124"/>
      <c r="Z8" s="148" t="s">
        <v>295</v>
      </c>
      <c r="AA8" s="125"/>
      <c r="AB8" s="129">
        <v>1168330</v>
      </c>
      <c r="AC8" s="148" t="s">
        <v>327</v>
      </c>
      <c r="AD8" s="125"/>
      <c r="AE8" s="171"/>
      <c r="AF8" s="176" t="s">
        <v>366</v>
      </c>
      <c r="AG8" s="125"/>
      <c r="AH8" s="125"/>
    </row>
    <row r="9" spans="1:34" ht="227.25" customHeight="1">
      <c r="A9" s="184"/>
      <c r="B9" s="185"/>
      <c r="C9" s="184"/>
      <c r="D9" s="184"/>
      <c r="E9" s="184"/>
      <c r="F9" s="177"/>
      <c r="G9" s="153" t="s">
        <v>173</v>
      </c>
      <c r="H9" s="166" t="s">
        <v>44</v>
      </c>
      <c r="I9" s="166" t="s">
        <v>223</v>
      </c>
      <c r="J9" s="125" t="s">
        <v>81</v>
      </c>
      <c r="K9" s="125" t="s">
        <v>79</v>
      </c>
      <c r="L9" s="130" t="str">
        <f>[1]FAMILIA!$B$94</f>
        <v>LIDERAZGO GOBERNABILILIDAD Y TRANSPARENCIA</v>
      </c>
      <c r="M9" s="130" t="s">
        <v>284</v>
      </c>
      <c r="N9" s="130">
        <v>4502038</v>
      </c>
      <c r="O9" s="130" t="s">
        <v>285</v>
      </c>
      <c r="P9" s="130">
        <v>450203800</v>
      </c>
      <c r="Q9" s="130" t="s">
        <v>286</v>
      </c>
      <c r="R9" s="130">
        <v>1</v>
      </c>
      <c r="S9" s="62">
        <v>1</v>
      </c>
      <c r="T9" s="62">
        <v>0</v>
      </c>
      <c r="U9" s="155">
        <f t="shared" si="1"/>
        <v>0</v>
      </c>
      <c r="V9" s="124"/>
      <c r="W9" s="124">
        <v>360625</v>
      </c>
      <c r="X9" s="125"/>
      <c r="Y9" s="124">
        <f>W9</f>
        <v>360625</v>
      </c>
      <c r="Z9" s="148" t="s">
        <v>296</v>
      </c>
      <c r="AA9" s="125"/>
      <c r="AB9" s="129">
        <f>W9</f>
        <v>360625</v>
      </c>
      <c r="AC9" s="148" t="s">
        <v>330</v>
      </c>
      <c r="AD9" s="125"/>
      <c r="AE9" s="171"/>
      <c r="AF9" s="162" t="s">
        <v>374</v>
      </c>
      <c r="AG9" s="125"/>
      <c r="AH9" s="125"/>
    </row>
    <row r="10" spans="1:34" ht="408.75" customHeight="1">
      <c r="A10" s="184"/>
      <c r="B10" s="185"/>
      <c r="C10" s="184" t="s">
        <v>147</v>
      </c>
      <c r="D10" s="184" t="s">
        <v>17</v>
      </c>
      <c r="E10" s="184" t="s">
        <v>160</v>
      </c>
      <c r="F10" s="177" t="s">
        <v>18</v>
      </c>
      <c r="G10" s="153" t="s">
        <v>174</v>
      </c>
      <c r="H10" s="166" t="s">
        <v>53</v>
      </c>
      <c r="I10" s="166" t="s">
        <v>47</v>
      </c>
      <c r="J10" s="125" t="s">
        <v>82</v>
      </c>
      <c r="K10" s="125" t="s">
        <v>95</v>
      </c>
      <c r="L10" s="125" t="str">
        <f>[1]FAMILIA!$B$94</f>
        <v>LIDERAZGO GOBERNABILILIDAD Y TRANSPARENCIA</v>
      </c>
      <c r="M10" s="125" t="s">
        <v>284</v>
      </c>
      <c r="N10" s="125">
        <v>4502001</v>
      </c>
      <c r="O10" s="125" t="s">
        <v>287</v>
      </c>
      <c r="P10" s="125">
        <v>450200108</v>
      </c>
      <c r="Q10" s="125" t="s">
        <v>288</v>
      </c>
      <c r="R10" s="125">
        <v>1</v>
      </c>
      <c r="S10" s="62">
        <v>12</v>
      </c>
      <c r="T10" s="62">
        <v>0</v>
      </c>
      <c r="U10" s="155">
        <f t="shared" si="1"/>
        <v>0</v>
      </c>
      <c r="V10" s="124"/>
      <c r="W10" s="124">
        <f>60000+130000+258000</f>
        <v>448000</v>
      </c>
      <c r="X10" s="125"/>
      <c r="Y10" s="124">
        <f>W10</f>
        <v>448000</v>
      </c>
      <c r="Z10" s="148" t="s">
        <v>306</v>
      </c>
      <c r="AA10" s="125"/>
      <c r="AB10" s="129">
        <f>3150000+130000+961660</f>
        <v>4241660</v>
      </c>
      <c r="AC10" s="148" t="s">
        <v>328</v>
      </c>
      <c r="AD10" s="125"/>
      <c r="AE10" s="171"/>
      <c r="AF10" s="162" t="s">
        <v>375</v>
      </c>
      <c r="AG10" s="125"/>
      <c r="AH10" s="125"/>
    </row>
    <row r="11" spans="1:34" ht="303" customHeight="1">
      <c r="A11" s="184"/>
      <c r="B11" s="185"/>
      <c r="C11" s="184"/>
      <c r="D11" s="184"/>
      <c r="E11" s="184"/>
      <c r="F11" s="177"/>
      <c r="G11" s="153" t="s">
        <v>175</v>
      </c>
      <c r="H11" s="166" t="s">
        <v>203</v>
      </c>
      <c r="I11" s="166" t="s">
        <v>54</v>
      </c>
      <c r="J11" s="125" t="s">
        <v>84</v>
      </c>
      <c r="K11" s="125" t="s">
        <v>97</v>
      </c>
      <c r="L11" s="125" t="str">
        <f>[1]FAMILIA!$B$94</f>
        <v>LIDERAZGO GOBERNABILILIDAD Y TRANSPARENCIA</v>
      </c>
      <c r="M11" s="125" t="s">
        <v>284</v>
      </c>
      <c r="N11" s="125">
        <v>4502024</v>
      </c>
      <c r="O11" s="125" t="s">
        <v>289</v>
      </c>
      <c r="P11" s="125">
        <v>450202401</v>
      </c>
      <c r="Q11" s="125" t="s">
        <v>290</v>
      </c>
      <c r="R11" s="125">
        <v>1</v>
      </c>
      <c r="S11" s="62">
        <v>1</v>
      </c>
      <c r="T11" s="62">
        <v>0</v>
      </c>
      <c r="U11" s="155">
        <f t="shared" si="1"/>
        <v>0</v>
      </c>
      <c r="V11" s="124"/>
      <c r="W11" s="124">
        <v>80000</v>
      </c>
      <c r="X11" s="125"/>
      <c r="Y11" s="124">
        <f>W11</f>
        <v>80000</v>
      </c>
      <c r="Z11" s="148" t="s">
        <v>294</v>
      </c>
      <c r="AA11" s="125"/>
      <c r="AB11" s="129">
        <f>3150000+3573333+250000</f>
        <v>6973333</v>
      </c>
      <c r="AC11" s="148" t="s">
        <v>323</v>
      </c>
      <c r="AD11" s="125"/>
      <c r="AE11" s="171"/>
      <c r="AF11" s="162" t="s">
        <v>367</v>
      </c>
      <c r="AG11" s="125"/>
      <c r="AH11" s="125"/>
    </row>
    <row r="12" spans="1:34" ht="216.75" customHeight="1">
      <c r="A12" s="184"/>
      <c r="B12" s="185"/>
      <c r="C12" s="184"/>
      <c r="D12" s="184"/>
      <c r="E12" s="184" t="s">
        <v>161</v>
      </c>
      <c r="F12" s="177" t="s">
        <v>19</v>
      </c>
      <c r="G12" s="183" t="s">
        <v>176</v>
      </c>
      <c r="H12" s="179" t="s">
        <v>45</v>
      </c>
      <c r="I12" s="164" t="s">
        <v>55</v>
      </c>
      <c r="J12" s="125" t="s">
        <v>85</v>
      </c>
      <c r="K12" s="125" t="s">
        <v>83</v>
      </c>
      <c r="L12" s="125" t="str">
        <f>[1]FAMILIA!$B$94</f>
        <v>LIDERAZGO GOBERNABILILIDAD Y TRANSPARENCIA</v>
      </c>
      <c r="M12" s="125" t="s">
        <v>284</v>
      </c>
      <c r="N12" s="125">
        <v>4502038</v>
      </c>
      <c r="O12" s="125" t="s">
        <v>285</v>
      </c>
      <c r="P12" s="125">
        <v>450203800</v>
      </c>
      <c r="Q12" s="125" t="s">
        <v>286</v>
      </c>
      <c r="R12" s="125">
        <v>1</v>
      </c>
      <c r="S12" s="62">
        <v>1</v>
      </c>
      <c r="T12" s="62">
        <v>1</v>
      </c>
      <c r="U12" s="155">
        <f t="shared" si="1"/>
        <v>1</v>
      </c>
      <c r="V12" s="124"/>
      <c r="W12" s="124">
        <f t="shared" si="0"/>
        <v>0</v>
      </c>
      <c r="X12" s="125"/>
      <c r="Y12" s="124" t="s">
        <v>302</v>
      </c>
      <c r="Z12" s="148" t="s">
        <v>297</v>
      </c>
      <c r="AA12" s="125"/>
      <c r="AB12" s="129"/>
      <c r="AC12" s="148" t="s">
        <v>297</v>
      </c>
      <c r="AD12" s="125"/>
      <c r="AE12" s="171"/>
      <c r="AF12" s="162" t="s">
        <v>368</v>
      </c>
      <c r="AG12" s="125"/>
      <c r="AH12" s="125"/>
    </row>
    <row r="13" spans="1:34" ht="267.75" customHeight="1">
      <c r="A13" s="184"/>
      <c r="B13" s="185"/>
      <c r="C13" s="184"/>
      <c r="D13" s="184"/>
      <c r="E13" s="184"/>
      <c r="F13" s="177"/>
      <c r="G13" s="182"/>
      <c r="H13" s="178"/>
      <c r="I13" s="166" t="s">
        <v>224</v>
      </c>
      <c r="J13" s="125" t="s">
        <v>86</v>
      </c>
      <c r="K13" s="125" t="s">
        <v>95</v>
      </c>
      <c r="L13" s="125" t="str">
        <f>[1]FAMILIA!$B$94</f>
        <v>LIDERAZGO GOBERNABILILIDAD Y TRANSPARENCIA</v>
      </c>
      <c r="M13" s="125" t="s">
        <v>284</v>
      </c>
      <c r="N13" s="125">
        <v>4502038</v>
      </c>
      <c r="O13" s="125" t="s">
        <v>285</v>
      </c>
      <c r="P13" s="125">
        <v>450203800</v>
      </c>
      <c r="Q13" s="125" t="s">
        <v>286</v>
      </c>
      <c r="R13" s="125">
        <v>1</v>
      </c>
      <c r="S13" s="62">
        <v>1</v>
      </c>
      <c r="T13" s="62">
        <v>0</v>
      </c>
      <c r="U13" s="155">
        <f t="shared" si="1"/>
        <v>0</v>
      </c>
      <c r="V13" s="124"/>
      <c r="W13" s="124">
        <v>140000</v>
      </c>
      <c r="X13" s="125"/>
      <c r="Y13" s="124">
        <f>W13</f>
        <v>140000</v>
      </c>
      <c r="Z13" s="148" t="s">
        <v>294</v>
      </c>
      <c r="AA13" s="125"/>
      <c r="AB13" s="129"/>
      <c r="AC13" s="148" t="s">
        <v>307</v>
      </c>
      <c r="AD13" s="125"/>
      <c r="AE13" s="171"/>
      <c r="AF13" s="162" t="s">
        <v>385</v>
      </c>
      <c r="AG13" s="125"/>
      <c r="AH13" s="125"/>
    </row>
    <row r="14" spans="1:34" ht="186" customHeight="1">
      <c r="A14" s="184"/>
      <c r="B14" s="185"/>
      <c r="C14" s="184" t="s">
        <v>148</v>
      </c>
      <c r="D14" s="184" t="s">
        <v>20</v>
      </c>
      <c r="E14" s="184" t="s">
        <v>162</v>
      </c>
      <c r="F14" s="177" t="s">
        <v>21</v>
      </c>
      <c r="G14" s="153" t="s">
        <v>177</v>
      </c>
      <c r="H14" s="166" t="s">
        <v>128</v>
      </c>
      <c r="I14" s="166" t="s">
        <v>129</v>
      </c>
      <c r="J14" s="125" t="s">
        <v>87</v>
      </c>
      <c r="K14" s="125" t="s">
        <v>88</v>
      </c>
      <c r="L14" s="125"/>
      <c r="M14" s="125"/>
      <c r="N14" s="125"/>
      <c r="O14" s="125"/>
      <c r="P14" s="125"/>
      <c r="Q14" s="125"/>
      <c r="R14" s="125"/>
      <c r="S14" s="62">
        <v>1</v>
      </c>
      <c r="T14" s="62">
        <v>0</v>
      </c>
      <c r="U14" s="144">
        <f t="shared" si="1"/>
        <v>0</v>
      </c>
      <c r="V14" s="124"/>
      <c r="W14" s="124">
        <f t="shared" si="0"/>
        <v>0</v>
      </c>
      <c r="X14" s="125"/>
      <c r="Y14" s="124"/>
      <c r="Z14" s="148" t="s">
        <v>294</v>
      </c>
      <c r="AA14" s="125"/>
      <c r="AB14" s="129"/>
      <c r="AC14" s="148" t="s">
        <v>294</v>
      </c>
      <c r="AD14" s="125"/>
      <c r="AE14" s="171"/>
      <c r="AF14" s="175" t="s">
        <v>337</v>
      </c>
      <c r="AG14" s="125"/>
      <c r="AH14" s="125"/>
    </row>
    <row r="15" spans="1:34" ht="282" customHeight="1">
      <c r="A15" s="184"/>
      <c r="B15" s="185"/>
      <c r="C15" s="184"/>
      <c r="D15" s="184"/>
      <c r="E15" s="184"/>
      <c r="F15" s="177"/>
      <c r="G15" s="153" t="s">
        <v>178</v>
      </c>
      <c r="H15" s="166" t="s">
        <v>46</v>
      </c>
      <c r="I15" s="166" t="s">
        <v>130</v>
      </c>
      <c r="J15" s="125" t="s">
        <v>89</v>
      </c>
      <c r="K15" s="125" t="s">
        <v>96</v>
      </c>
      <c r="L15" s="125"/>
      <c r="M15" s="125"/>
      <c r="N15" s="125"/>
      <c r="O15" s="125"/>
      <c r="P15" s="125"/>
      <c r="Q15" s="125"/>
      <c r="R15" s="125"/>
      <c r="S15" s="62">
        <v>12</v>
      </c>
      <c r="T15" s="62">
        <v>2</v>
      </c>
      <c r="U15" s="144">
        <f t="shared" si="1"/>
        <v>0.16666666666666666</v>
      </c>
      <c r="V15" s="124"/>
      <c r="W15" s="124">
        <f>24107+725000</f>
        <v>749107</v>
      </c>
      <c r="X15" s="125"/>
      <c r="Y15" s="124">
        <f>W15</f>
        <v>749107</v>
      </c>
      <c r="Z15" s="148" t="s">
        <v>310</v>
      </c>
      <c r="AA15" s="125"/>
      <c r="AB15" s="129">
        <v>3000000</v>
      </c>
      <c r="AC15" s="148" t="s">
        <v>311</v>
      </c>
      <c r="AD15" s="125"/>
      <c r="AE15" s="171"/>
      <c r="AF15" s="163" t="s">
        <v>376</v>
      </c>
      <c r="AG15" s="125"/>
      <c r="AH15" s="125"/>
    </row>
    <row r="16" spans="1:34" ht="85.5" customHeight="1">
      <c r="A16" s="184"/>
      <c r="B16" s="185"/>
      <c r="C16" s="184"/>
      <c r="D16" s="184"/>
      <c r="E16" s="153" t="s">
        <v>163</v>
      </c>
      <c r="F16" s="149" t="s">
        <v>22</v>
      </c>
      <c r="G16" s="152" t="s">
        <v>179</v>
      </c>
      <c r="H16" s="164" t="s">
        <v>204</v>
      </c>
      <c r="I16" s="164" t="s">
        <v>225</v>
      </c>
      <c r="J16" s="125" t="s">
        <v>90</v>
      </c>
      <c r="K16" s="125" t="s">
        <v>91</v>
      </c>
      <c r="L16" s="125"/>
      <c r="M16" s="125"/>
      <c r="N16" s="125"/>
      <c r="O16" s="125"/>
      <c r="P16" s="125"/>
      <c r="Q16" s="125"/>
      <c r="R16" s="125"/>
      <c r="S16" s="62">
        <v>12</v>
      </c>
      <c r="T16" s="62">
        <v>0</v>
      </c>
      <c r="U16" s="144">
        <f>T16/S16*1</f>
        <v>0</v>
      </c>
      <c r="V16" s="124"/>
      <c r="W16" s="124">
        <v>0</v>
      </c>
      <c r="X16" s="125"/>
      <c r="Y16" s="124">
        <f>W16</f>
        <v>0</v>
      </c>
      <c r="Z16" s="148" t="s">
        <v>292</v>
      </c>
      <c r="AA16" s="125"/>
      <c r="AB16" s="129">
        <v>3000000</v>
      </c>
      <c r="AC16" s="148" t="s">
        <v>321</v>
      </c>
      <c r="AD16" s="125"/>
      <c r="AE16" s="171"/>
      <c r="AF16" s="175" t="s">
        <v>337</v>
      </c>
      <c r="AG16" s="125"/>
      <c r="AH16" s="125"/>
    </row>
    <row r="17" spans="1:34" ht="409.5" customHeight="1">
      <c r="A17" s="183" t="s">
        <v>23</v>
      </c>
      <c r="B17" s="183" t="s">
        <v>24</v>
      </c>
      <c r="C17" s="184" t="s">
        <v>149</v>
      </c>
      <c r="D17" s="183" t="s">
        <v>25</v>
      </c>
      <c r="E17" s="184" t="s">
        <v>164</v>
      </c>
      <c r="F17" s="179" t="s">
        <v>26</v>
      </c>
      <c r="G17" s="183" t="s">
        <v>180</v>
      </c>
      <c r="H17" s="177" t="s">
        <v>57</v>
      </c>
      <c r="I17" s="166" t="s">
        <v>58</v>
      </c>
      <c r="J17" s="125" t="s">
        <v>92</v>
      </c>
      <c r="K17" s="125" t="s">
        <v>95</v>
      </c>
      <c r="L17" s="125"/>
      <c r="M17" s="125"/>
      <c r="N17" s="125"/>
      <c r="O17" s="125"/>
      <c r="P17" s="125"/>
      <c r="Q17" s="125"/>
      <c r="R17" s="125"/>
      <c r="S17" s="62">
        <v>12</v>
      </c>
      <c r="T17" s="62">
        <v>2</v>
      </c>
      <c r="U17" s="156">
        <f t="shared" si="1"/>
        <v>0.16666666666666666</v>
      </c>
      <c r="V17" s="124"/>
      <c r="W17" s="124">
        <f>100000+231875</f>
        <v>331875</v>
      </c>
      <c r="X17" s="125"/>
      <c r="Y17" s="124">
        <f t="shared" ref="Y17:Y25" si="2">W17</f>
        <v>331875</v>
      </c>
      <c r="Z17" s="148" t="s">
        <v>294</v>
      </c>
      <c r="AA17" s="125"/>
      <c r="AB17" s="129">
        <f>500000+3150000+43000+618330+550000</f>
        <v>4861330</v>
      </c>
      <c r="AC17" s="148" t="s">
        <v>331</v>
      </c>
      <c r="AD17" s="125"/>
      <c r="AE17" s="171"/>
      <c r="AF17" s="163" t="s">
        <v>377</v>
      </c>
      <c r="AG17" s="125"/>
      <c r="AH17" s="125"/>
    </row>
    <row r="18" spans="1:34" ht="276.75" customHeight="1">
      <c r="A18" s="181"/>
      <c r="B18" s="181"/>
      <c r="C18" s="184"/>
      <c r="D18" s="181"/>
      <c r="E18" s="184"/>
      <c r="F18" s="180"/>
      <c r="G18" s="182"/>
      <c r="H18" s="177"/>
      <c r="I18" s="166" t="s">
        <v>56</v>
      </c>
      <c r="J18" s="125" t="s">
        <v>92</v>
      </c>
      <c r="K18" s="125" t="s">
        <v>95</v>
      </c>
      <c r="L18" s="125"/>
      <c r="M18" s="125"/>
      <c r="N18" s="125"/>
      <c r="O18" s="125"/>
      <c r="P18" s="125"/>
      <c r="Q18" s="125"/>
      <c r="R18" s="125"/>
      <c r="S18" s="62">
        <v>54</v>
      </c>
      <c r="T18" s="62">
        <v>2</v>
      </c>
      <c r="U18" s="156">
        <f t="shared" si="1"/>
        <v>3.7037037037037035E-2</v>
      </c>
      <c r="V18" s="124"/>
      <c r="W18" s="124">
        <f>60000+360625</f>
        <v>420625</v>
      </c>
      <c r="X18" s="125"/>
      <c r="Y18" s="124">
        <f t="shared" si="2"/>
        <v>420625</v>
      </c>
      <c r="Z18" s="148" t="s">
        <v>294</v>
      </c>
      <c r="AA18" s="125"/>
      <c r="AB18" s="129">
        <v>130000</v>
      </c>
      <c r="AC18" s="148" t="s">
        <v>322</v>
      </c>
      <c r="AD18" s="125"/>
      <c r="AE18" s="171"/>
      <c r="AF18" s="162" t="s">
        <v>386</v>
      </c>
      <c r="AG18" s="125"/>
      <c r="AH18" s="125"/>
    </row>
    <row r="19" spans="1:34" ht="389.25" customHeight="1">
      <c r="A19" s="181"/>
      <c r="B19" s="181"/>
      <c r="C19" s="184"/>
      <c r="D19" s="181"/>
      <c r="E19" s="184"/>
      <c r="F19" s="180"/>
      <c r="G19" s="153" t="s">
        <v>181</v>
      </c>
      <c r="H19" s="166" t="s">
        <v>131</v>
      </c>
      <c r="I19" s="166" t="s">
        <v>59</v>
      </c>
      <c r="J19" s="125" t="s">
        <v>93</v>
      </c>
      <c r="K19" s="125" t="s">
        <v>94</v>
      </c>
      <c r="L19" s="125"/>
      <c r="M19" s="125"/>
      <c r="N19" s="125"/>
      <c r="O19" s="125"/>
      <c r="P19" s="125"/>
      <c r="Q19" s="125"/>
      <c r="R19" s="125"/>
      <c r="S19" s="62">
        <v>1</v>
      </c>
      <c r="T19" s="62">
        <v>0</v>
      </c>
      <c r="U19" s="156">
        <f t="shared" si="1"/>
        <v>0</v>
      </c>
      <c r="V19" s="124"/>
      <c r="W19" s="124">
        <f>140000+130000</f>
        <v>270000</v>
      </c>
      <c r="X19" s="125"/>
      <c r="Y19" s="124">
        <f t="shared" si="2"/>
        <v>270000</v>
      </c>
      <c r="Z19" s="148" t="s">
        <v>312</v>
      </c>
      <c r="AA19" s="125"/>
      <c r="AB19" s="129">
        <f>2000000+3150000+1000000+3573333+337500</f>
        <v>10060833</v>
      </c>
      <c r="AC19" s="148" t="s">
        <v>326</v>
      </c>
      <c r="AD19" s="125"/>
      <c r="AE19" s="171"/>
      <c r="AF19" s="162" t="s">
        <v>378</v>
      </c>
      <c r="AG19" s="125"/>
      <c r="AH19" s="125"/>
    </row>
    <row r="20" spans="1:34" ht="146.25" customHeight="1">
      <c r="A20" s="181"/>
      <c r="B20" s="181"/>
      <c r="C20" s="184"/>
      <c r="D20" s="181"/>
      <c r="E20" s="184"/>
      <c r="F20" s="180"/>
      <c r="G20" s="153" t="s">
        <v>182</v>
      </c>
      <c r="H20" s="166" t="s">
        <v>60</v>
      </c>
      <c r="I20" s="166" t="s">
        <v>132</v>
      </c>
      <c r="J20" s="125" t="s">
        <v>98</v>
      </c>
      <c r="K20" s="125" t="s">
        <v>99</v>
      </c>
      <c r="L20" s="125"/>
      <c r="M20" s="125"/>
      <c r="N20" s="125"/>
      <c r="O20" s="125"/>
      <c r="P20" s="125"/>
      <c r="Q20" s="125"/>
      <c r="R20" s="125"/>
      <c r="S20" s="62">
        <v>1</v>
      </c>
      <c r="T20" s="62">
        <v>0</v>
      </c>
      <c r="U20" s="156">
        <f t="shared" si="1"/>
        <v>0</v>
      </c>
      <c r="V20" s="124"/>
      <c r="W20" s="124">
        <v>0</v>
      </c>
      <c r="X20" s="125"/>
      <c r="Y20" s="124">
        <f t="shared" si="2"/>
        <v>0</v>
      </c>
      <c r="Z20" s="148" t="s">
        <v>294</v>
      </c>
      <c r="AA20" s="125"/>
      <c r="AB20" s="129"/>
      <c r="AC20" s="148" t="s">
        <v>294</v>
      </c>
      <c r="AD20" s="125"/>
      <c r="AE20" s="171"/>
      <c r="AF20" s="162" t="s">
        <v>369</v>
      </c>
      <c r="AG20" s="125"/>
      <c r="AH20" s="125"/>
    </row>
    <row r="21" spans="1:34" ht="207" customHeight="1">
      <c r="A21" s="181"/>
      <c r="B21" s="181"/>
      <c r="C21" s="184"/>
      <c r="D21" s="182"/>
      <c r="E21" s="184"/>
      <c r="F21" s="178"/>
      <c r="G21" s="153" t="s">
        <v>183</v>
      </c>
      <c r="H21" s="166" t="s">
        <v>205</v>
      </c>
      <c r="I21" s="166" t="s">
        <v>226</v>
      </c>
      <c r="J21" s="125" t="s">
        <v>84</v>
      </c>
      <c r="K21" s="125" t="s">
        <v>95</v>
      </c>
      <c r="L21" s="125"/>
      <c r="M21" s="125"/>
      <c r="N21" s="125"/>
      <c r="O21" s="125"/>
      <c r="P21" s="125"/>
      <c r="Q21" s="125"/>
      <c r="R21" s="125"/>
      <c r="S21" s="62">
        <v>1</v>
      </c>
      <c r="T21" s="62">
        <v>0</v>
      </c>
      <c r="U21" s="156">
        <f t="shared" si="1"/>
        <v>0</v>
      </c>
      <c r="V21" s="124"/>
      <c r="W21" s="124">
        <v>725000</v>
      </c>
      <c r="X21" s="125"/>
      <c r="Y21" s="124">
        <f t="shared" si="2"/>
        <v>725000</v>
      </c>
      <c r="Z21" s="148" t="s">
        <v>294</v>
      </c>
      <c r="AA21" s="125"/>
      <c r="AB21" s="129"/>
      <c r="AC21" s="148" t="s">
        <v>324</v>
      </c>
      <c r="AD21" s="133"/>
      <c r="AE21" s="171"/>
      <c r="AF21" s="162" t="s">
        <v>379</v>
      </c>
      <c r="AG21" s="125"/>
      <c r="AH21" s="125"/>
    </row>
    <row r="22" spans="1:34" ht="291.75" customHeight="1">
      <c r="A22" s="181"/>
      <c r="B22" s="181"/>
      <c r="C22" s="184" t="s">
        <v>150</v>
      </c>
      <c r="D22" s="184" t="s">
        <v>27</v>
      </c>
      <c r="E22" s="184" t="s">
        <v>165</v>
      </c>
      <c r="F22" s="177" t="s">
        <v>28</v>
      </c>
      <c r="G22" s="153" t="s">
        <v>184</v>
      </c>
      <c r="H22" s="166" t="s">
        <v>49</v>
      </c>
      <c r="I22" s="166" t="s">
        <v>227</v>
      </c>
      <c r="J22" s="125" t="s">
        <v>100</v>
      </c>
      <c r="K22" s="125" t="s">
        <v>101</v>
      </c>
      <c r="L22" s="125"/>
      <c r="M22" s="125"/>
      <c r="N22" s="125"/>
      <c r="O22" s="125"/>
      <c r="P22" s="125"/>
      <c r="Q22" s="125"/>
      <c r="R22" s="125"/>
      <c r="S22" s="62">
        <v>12</v>
      </c>
      <c r="T22" s="62">
        <v>0</v>
      </c>
      <c r="U22" s="156">
        <f t="shared" si="1"/>
        <v>0</v>
      </c>
      <c r="V22" s="124"/>
      <c r="W22" s="124">
        <v>725000</v>
      </c>
      <c r="X22" s="125"/>
      <c r="Y22" s="124">
        <f t="shared" si="2"/>
        <v>725000</v>
      </c>
      <c r="Z22" s="148" t="s">
        <v>294</v>
      </c>
      <c r="AA22" s="125"/>
      <c r="AB22" s="129">
        <v>3573333</v>
      </c>
      <c r="AC22" s="148" t="s">
        <v>320</v>
      </c>
      <c r="AD22" s="133"/>
      <c r="AE22" s="171"/>
      <c r="AF22" s="162" t="s">
        <v>370</v>
      </c>
      <c r="AG22" s="125"/>
      <c r="AH22" s="125"/>
    </row>
    <row r="23" spans="1:34" ht="102.75" customHeight="1">
      <c r="A23" s="182"/>
      <c r="B23" s="182"/>
      <c r="C23" s="184"/>
      <c r="D23" s="184"/>
      <c r="E23" s="184"/>
      <c r="F23" s="177"/>
      <c r="G23" s="153" t="s">
        <v>185</v>
      </c>
      <c r="H23" s="166" t="s">
        <v>206</v>
      </c>
      <c r="I23" s="166" t="s">
        <v>228</v>
      </c>
      <c r="J23" s="125" t="s">
        <v>102</v>
      </c>
      <c r="K23" s="125" t="s">
        <v>103</v>
      </c>
      <c r="L23" s="125"/>
      <c r="M23" s="125"/>
      <c r="N23" s="125"/>
      <c r="O23" s="125"/>
      <c r="P23" s="125"/>
      <c r="Q23" s="125"/>
      <c r="R23" s="125"/>
      <c r="S23" s="62">
        <v>12</v>
      </c>
      <c r="T23" s="62">
        <v>0</v>
      </c>
      <c r="U23" s="156">
        <f t="shared" si="1"/>
        <v>0</v>
      </c>
      <c r="V23" s="124"/>
      <c r="W23" s="124">
        <v>0</v>
      </c>
      <c r="X23" s="125"/>
      <c r="Y23" s="124">
        <f t="shared" si="2"/>
        <v>0</v>
      </c>
      <c r="Z23" s="148" t="s">
        <v>294</v>
      </c>
      <c r="AA23" s="125"/>
      <c r="AB23" s="129"/>
      <c r="AC23" s="148" t="s">
        <v>294</v>
      </c>
      <c r="AD23" s="125"/>
      <c r="AE23" s="171"/>
      <c r="AF23" s="175" t="s">
        <v>337</v>
      </c>
      <c r="AG23" s="125"/>
      <c r="AH23" s="125"/>
    </row>
    <row r="24" spans="1:34" ht="408.75" customHeight="1">
      <c r="A24" s="183" t="s">
        <v>29</v>
      </c>
      <c r="B24" s="184" t="s">
        <v>30</v>
      </c>
      <c r="C24" s="184" t="s">
        <v>151</v>
      </c>
      <c r="D24" s="184" t="s">
        <v>31</v>
      </c>
      <c r="E24" s="153" t="s">
        <v>166</v>
      </c>
      <c r="F24" s="150" t="s">
        <v>32</v>
      </c>
      <c r="G24" s="153" t="s">
        <v>186</v>
      </c>
      <c r="H24" s="164" t="s">
        <v>207</v>
      </c>
      <c r="I24" s="166" t="s">
        <v>229</v>
      </c>
      <c r="J24" s="125" t="s">
        <v>104</v>
      </c>
      <c r="K24" s="125" t="s">
        <v>105</v>
      </c>
      <c r="L24" s="125"/>
      <c r="M24" s="125"/>
      <c r="N24" s="125"/>
      <c r="O24" s="125"/>
      <c r="P24" s="125"/>
      <c r="Q24" s="125"/>
      <c r="R24" s="125"/>
      <c r="S24" s="62">
        <v>12</v>
      </c>
      <c r="T24" s="62">
        <v>4</v>
      </c>
      <c r="U24" s="145">
        <f t="shared" si="1"/>
        <v>0.33333333333333331</v>
      </c>
      <c r="V24" s="124"/>
      <c r="W24" s="124">
        <v>0</v>
      </c>
      <c r="X24" s="125"/>
      <c r="Y24" s="124">
        <f t="shared" si="2"/>
        <v>0</v>
      </c>
      <c r="Z24" s="148" t="s">
        <v>294</v>
      </c>
      <c r="AA24" s="125"/>
      <c r="AB24" s="129">
        <f>800000+11000000</f>
        <v>11800000</v>
      </c>
      <c r="AC24" s="148" t="s">
        <v>332</v>
      </c>
      <c r="AD24" s="125"/>
      <c r="AE24" s="171"/>
      <c r="AF24" s="162" t="s">
        <v>380</v>
      </c>
      <c r="AG24" s="125"/>
      <c r="AH24" s="125"/>
    </row>
    <row r="25" spans="1:34" ht="408.75" customHeight="1">
      <c r="A25" s="181"/>
      <c r="B25" s="184"/>
      <c r="C25" s="184"/>
      <c r="D25" s="184"/>
      <c r="E25" s="153" t="s">
        <v>167</v>
      </c>
      <c r="F25" s="150" t="s">
        <v>133</v>
      </c>
      <c r="G25" s="153" t="s">
        <v>187</v>
      </c>
      <c r="H25" s="164" t="s">
        <v>208</v>
      </c>
      <c r="I25" s="166" t="s">
        <v>230</v>
      </c>
      <c r="J25" s="125" t="s">
        <v>106</v>
      </c>
      <c r="K25" s="125" t="s">
        <v>107</v>
      </c>
      <c r="L25" s="125"/>
      <c r="M25" s="125"/>
      <c r="N25" s="125"/>
      <c r="O25" s="125"/>
      <c r="P25" s="125"/>
      <c r="Q25" s="125"/>
      <c r="R25" s="125"/>
      <c r="S25" s="62">
        <v>12</v>
      </c>
      <c r="T25" s="62">
        <v>12</v>
      </c>
      <c r="U25" s="145">
        <f t="shared" si="1"/>
        <v>1</v>
      </c>
      <c r="V25" s="134"/>
      <c r="W25" s="124">
        <v>158662000</v>
      </c>
      <c r="X25" s="125"/>
      <c r="Y25" s="124">
        <f t="shared" si="2"/>
        <v>158662000</v>
      </c>
      <c r="Z25" s="148" t="s">
        <v>274</v>
      </c>
      <c r="AA25" s="125"/>
      <c r="AB25" s="129">
        <f>1400000+20995000+459616440</f>
        <v>482011440</v>
      </c>
      <c r="AC25" s="148" t="s">
        <v>325</v>
      </c>
      <c r="AD25" s="125"/>
      <c r="AE25" s="171"/>
      <c r="AF25" s="162" t="s">
        <v>381</v>
      </c>
      <c r="AG25" s="125"/>
      <c r="AH25" s="125"/>
    </row>
    <row r="26" spans="1:34" ht="102.75" customHeight="1">
      <c r="A26" s="181"/>
      <c r="B26" s="184"/>
      <c r="C26" s="184" t="s">
        <v>152</v>
      </c>
      <c r="D26" s="183" t="s">
        <v>33</v>
      </c>
      <c r="E26" s="184" t="s">
        <v>168</v>
      </c>
      <c r="F26" s="179" t="s">
        <v>34</v>
      </c>
      <c r="G26" s="183" t="s">
        <v>188</v>
      </c>
      <c r="H26" s="179" t="s">
        <v>209</v>
      </c>
      <c r="I26" s="165" t="s">
        <v>134</v>
      </c>
      <c r="J26" s="125" t="s">
        <v>108</v>
      </c>
      <c r="K26" s="125" t="s">
        <v>109</v>
      </c>
      <c r="L26" s="125"/>
      <c r="M26" s="125"/>
      <c r="N26" s="125"/>
      <c r="O26" s="125"/>
      <c r="P26" s="125"/>
      <c r="Q26" s="125"/>
      <c r="R26" s="125"/>
      <c r="S26" s="62">
        <v>1</v>
      </c>
      <c r="T26" s="62">
        <v>0</v>
      </c>
      <c r="U26" s="145">
        <f t="shared" si="1"/>
        <v>0</v>
      </c>
      <c r="V26" s="134"/>
      <c r="W26" s="124">
        <v>0</v>
      </c>
      <c r="X26" s="125"/>
      <c r="Y26" s="134"/>
      <c r="Z26" s="148" t="s">
        <v>294</v>
      </c>
      <c r="AA26" s="125"/>
      <c r="AB26" s="129"/>
      <c r="AC26" s="148" t="s">
        <v>294</v>
      </c>
      <c r="AD26" s="125"/>
      <c r="AE26" s="171"/>
      <c r="AF26" s="175" t="s">
        <v>337</v>
      </c>
      <c r="AG26" s="125"/>
      <c r="AH26" s="125"/>
    </row>
    <row r="27" spans="1:34" ht="259.5" customHeight="1">
      <c r="A27" s="181"/>
      <c r="B27" s="184"/>
      <c r="C27" s="184"/>
      <c r="D27" s="181"/>
      <c r="E27" s="184"/>
      <c r="F27" s="180"/>
      <c r="G27" s="182"/>
      <c r="H27" s="178"/>
      <c r="I27" s="166" t="s">
        <v>231</v>
      </c>
      <c r="J27" s="125" t="s">
        <v>110</v>
      </c>
      <c r="K27" s="125" t="s">
        <v>111</v>
      </c>
      <c r="L27" s="125"/>
      <c r="M27" s="125"/>
      <c r="N27" s="125"/>
      <c r="O27" s="125"/>
      <c r="P27" s="125"/>
      <c r="Q27" s="125"/>
      <c r="R27" s="125"/>
      <c r="S27" s="62">
        <v>1</v>
      </c>
      <c r="T27" s="62">
        <v>0</v>
      </c>
      <c r="U27" s="145">
        <f t="shared" si="1"/>
        <v>0</v>
      </c>
      <c r="V27" s="124"/>
      <c r="W27" s="124">
        <v>0</v>
      </c>
      <c r="X27" s="125"/>
      <c r="Y27" s="134"/>
      <c r="Z27" s="148" t="s">
        <v>294</v>
      </c>
      <c r="AA27" s="125"/>
      <c r="AB27" s="129">
        <v>1650000</v>
      </c>
      <c r="AC27" s="148" t="s">
        <v>333</v>
      </c>
      <c r="AD27" s="125"/>
      <c r="AE27" s="171"/>
      <c r="AF27" s="175" t="s">
        <v>337</v>
      </c>
      <c r="AG27" s="125"/>
      <c r="AH27" s="125"/>
    </row>
    <row r="28" spans="1:34" ht="102.75" customHeight="1">
      <c r="A28" s="181"/>
      <c r="B28" s="184"/>
      <c r="C28" s="184"/>
      <c r="D28" s="181"/>
      <c r="E28" s="184"/>
      <c r="F28" s="180"/>
      <c r="G28" s="153" t="s">
        <v>189</v>
      </c>
      <c r="H28" s="166" t="s">
        <v>210</v>
      </c>
      <c r="I28" s="166" t="s">
        <v>61</v>
      </c>
      <c r="J28" s="125" t="s">
        <v>93</v>
      </c>
      <c r="K28" s="125" t="s">
        <v>111</v>
      </c>
      <c r="L28" s="125"/>
      <c r="M28" s="125"/>
      <c r="N28" s="125"/>
      <c r="O28" s="125"/>
      <c r="P28" s="125"/>
      <c r="Q28" s="125"/>
      <c r="R28" s="125"/>
      <c r="S28" s="62">
        <v>1</v>
      </c>
      <c r="T28" s="62">
        <v>0</v>
      </c>
      <c r="U28" s="145">
        <f t="shared" si="1"/>
        <v>0</v>
      </c>
      <c r="V28" s="124"/>
      <c r="W28" s="124">
        <v>0</v>
      </c>
      <c r="X28" s="125"/>
      <c r="Y28" s="124">
        <f>W28</f>
        <v>0</v>
      </c>
      <c r="Z28" s="148" t="s">
        <v>273</v>
      </c>
      <c r="AA28" s="125"/>
      <c r="AB28" s="129">
        <v>1650000</v>
      </c>
      <c r="AC28" s="148" t="s">
        <v>334</v>
      </c>
      <c r="AD28" s="125"/>
      <c r="AE28" s="171"/>
      <c r="AF28" s="175" t="s">
        <v>337</v>
      </c>
      <c r="AG28" s="125"/>
      <c r="AH28" s="125"/>
    </row>
    <row r="29" spans="1:34" ht="164.25" customHeight="1">
      <c r="A29" s="181"/>
      <c r="B29" s="184"/>
      <c r="C29" s="184"/>
      <c r="D29" s="181"/>
      <c r="E29" s="184"/>
      <c r="F29" s="180"/>
      <c r="G29" s="153" t="s">
        <v>190</v>
      </c>
      <c r="H29" s="166" t="s">
        <v>211</v>
      </c>
      <c r="I29" s="166" t="s">
        <v>135</v>
      </c>
      <c r="J29" s="125" t="s">
        <v>112</v>
      </c>
      <c r="K29" s="125" t="s">
        <v>111</v>
      </c>
      <c r="L29" s="125"/>
      <c r="M29" s="125"/>
      <c r="N29" s="125"/>
      <c r="O29" s="125"/>
      <c r="P29" s="125"/>
      <c r="Q29" s="125"/>
      <c r="R29" s="125"/>
      <c r="S29" s="62">
        <v>1</v>
      </c>
      <c r="T29" s="62">
        <v>0</v>
      </c>
      <c r="U29" s="145">
        <f t="shared" si="1"/>
        <v>0</v>
      </c>
      <c r="V29" s="124"/>
      <c r="W29" s="124">
        <v>0</v>
      </c>
      <c r="X29" s="125"/>
      <c r="Y29" s="124"/>
      <c r="Z29" s="148" t="s">
        <v>294</v>
      </c>
      <c r="AA29" s="125"/>
      <c r="AB29" s="129">
        <v>961660</v>
      </c>
      <c r="AC29" s="148" t="s">
        <v>335</v>
      </c>
      <c r="AD29" s="125"/>
      <c r="AE29" s="171"/>
      <c r="AF29" s="175" t="s">
        <v>337</v>
      </c>
      <c r="AG29" s="125"/>
      <c r="AH29" s="125"/>
    </row>
    <row r="30" spans="1:34" ht="356.25" customHeight="1">
      <c r="A30" s="181"/>
      <c r="B30" s="184"/>
      <c r="C30" s="184"/>
      <c r="D30" s="181"/>
      <c r="E30" s="184"/>
      <c r="F30" s="180"/>
      <c r="G30" s="153" t="s">
        <v>191</v>
      </c>
      <c r="H30" s="166" t="s">
        <v>62</v>
      </c>
      <c r="I30" s="166" t="s">
        <v>136</v>
      </c>
      <c r="J30" s="125" t="s">
        <v>82</v>
      </c>
      <c r="K30" s="125" t="s">
        <v>111</v>
      </c>
      <c r="L30" s="125"/>
      <c r="M30" s="125"/>
      <c r="N30" s="125"/>
      <c r="O30" s="125"/>
      <c r="P30" s="125"/>
      <c r="Q30" s="125"/>
      <c r="R30" s="125"/>
      <c r="S30" s="62">
        <v>12</v>
      </c>
      <c r="T30" s="62">
        <v>0</v>
      </c>
      <c r="U30" s="145">
        <f t="shared" si="1"/>
        <v>0</v>
      </c>
      <c r="V30" s="124"/>
      <c r="W30" s="124">
        <v>0</v>
      </c>
      <c r="X30" s="125"/>
      <c r="Y30" s="134">
        <f>W30</f>
        <v>0</v>
      </c>
      <c r="Z30" s="148" t="s">
        <v>272</v>
      </c>
      <c r="AA30" s="125"/>
      <c r="AB30" s="129">
        <f>1650000+550000</f>
        <v>2200000</v>
      </c>
      <c r="AC30" s="148" t="s">
        <v>329</v>
      </c>
      <c r="AD30" s="125"/>
      <c r="AE30" s="171"/>
      <c r="AF30" s="175" t="s">
        <v>337</v>
      </c>
      <c r="AG30" s="125"/>
      <c r="AH30" s="125"/>
    </row>
    <row r="31" spans="1:34" ht="409.6" customHeight="1">
      <c r="A31" s="181"/>
      <c r="B31" s="184"/>
      <c r="C31" s="184"/>
      <c r="D31" s="181"/>
      <c r="E31" s="184"/>
      <c r="F31" s="178"/>
      <c r="G31" s="153" t="s">
        <v>192</v>
      </c>
      <c r="H31" s="166" t="s">
        <v>212</v>
      </c>
      <c r="I31" s="166" t="s">
        <v>232</v>
      </c>
      <c r="J31" s="125" t="s">
        <v>113</v>
      </c>
      <c r="K31" s="125" t="s">
        <v>111</v>
      </c>
      <c r="L31" s="125"/>
      <c r="M31" s="125"/>
      <c r="N31" s="125"/>
      <c r="O31" s="125"/>
      <c r="P31" s="125"/>
      <c r="Q31" s="125"/>
      <c r="R31" s="125"/>
      <c r="S31" s="62">
        <v>1</v>
      </c>
      <c r="T31" s="62">
        <v>1</v>
      </c>
      <c r="U31" s="145">
        <f t="shared" si="1"/>
        <v>1</v>
      </c>
      <c r="V31" s="124"/>
      <c r="W31" s="124">
        <v>11540000</v>
      </c>
      <c r="X31" s="125">
        <v>1</v>
      </c>
      <c r="Y31" s="124">
        <f>W31</f>
        <v>11540000</v>
      </c>
      <c r="Z31" s="148" t="s">
        <v>301</v>
      </c>
      <c r="AA31" s="125"/>
      <c r="AB31" s="129">
        <v>46160000</v>
      </c>
      <c r="AC31" s="148" t="s">
        <v>316</v>
      </c>
      <c r="AD31" s="125"/>
      <c r="AE31" s="171"/>
      <c r="AF31" s="162" t="s">
        <v>382</v>
      </c>
      <c r="AG31" s="125"/>
      <c r="AH31" s="125"/>
    </row>
    <row r="32" spans="1:34" ht="132" customHeight="1">
      <c r="A32" s="181"/>
      <c r="B32" s="184"/>
      <c r="C32" s="184"/>
      <c r="D32" s="181"/>
      <c r="E32" s="153" t="s">
        <v>169</v>
      </c>
      <c r="F32" s="150" t="s">
        <v>35</v>
      </c>
      <c r="G32" s="153" t="s">
        <v>193</v>
      </c>
      <c r="H32" s="164" t="s">
        <v>213</v>
      </c>
      <c r="I32" s="164" t="s">
        <v>63</v>
      </c>
      <c r="J32" s="125" t="s">
        <v>114</v>
      </c>
      <c r="K32" s="125" t="s">
        <v>83</v>
      </c>
      <c r="L32" s="125"/>
      <c r="M32" s="125"/>
      <c r="N32" s="125"/>
      <c r="O32" s="125"/>
      <c r="P32" s="125"/>
      <c r="Q32" s="125"/>
      <c r="R32" s="125"/>
      <c r="S32" s="62">
        <v>12</v>
      </c>
      <c r="T32" s="62">
        <v>6</v>
      </c>
      <c r="U32" s="145">
        <f t="shared" si="1"/>
        <v>0.5</v>
      </c>
      <c r="V32" s="124"/>
      <c r="W32" s="124">
        <v>320555</v>
      </c>
      <c r="X32" s="125"/>
      <c r="Y32" s="124"/>
      <c r="Z32" s="148" t="s">
        <v>294</v>
      </c>
      <c r="AA32" s="125"/>
      <c r="AB32" s="129"/>
      <c r="AC32" s="148" t="s">
        <v>314</v>
      </c>
      <c r="AD32" s="125"/>
      <c r="AE32" s="171"/>
      <c r="AF32" s="162" t="s">
        <v>383</v>
      </c>
      <c r="AG32" s="125"/>
      <c r="AH32" s="125"/>
    </row>
    <row r="33" spans="1:34" ht="225.75" customHeight="1">
      <c r="A33" s="181"/>
      <c r="B33" s="184"/>
      <c r="C33" s="184" t="s">
        <v>153</v>
      </c>
      <c r="D33" s="184" t="s">
        <v>36</v>
      </c>
      <c r="E33" s="184" t="s">
        <v>170</v>
      </c>
      <c r="F33" s="177" t="s">
        <v>37</v>
      </c>
      <c r="G33" s="153" t="s">
        <v>194</v>
      </c>
      <c r="H33" s="166" t="s">
        <v>64</v>
      </c>
      <c r="I33" s="166" t="s">
        <v>233</v>
      </c>
      <c r="J33" s="125" t="s">
        <v>115</v>
      </c>
      <c r="K33" s="125" t="s">
        <v>116</v>
      </c>
      <c r="L33" s="125"/>
      <c r="M33" s="125"/>
      <c r="N33" s="125"/>
      <c r="O33" s="125"/>
      <c r="P33" s="125"/>
      <c r="Q33" s="125"/>
      <c r="R33" s="125"/>
      <c r="S33" s="62">
        <v>1</v>
      </c>
      <c r="T33" s="62">
        <v>0</v>
      </c>
      <c r="U33" s="145">
        <f t="shared" si="1"/>
        <v>0</v>
      </c>
      <c r="V33" s="124"/>
      <c r="W33" s="124">
        <f t="shared" si="0"/>
        <v>0</v>
      </c>
      <c r="X33" s="125"/>
      <c r="Y33" s="124">
        <f t="shared" ref="Y33:Y34" si="3">W33</f>
        <v>0</v>
      </c>
      <c r="Z33" s="148" t="s">
        <v>294</v>
      </c>
      <c r="AA33" s="125"/>
      <c r="AB33" s="129"/>
      <c r="AC33" s="148" t="s">
        <v>315</v>
      </c>
      <c r="AD33" s="125"/>
      <c r="AE33" s="171"/>
      <c r="AF33" s="175" t="s">
        <v>337</v>
      </c>
      <c r="AG33" s="125"/>
      <c r="AH33" s="125"/>
    </row>
    <row r="34" spans="1:34" ht="210.75" customHeight="1">
      <c r="A34" s="181"/>
      <c r="B34" s="184"/>
      <c r="C34" s="184"/>
      <c r="D34" s="184"/>
      <c r="E34" s="184"/>
      <c r="F34" s="177"/>
      <c r="G34" s="153" t="s">
        <v>195</v>
      </c>
      <c r="H34" s="166" t="s">
        <v>214</v>
      </c>
      <c r="I34" s="166" t="s">
        <v>66</v>
      </c>
      <c r="J34" s="125" t="s">
        <v>117</v>
      </c>
      <c r="K34" s="125" t="s">
        <v>116</v>
      </c>
      <c r="L34" s="125"/>
      <c r="M34" s="125"/>
      <c r="N34" s="125"/>
      <c r="O34" s="125"/>
      <c r="P34" s="125"/>
      <c r="Q34" s="125"/>
      <c r="R34" s="125"/>
      <c r="S34" s="62">
        <v>54</v>
      </c>
      <c r="T34" s="62">
        <v>0</v>
      </c>
      <c r="U34" s="145">
        <f t="shared" si="1"/>
        <v>0</v>
      </c>
      <c r="V34" s="124"/>
      <c r="W34" s="124">
        <v>9905167</v>
      </c>
      <c r="X34" s="125"/>
      <c r="Y34" s="124">
        <f t="shared" si="3"/>
        <v>9905167</v>
      </c>
      <c r="Z34" s="148" t="s">
        <v>299</v>
      </c>
      <c r="AA34" s="125"/>
      <c r="AB34" s="129"/>
      <c r="AC34" s="148" t="s">
        <v>299</v>
      </c>
      <c r="AD34" s="125"/>
      <c r="AE34" s="171"/>
      <c r="AF34" s="162" t="s">
        <v>384</v>
      </c>
      <c r="AG34" s="125"/>
      <c r="AH34" s="125"/>
    </row>
    <row r="35" spans="1:34" ht="102.75" customHeight="1">
      <c r="A35" s="181"/>
      <c r="B35" s="184"/>
      <c r="C35" s="184"/>
      <c r="D35" s="184"/>
      <c r="E35" s="184"/>
      <c r="F35" s="177"/>
      <c r="G35" s="153" t="s">
        <v>196</v>
      </c>
      <c r="H35" s="166" t="s">
        <v>50</v>
      </c>
      <c r="I35" s="166" t="s">
        <v>67</v>
      </c>
      <c r="J35" s="125" t="s">
        <v>82</v>
      </c>
      <c r="K35" s="125" t="s">
        <v>116</v>
      </c>
      <c r="L35" s="125"/>
      <c r="M35" s="125"/>
      <c r="N35" s="125"/>
      <c r="O35" s="125"/>
      <c r="P35" s="125"/>
      <c r="Q35" s="125"/>
      <c r="R35" s="125"/>
      <c r="S35" s="62">
        <v>12</v>
      </c>
      <c r="T35" s="62">
        <v>0</v>
      </c>
      <c r="U35" s="145">
        <f t="shared" si="1"/>
        <v>0</v>
      </c>
      <c r="V35" s="124"/>
      <c r="W35" s="124">
        <f t="shared" si="0"/>
        <v>0</v>
      </c>
      <c r="X35" s="125"/>
      <c r="Y35" s="124"/>
      <c r="Z35" s="148" t="s">
        <v>294</v>
      </c>
      <c r="AA35" s="125"/>
      <c r="AB35" s="129"/>
      <c r="AC35" s="148" t="s">
        <v>313</v>
      </c>
      <c r="AD35" s="125"/>
      <c r="AE35" s="171"/>
      <c r="AF35" s="175" t="s">
        <v>337</v>
      </c>
      <c r="AG35" s="125"/>
      <c r="AH35" s="125"/>
    </row>
    <row r="36" spans="1:34" ht="207" customHeight="1">
      <c r="A36" s="181"/>
      <c r="B36" s="184"/>
      <c r="C36" s="184"/>
      <c r="D36" s="184"/>
      <c r="E36" s="184"/>
      <c r="F36" s="177"/>
      <c r="G36" s="153" t="s">
        <v>197</v>
      </c>
      <c r="H36" s="166" t="s">
        <v>65</v>
      </c>
      <c r="I36" s="166" t="s">
        <v>137</v>
      </c>
      <c r="J36" s="125" t="s">
        <v>118</v>
      </c>
      <c r="K36" s="125" t="s">
        <v>119</v>
      </c>
      <c r="L36" s="125"/>
      <c r="M36" s="125"/>
      <c r="N36" s="125"/>
      <c r="O36" s="125"/>
      <c r="P36" s="125"/>
      <c r="Q36" s="125"/>
      <c r="R36" s="125"/>
      <c r="S36" s="62">
        <v>1</v>
      </c>
      <c r="T36" s="62">
        <v>0</v>
      </c>
      <c r="U36" s="145">
        <f t="shared" si="1"/>
        <v>0</v>
      </c>
      <c r="V36" s="124"/>
      <c r="W36" s="124">
        <f t="shared" si="0"/>
        <v>0</v>
      </c>
      <c r="X36" s="125"/>
      <c r="Y36" s="124"/>
      <c r="Z36" s="148" t="s">
        <v>294</v>
      </c>
      <c r="AA36" s="125"/>
      <c r="AB36" s="129"/>
      <c r="AC36" s="148" t="s">
        <v>309</v>
      </c>
      <c r="AD36" s="125"/>
      <c r="AE36" s="171"/>
      <c r="AF36" s="175" t="s">
        <v>337</v>
      </c>
      <c r="AG36" s="125"/>
      <c r="AH36" s="125"/>
    </row>
    <row r="37" spans="1:34" ht="102.75" customHeight="1">
      <c r="A37" s="181"/>
      <c r="B37" s="184"/>
      <c r="C37" s="184"/>
      <c r="D37" s="184"/>
      <c r="E37" s="184"/>
      <c r="F37" s="177"/>
      <c r="G37" s="153" t="s">
        <v>198</v>
      </c>
      <c r="H37" s="164" t="s">
        <v>215</v>
      </c>
      <c r="I37" s="165" t="s">
        <v>68</v>
      </c>
      <c r="J37" s="125" t="s">
        <v>98</v>
      </c>
      <c r="K37" s="125" t="s">
        <v>120</v>
      </c>
      <c r="L37" s="125"/>
      <c r="M37" s="125"/>
      <c r="N37" s="125"/>
      <c r="O37" s="125"/>
      <c r="P37" s="125"/>
      <c r="Q37" s="125"/>
      <c r="R37" s="125"/>
      <c r="S37" s="62">
        <v>1</v>
      </c>
      <c r="T37" s="62">
        <v>0</v>
      </c>
      <c r="U37" s="145">
        <f t="shared" si="1"/>
        <v>0</v>
      </c>
      <c r="V37" s="124"/>
      <c r="W37" s="124">
        <f t="shared" si="0"/>
        <v>0</v>
      </c>
      <c r="X37" s="125"/>
      <c r="Y37" s="124"/>
      <c r="Z37" s="148" t="s">
        <v>294</v>
      </c>
      <c r="AA37" s="125"/>
      <c r="AB37" s="129"/>
      <c r="AC37" s="148" t="s">
        <v>294</v>
      </c>
      <c r="AD37" s="125"/>
      <c r="AE37" s="171"/>
      <c r="AF37" s="175" t="s">
        <v>337</v>
      </c>
      <c r="AG37" s="125"/>
      <c r="AH37" s="125"/>
    </row>
    <row r="38" spans="1:34" ht="177.75" customHeight="1">
      <c r="A38" s="181" t="s">
        <v>38</v>
      </c>
      <c r="B38" s="184" t="s">
        <v>39</v>
      </c>
      <c r="C38" s="184" t="s">
        <v>154</v>
      </c>
      <c r="D38" s="184" t="s">
        <v>40</v>
      </c>
      <c r="E38" s="184" t="s">
        <v>171</v>
      </c>
      <c r="F38" s="177" t="s">
        <v>138</v>
      </c>
      <c r="G38" s="181" t="s">
        <v>199</v>
      </c>
      <c r="H38" s="179" t="s">
        <v>216</v>
      </c>
      <c r="I38" s="165" t="s">
        <v>69</v>
      </c>
      <c r="J38" s="125" t="s">
        <v>121</v>
      </c>
      <c r="K38" s="125" t="s">
        <v>122</v>
      </c>
      <c r="L38" s="125"/>
      <c r="M38" s="125"/>
      <c r="N38" s="125"/>
      <c r="O38" s="125"/>
      <c r="P38" s="125"/>
      <c r="Q38" s="125"/>
      <c r="R38" s="125"/>
      <c r="S38" s="62">
        <v>1</v>
      </c>
      <c r="T38" s="62">
        <v>0</v>
      </c>
      <c r="U38" s="146">
        <f t="shared" si="1"/>
        <v>0</v>
      </c>
      <c r="V38" s="124"/>
      <c r="W38" s="124">
        <v>1154000</v>
      </c>
      <c r="X38" s="125"/>
      <c r="Y38" s="124"/>
      <c r="Z38" s="148" t="s">
        <v>294</v>
      </c>
      <c r="AA38" s="125"/>
      <c r="AB38" s="129"/>
      <c r="AC38" s="148" t="s">
        <v>294</v>
      </c>
      <c r="AD38" s="125"/>
      <c r="AE38" s="171"/>
      <c r="AF38" s="175" t="s">
        <v>387</v>
      </c>
      <c r="AG38" s="125"/>
      <c r="AH38" s="125"/>
    </row>
    <row r="39" spans="1:34" ht="250.5" customHeight="1">
      <c r="A39" s="181"/>
      <c r="B39" s="184"/>
      <c r="C39" s="184"/>
      <c r="D39" s="184"/>
      <c r="E39" s="184"/>
      <c r="F39" s="177"/>
      <c r="G39" s="181"/>
      <c r="H39" s="180"/>
      <c r="I39" s="166" t="s">
        <v>234</v>
      </c>
      <c r="J39" s="125" t="s">
        <v>82</v>
      </c>
      <c r="K39" s="125" t="s">
        <v>123</v>
      </c>
      <c r="L39" s="125"/>
      <c r="M39" s="125"/>
      <c r="N39" s="125"/>
      <c r="O39" s="125"/>
      <c r="P39" s="125"/>
      <c r="Q39" s="125"/>
      <c r="R39" s="125"/>
      <c r="S39" s="62">
        <v>12</v>
      </c>
      <c r="T39" s="62">
        <v>12</v>
      </c>
      <c r="U39" s="146">
        <f t="shared" si="1"/>
        <v>1</v>
      </c>
      <c r="V39" s="124"/>
      <c r="W39" s="124">
        <v>1000000</v>
      </c>
      <c r="X39" s="125"/>
      <c r="Y39" s="124"/>
      <c r="Z39" s="148" t="s">
        <v>294</v>
      </c>
      <c r="AA39" s="125"/>
      <c r="AB39" s="129"/>
      <c r="AC39" s="148" t="s">
        <v>294</v>
      </c>
      <c r="AD39" s="125"/>
      <c r="AE39" s="171"/>
      <c r="AF39" s="162" t="s">
        <v>388</v>
      </c>
      <c r="AG39" s="125"/>
      <c r="AH39" s="125"/>
    </row>
    <row r="40" spans="1:34" ht="102.75" customHeight="1">
      <c r="A40" s="181"/>
      <c r="B40" s="184"/>
      <c r="C40" s="184"/>
      <c r="D40" s="184"/>
      <c r="E40" s="184"/>
      <c r="F40" s="177"/>
      <c r="G40" s="182"/>
      <c r="H40" s="178"/>
      <c r="I40" s="166" t="s">
        <v>235</v>
      </c>
      <c r="J40" s="125" t="s">
        <v>82</v>
      </c>
      <c r="K40" s="125" t="s">
        <v>123</v>
      </c>
      <c r="L40" s="125"/>
      <c r="M40" s="125"/>
      <c r="N40" s="125"/>
      <c r="O40" s="125"/>
      <c r="P40" s="125"/>
      <c r="Q40" s="125"/>
      <c r="R40" s="125"/>
      <c r="S40" s="62">
        <v>12</v>
      </c>
      <c r="T40" s="62">
        <v>0</v>
      </c>
      <c r="U40" s="146">
        <f t="shared" si="1"/>
        <v>0</v>
      </c>
      <c r="V40" s="124"/>
      <c r="W40" s="124">
        <f t="shared" si="0"/>
        <v>0</v>
      </c>
      <c r="X40" s="125"/>
      <c r="Y40" s="124"/>
      <c r="Z40" s="148" t="s">
        <v>294</v>
      </c>
      <c r="AA40" s="125"/>
      <c r="AB40" s="129"/>
      <c r="AC40" s="148" t="s">
        <v>294</v>
      </c>
      <c r="AD40" s="125"/>
      <c r="AE40" s="171"/>
      <c r="AF40" s="162" t="s">
        <v>371</v>
      </c>
      <c r="AG40" s="125"/>
      <c r="AH40" s="125"/>
    </row>
    <row r="41" spans="1:34" ht="147.75" customHeight="1">
      <c r="A41" s="181"/>
      <c r="B41" s="184"/>
      <c r="C41" s="184"/>
      <c r="D41" s="184"/>
      <c r="E41" s="184"/>
      <c r="F41" s="177"/>
      <c r="G41" s="153" t="s">
        <v>200</v>
      </c>
      <c r="H41" s="166" t="s">
        <v>70</v>
      </c>
      <c r="I41" s="166" t="s">
        <v>71</v>
      </c>
      <c r="J41" s="125" t="s">
        <v>124</v>
      </c>
      <c r="K41" s="125" t="s">
        <v>125</v>
      </c>
      <c r="L41" s="125"/>
      <c r="M41" s="125"/>
      <c r="N41" s="125"/>
      <c r="O41" s="125"/>
      <c r="P41" s="125"/>
      <c r="Q41" s="125"/>
      <c r="R41" s="125"/>
      <c r="S41" s="62">
        <v>0</v>
      </c>
      <c r="T41" s="62">
        <v>0</v>
      </c>
      <c r="U41" s="146">
        <v>0</v>
      </c>
      <c r="V41" s="124"/>
      <c r="W41" s="124">
        <f t="shared" si="0"/>
        <v>0</v>
      </c>
      <c r="X41" s="125"/>
      <c r="Y41" s="124"/>
      <c r="Z41" s="148" t="s">
        <v>294</v>
      </c>
      <c r="AA41" s="125"/>
      <c r="AB41" s="129"/>
      <c r="AC41" s="148" t="s">
        <v>294</v>
      </c>
      <c r="AD41" s="125"/>
      <c r="AE41" s="171"/>
      <c r="AF41" s="175" t="s">
        <v>337</v>
      </c>
      <c r="AG41" s="125"/>
      <c r="AH41" s="125"/>
    </row>
    <row r="42" spans="1:34" ht="180" customHeight="1">
      <c r="A42" s="181"/>
      <c r="B42" s="184"/>
      <c r="C42" s="141" t="s">
        <v>155</v>
      </c>
      <c r="D42" s="141" t="s">
        <v>139</v>
      </c>
      <c r="E42" s="153" t="s">
        <v>201</v>
      </c>
      <c r="F42" s="150" t="s">
        <v>48</v>
      </c>
      <c r="G42" s="153" t="s">
        <v>202</v>
      </c>
      <c r="H42" s="166" t="s">
        <v>217</v>
      </c>
      <c r="I42" s="166" t="s">
        <v>72</v>
      </c>
      <c r="J42" s="125" t="s">
        <v>126</v>
      </c>
      <c r="K42" s="125" t="s">
        <v>127</v>
      </c>
      <c r="L42" s="125"/>
      <c r="M42" s="125"/>
      <c r="N42" s="125"/>
      <c r="O42" s="125"/>
      <c r="P42" s="125"/>
      <c r="Q42" s="125"/>
      <c r="R42" s="125"/>
      <c r="S42" s="62">
        <v>0</v>
      </c>
      <c r="T42" s="62">
        <v>0</v>
      </c>
      <c r="U42" s="146">
        <v>0</v>
      </c>
      <c r="V42" s="124"/>
      <c r="W42" s="124">
        <f t="shared" si="0"/>
        <v>0</v>
      </c>
      <c r="X42" s="125"/>
      <c r="Y42" s="124">
        <f>W42</f>
        <v>0</v>
      </c>
      <c r="Z42" s="148" t="s">
        <v>294</v>
      </c>
      <c r="AA42" s="125"/>
      <c r="AB42" s="129"/>
      <c r="AC42" s="148" t="s">
        <v>308</v>
      </c>
      <c r="AD42" s="125"/>
      <c r="AE42" s="171"/>
      <c r="AF42" s="162" t="s">
        <v>372</v>
      </c>
      <c r="AG42" s="125"/>
      <c r="AH42" s="125"/>
    </row>
    <row r="61" spans="2:5" ht="102.75" customHeight="1">
      <c r="B61" s="105"/>
      <c r="C61" s="105"/>
      <c r="D61" s="106"/>
      <c r="E61" s="107"/>
    </row>
    <row r="62" spans="2:5" ht="102.75" customHeight="1">
      <c r="B62" s="105"/>
      <c r="C62" s="105"/>
      <c r="D62" s="106"/>
      <c r="E62" s="107"/>
    </row>
    <row r="63" spans="2:5" ht="102.75" customHeight="1">
      <c r="B63" s="105"/>
      <c r="C63" s="105"/>
      <c r="D63" s="106"/>
      <c r="E63" s="107"/>
    </row>
    <row r="64" spans="2:5" ht="102.75" customHeight="1">
      <c r="B64" s="105"/>
      <c r="C64" s="105"/>
      <c r="D64" s="106"/>
      <c r="E64" s="107"/>
    </row>
    <row r="65" spans="2:5" ht="102.75" customHeight="1">
      <c r="B65" s="105"/>
      <c r="C65" s="105"/>
      <c r="D65" s="106"/>
      <c r="E65" s="107"/>
    </row>
    <row r="66" spans="2:5" ht="102.75" customHeight="1">
      <c r="B66" s="105"/>
      <c r="C66" s="105"/>
      <c r="D66" s="106"/>
      <c r="E66" s="107"/>
    </row>
    <row r="67" spans="2:5" ht="102.75" customHeight="1">
      <c r="B67" s="105"/>
      <c r="C67" s="105"/>
      <c r="D67" s="106"/>
      <c r="E67" s="107"/>
    </row>
    <row r="68" spans="2:5" ht="102.75" customHeight="1">
      <c r="B68" s="105"/>
      <c r="C68" s="105"/>
      <c r="D68" s="106"/>
      <c r="E68" s="107"/>
    </row>
    <row r="69" spans="2:5" ht="102.75" customHeight="1">
      <c r="B69" s="105"/>
      <c r="C69" s="105"/>
      <c r="D69" s="106"/>
      <c r="E69" s="107"/>
    </row>
    <row r="70" spans="2:5" ht="102.75" customHeight="1">
      <c r="B70" s="105"/>
      <c r="C70" s="105"/>
      <c r="D70" s="106"/>
      <c r="E70" s="107"/>
    </row>
    <row r="72" spans="2:5" ht="102.75" customHeight="1">
      <c r="B72" s="105"/>
      <c r="C72" s="105"/>
      <c r="D72" s="106"/>
      <c r="E72" s="107"/>
    </row>
    <row r="73" spans="2:5" ht="102.75" customHeight="1">
      <c r="B73" s="105"/>
      <c r="C73" s="105"/>
      <c r="D73" s="106"/>
      <c r="E73" s="107"/>
    </row>
    <row r="74" spans="2:5" ht="102.75" customHeight="1">
      <c r="B74" s="105"/>
      <c r="C74" s="105"/>
      <c r="D74" s="106"/>
      <c r="E74" s="107"/>
    </row>
    <row r="75" spans="2:5" ht="102.75" customHeight="1">
      <c r="B75" s="105"/>
      <c r="C75" s="105"/>
      <c r="D75" s="106"/>
      <c r="E75" s="107"/>
    </row>
    <row r="76" spans="2:5" ht="102.75" customHeight="1">
      <c r="B76" s="105"/>
      <c r="C76" s="105"/>
      <c r="D76" s="106"/>
      <c r="E76" s="107"/>
    </row>
  </sheetData>
  <autoFilter ref="A3:AE42">
    <filterColumn colId="2" showButton="0"/>
    <filterColumn colId="4" showButton="0"/>
    <filterColumn colId="6" showButton="0"/>
  </autoFilter>
  <mergeCells count="69">
    <mergeCell ref="AD2:AE2"/>
    <mergeCell ref="C3:D3"/>
    <mergeCell ref="E3:F3"/>
    <mergeCell ref="S2:U2"/>
    <mergeCell ref="V2:W2"/>
    <mergeCell ref="H2:K2"/>
    <mergeCell ref="L2:R2"/>
    <mergeCell ref="G3:H3"/>
    <mergeCell ref="X2:Y2"/>
    <mergeCell ref="AA2:AB2"/>
    <mergeCell ref="AG2:AH2"/>
    <mergeCell ref="A38:A42"/>
    <mergeCell ref="E38:E41"/>
    <mergeCell ref="C38:C41"/>
    <mergeCell ref="B24:B37"/>
    <mergeCell ref="E33:E37"/>
    <mergeCell ref="C33:C37"/>
    <mergeCell ref="D24:D25"/>
    <mergeCell ref="C26:C32"/>
    <mergeCell ref="C24:C25"/>
    <mergeCell ref="D33:D37"/>
    <mergeCell ref="B38:B42"/>
    <mergeCell ref="D38:D41"/>
    <mergeCell ref="D10:D13"/>
    <mergeCell ref="C14:C16"/>
    <mergeCell ref="D14:D16"/>
    <mergeCell ref="A4:A5"/>
    <mergeCell ref="C4:C5"/>
    <mergeCell ref="B4:B5"/>
    <mergeCell ref="A6:A16"/>
    <mergeCell ref="B6:B16"/>
    <mergeCell ref="C6:C9"/>
    <mergeCell ref="D4:D5"/>
    <mergeCell ref="D6:D9"/>
    <mergeCell ref="C10:C13"/>
    <mergeCell ref="D22:D23"/>
    <mergeCell ref="E14:E15"/>
    <mergeCell ref="E6:E7"/>
    <mergeCell ref="E12:E13"/>
    <mergeCell ref="E8:E9"/>
    <mergeCell ref="E10:E11"/>
    <mergeCell ref="D26:D32"/>
    <mergeCell ref="G26:G27"/>
    <mergeCell ref="A17:A23"/>
    <mergeCell ref="B17:B23"/>
    <mergeCell ref="C17:C21"/>
    <mergeCell ref="C22:C23"/>
    <mergeCell ref="D17:D21"/>
    <mergeCell ref="A24:A37"/>
    <mergeCell ref="G17:G18"/>
    <mergeCell ref="E17:E21"/>
    <mergeCell ref="E26:E31"/>
    <mergeCell ref="F26:F31"/>
    <mergeCell ref="E22:E23"/>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s>
  <conditionalFormatting sqref="U4:U42">
    <cfRule type="cellIs" dxfId="29" priority="1" operator="between">
      <formula>0.8</formula>
      <formula>"mas"</formula>
    </cfRule>
    <cfRule type="cellIs" dxfId="28" priority="2" operator="between">
      <formula>0.7</formula>
      <formula>0.79</formula>
    </cfRule>
    <cfRule type="cellIs" dxfId="27" priority="3" operator="between">
      <formula>0.6</formula>
      <formula>0.69</formula>
    </cfRule>
    <cfRule type="cellIs" dxfId="26" priority="4" operator="between">
      <formula>0.4</formula>
      <formula>0.59</formula>
    </cfRule>
    <cfRule type="cellIs" dxfId="25" priority="5" operator="between">
      <formula>0</formula>
      <formula>0.39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zoomScale="60" zoomScaleNormal="60" workbookViewId="0">
      <selection activeCell="N5" sqref="N5"/>
    </sheetView>
  </sheetViews>
  <sheetFormatPr baseColWidth="10" defaultRowHeight="15"/>
  <cols>
    <col min="2" max="2" width="22.28515625" customWidth="1"/>
    <col min="3" max="3" width="20.42578125" customWidth="1"/>
    <col min="6" max="6" width="20.28515625" customWidth="1"/>
    <col min="7" max="7" width="20.42578125" customWidth="1"/>
    <col min="8" max="8" width="18.85546875" customWidth="1"/>
    <col min="9" max="9" width="22" customWidth="1"/>
    <col min="12" max="12" width="13.42578125" customWidth="1"/>
    <col min="13" max="13" width="23" customWidth="1"/>
    <col min="14" max="14" width="26.28515625" customWidth="1"/>
  </cols>
  <sheetData>
    <row r="1" spans="1:22" ht="15.75" customHeight="1" thickBot="1">
      <c r="A1" s="203" t="s">
        <v>264</v>
      </c>
      <c r="B1" s="205" t="s">
        <v>265</v>
      </c>
      <c r="C1" s="205" t="s">
        <v>266</v>
      </c>
      <c r="D1" s="207" t="s">
        <v>345</v>
      </c>
      <c r="E1" s="208"/>
      <c r="F1" s="208"/>
      <c r="G1" s="208"/>
      <c r="H1" s="208"/>
      <c r="I1" s="209"/>
    </row>
    <row r="2" spans="1:22" ht="27.75" customHeight="1" thickBot="1">
      <c r="A2" s="204"/>
      <c r="B2" s="206"/>
      <c r="C2" s="206"/>
      <c r="D2" s="72" t="s">
        <v>254</v>
      </c>
      <c r="E2" s="72" t="s">
        <v>255</v>
      </c>
      <c r="F2" s="72" t="s">
        <v>256</v>
      </c>
      <c r="G2" s="72" t="s">
        <v>257</v>
      </c>
      <c r="H2" s="72" t="s">
        <v>258</v>
      </c>
      <c r="I2" s="73" t="s">
        <v>267</v>
      </c>
      <c r="M2" s="46" t="s">
        <v>269</v>
      </c>
      <c r="N2" s="47" t="s">
        <v>270</v>
      </c>
      <c r="P2" s="199"/>
      <c r="Q2" s="199"/>
      <c r="R2" s="199"/>
      <c r="S2" s="199"/>
      <c r="T2" s="199"/>
      <c r="U2" s="199"/>
      <c r="V2" s="199"/>
    </row>
    <row r="3" spans="1:22" ht="60.75" customHeight="1" thickBot="1">
      <c r="A3" s="74">
        <v>1</v>
      </c>
      <c r="B3" s="75" t="s">
        <v>253</v>
      </c>
      <c r="C3" s="76">
        <v>2</v>
      </c>
      <c r="D3" s="77">
        <v>2</v>
      </c>
      <c r="E3" s="78"/>
      <c r="F3" s="79"/>
      <c r="G3" s="80"/>
      <c r="H3" s="81"/>
      <c r="I3" s="82">
        <f>SUM(D3:H3)</f>
        <v>2</v>
      </c>
      <c r="M3" s="48" t="s">
        <v>271</v>
      </c>
      <c r="N3" s="49">
        <f>D8</f>
        <v>34</v>
      </c>
    </row>
    <row r="4" spans="1:22" ht="83.25" customHeight="1" thickBot="1">
      <c r="A4" s="74">
        <v>2</v>
      </c>
      <c r="B4" s="75" t="s">
        <v>14</v>
      </c>
      <c r="C4" s="76">
        <v>11</v>
      </c>
      <c r="D4" s="77">
        <v>10</v>
      </c>
      <c r="E4" s="78"/>
      <c r="F4" s="123"/>
      <c r="G4" s="80"/>
      <c r="H4" s="81">
        <v>1</v>
      </c>
      <c r="I4" s="82">
        <f t="shared" ref="I4:I7" si="0">SUM(D4:H4)</f>
        <v>11</v>
      </c>
      <c r="M4" s="50" t="s">
        <v>255</v>
      </c>
      <c r="N4" s="49">
        <f>E8</f>
        <v>1</v>
      </c>
    </row>
    <row r="5" spans="1:22" ht="60" customHeight="1" thickBot="1">
      <c r="A5" s="74">
        <v>3</v>
      </c>
      <c r="B5" s="75" t="s">
        <v>24</v>
      </c>
      <c r="C5" s="76">
        <v>7</v>
      </c>
      <c r="D5" s="77">
        <v>7</v>
      </c>
      <c r="E5" s="78"/>
      <c r="F5" s="79"/>
      <c r="G5" s="80"/>
      <c r="H5" s="81"/>
      <c r="I5" s="82">
        <f t="shared" si="0"/>
        <v>7</v>
      </c>
      <c r="M5" s="51" t="s">
        <v>256</v>
      </c>
      <c r="N5" s="49"/>
    </row>
    <row r="6" spans="1:22" ht="79.5" customHeight="1" thickBot="1">
      <c r="A6" s="74">
        <v>4</v>
      </c>
      <c r="B6" s="75" t="s">
        <v>30</v>
      </c>
      <c r="C6" s="76">
        <v>14</v>
      </c>
      <c r="D6" s="77">
        <v>11</v>
      </c>
      <c r="E6" s="78">
        <v>1</v>
      </c>
      <c r="F6" s="79"/>
      <c r="G6" s="80"/>
      <c r="H6" s="81">
        <v>2</v>
      </c>
      <c r="I6" s="82">
        <f t="shared" si="0"/>
        <v>14</v>
      </c>
      <c r="M6" s="52" t="s">
        <v>257</v>
      </c>
      <c r="N6" s="49"/>
    </row>
    <row r="7" spans="1:22" ht="107.25" customHeight="1" thickBot="1">
      <c r="A7" s="74">
        <v>5</v>
      </c>
      <c r="B7" s="75" t="s">
        <v>39</v>
      </c>
      <c r="C7" s="76">
        <v>5</v>
      </c>
      <c r="D7" s="77">
        <v>4</v>
      </c>
      <c r="E7" s="78"/>
      <c r="F7" s="79"/>
      <c r="G7" s="80"/>
      <c r="H7" s="81">
        <v>1</v>
      </c>
      <c r="I7" s="82">
        <f t="shared" si="0"/>
        <v>5</v>
      </c>
      <c r="M7" s="53" t="s">
        <v>258</v>
      </c>
      <c r="N7" s="49">
        <f>H8</f>
        <v>4</v>
      </c>
    </row>
    <row r="8" spans="1:22" ht="15.75" thickBot="1">
      <c r="A8" s="200" t="s">
        <v>268</v>
      </c>
      <c r="B8" s="201"/>
      <c r="C8" s="202"/>
      <c r="D8" s="83">
        <f>SUM(D3:D7)</f>
        <v>34</v>
      </c>
      <c r="E8" s="83">
        <f t="shared" ref="E8:H8" si="1">SUM(E3:E7)</f>
        <v>1</v>
      </c>
      <c r="F8" s="83">
        <f t="shared" si="1"/>
        <v>0</v>
      </c>
      <c r="G8" s="83">
        <f t="shared" si="1"/>
        <v>0</v>
      </c>
      <c r="H8" s="83">
        <f t="shared" si="1"/>
        <v>4</v>
      </c>
      <c r="I8" s="83">
        <f>SUM(I3:I7)</f>
        <v>39</v>
      </c>
      <c r="N8">
        <f>N3+N4+N5+N6+N7</f>
        <v>39</v>
      </c>
    </row>
    <row r="14" spans="1:22" ht="15.75" thickBot="1"/>
    <row r="15" spans="1:22" ht="24" customHeight="1">
      <c r="B15" s="85" t="s">
        <v>259</v>
      </c>
      <c r="C15" s="86" t="s">
        <v>254</v>
      </c>
      <c r="D15" s="86" t="s">
        <v>255</v>
      </c>
      <c r="E15" s="86" t="s">
        <v>256</v>
      </c>
      <c r="F15" s="86" t="s">
        <v>257</v>
      </c>
      <c r="G15" s="87" t="s">
        <v>258</v>
      </c>
      <c r="I15" s="85" t="s">
        <v>260</v>
      </c>
      <c r="J15" s="86" t="s">
        <v>254</v>
      </c>
      <c r="K15" s="86" t="s">
        <v>255</v>
      </c>
      <c r="L15" s="86" t="s">
        <v>256</v>
      </c>
      <c r="M15" s="86" t="s">
        <v>257</v>
      </c>
      <c r="N15" s="87" t="s">
        <v>258</v>
      </c>
    </row>
    <row r="16" spans="1:22" ht="70.5" customHeight="1" thickBot="1">
      <c r="B16" s="88" t="s">
        <v>253</v>
      </c>
      <c r="C16" s="77">
        <v>2</v>
      </c>
      <c r="D16" s="84"/>
      <c r="E16" s="89"/>
      <c r="F16" s="80"/>
      <c r="G16" s="81"/>
      <c r="I16" s="88" t="s">
        <v>14</v>
      </c>
      <c r="J16" s="77">
        <v>10</v>
      </c>
      <c r="K16" s="78"/>
      <c r="L16" s="89"/>
      <c r="M16" s="80"/>
      <c r="N16" s="81">
        <v>1</v>
      </c>
    </row>
    <row r="17" spans="2:29">
      <c r="B17" s="45"/>
    </row>
    <row r="19" spans="2:29" ht="65.25" customHeight="1"/>
    <row r="22" spans="2:29" ht="54.75" customHeight="1"/>
    <row r="24" spans="2:29">
      <c r="AC24" s="45"/>
    </row>
    <row r="25" spans="2:29" ht="80.25" customHeight="1" thickBot="1"/>
    <row r="26" spans="2:29" ht="48" customHeight="1">
      <c r="B26" s="85" t="s">
        <v>261</v>
      </c>
      <c r="C26" s="86" t="s">
        <v>254</v>
      </c>
      <c r="D26" s="86" t="s">
        <v>255</v>
      </c>
      <c r="E26" s="86" t="s">
        <v>256</v>
      </c>
      <c r="F26" s="86" t="s">
        <v>257</v>
      </c>
      <c r="G26" s="87" t="s">
        <v>258</v>
      </c>
      <c r="I26" s="85" t="s">
        <v>262</v>
      </c>
      <c r="J26" s="86" t="s">
        <v>254</v>
      </c>
      <c r="K26" s="86" t="s">
        <v>255</v>
      </c>
      <c r="L26" s="86" t="s">
        <v>256</v>
      </c>
      <c r="M26" s="86" t="s">
        <v>257</v>
      </c>
      <c r="N26" s="87" t="s">
        <v>258</v>
      </c>
    </row>
    <row r="27" spans="2:29" ht="134.25" customHeight="1" thickBot="1">
      <c r="B27" s="88" t="s">
        <v>24</v>
      </c>
      <c r="C27" s="77">
        <v>7</v>
      </c>
      <c r="D27" s="78"/>
      <c r="E27" s="89"/>
      <c r="F27" s="80"/>
      <c r="G27" s="81"/>
      <c r="I27" s="88" t="s">
        <v>30</v>
      </c>
      <c r="J27" s="77">
        <v>11</v>
      </c>
      <c r="K27" s="78">
        <v>1</v>
      </c>
      <c r="L27" s="89"/>
      <c r="M27" s="80"/>
      <c r="N27" s="81">
        <v>2</v>
      </c>
      <c r="AC27" s="45"/>
    </row>
    <row r="28" spans="2:29" ht="96.75" customHeight="1"/>
    <row r="30" spans="2:29">
      <c r="AC30" s="45"/>
    </row>
    <row r="44" spans="2:7" ht="15.75" thickBot="1"/>
    <row r="45" spans="2:7">
      <c r="B45" s="85" t="s">
        <v>263</v>
      </c>
      <c r="C45" s="86" t="s">
        <v>254</v>
      </c>
      <c r="D45" s="86" t="s">
        <v>255</v>
      </c>
      <c r="E45" s="86" t="s">
        <v>256</v>
      </c>
      <c r="F45" s="86" t="s">
        <v>257</v>
      </c>
      <c r="G45" s="87" t="s">
        <v>258</v>
      </c>
    </row>
    <row r="46" spans="2:7" ht="90.75" customHeight="1" thickBot="1">
      <c r="B46" s="88" t="s">
        <v>39</v>
      </c>
      <c r="C46" s="77">
        <v>4</v>
      </c>
      <c r="D46" s="78"/>
      <c r="E46" s="89"/>
      <c r="F46" s="80"/>
      <c r="G46" s="81">
        <v>1</v>
      </c>
    </row>
  </sheetData>
  <mergeCells count="6">
    <mergeCell ref="P2:V2"/>
    <mergeCell ref="A8:C8"/>
    <mergeCell ref="A1:A2"/>
    <mergeCell ref="B1:B2"/>
    <mergeCell ref="C1:C2"/>
    <mergeCell ref="D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68" zoomScaleNormal="68" workbookViewId="0">
      <selection activeCell="D8" sqref="D8"/>
    </sheetView>
  </sheetViews>
  <sheetFormatPr baseColWidth="10" defaultRowHeight="15"/>
  <cols>
    <col min="2" max="2" width="26.7109375" customWidth="1"/>
    <col min="6" max="6" width="19.85546875" customWidth="1"/>
    <col min="7" max="7" width="18.140625" customWidth="1"/>
  </cols>
  <sheetData>
    <row r="1" spans="1:8" ht="15.75" customHeight="1" thickBot="1">
      <c r="A1" s="203" t="s">
        <v>264</v>
      </c>
      <c r="B1" s="90"/>
      <c r="C1" s="207" t="s">
        <v>298</v>
      </c>
      <c r="D1" s="208"/>
      <c r="E1" s="208"/>
      <c r="F1" s="208"/>
      <c r="G1" s="208"/>
      <c r="H1" s="209"/>
    </row>
    <row r="2" spans="1:8" ht="15.75" thickBot="1">
      <c r="A2" s="210"/>
      <c r="B2" s="91"/>
      <c r="C2" s="92"/>
      <c r="D2" s="92"/>
      <c r="E2" s="92"/>
      <c r="F2" s="92"/>
      <c r="G2" s="92"/>
      <c r="H2" s="93"/>
    </row>
    <row r="3" spans="1:8" ht="15.75" thickBot="1">
      <c r="A3" s="204"/>
      <c r="B3" s="94" t="s">
        <v>265</v>
      </c>
      <c r="C3" s="72" t="s">
        <v>254</v>
      </c>
      <c r="D3" s="72" t="s">
        <v>255</v>
      </c>
      <c r="E3" s="72" t="s">
        <v>256</v>
      </c>
      <c r="F3" s="72" t="s">
        <v>257</v>
      </c>
      <c r="G3" s="72" t="s">
        <v>258</v>
      </c>
      <c r="H3" s="73" t="s">
        <v>267</v>
      </c>
    </row>
    <row r="4" spans="1:8" ht="26.25" thickBot="1">
      <c r="A4" s="74">
        <v>1</v>
      </c>
      <c r="B4" s="75" t="s">
        <v>253</v>
      </c>
      <c r="C4" s="77">
        <v>2</v>
      </c>
      <c r="D4" s="78"/>
      <c r="E4" s="79"/>
      <c r="F4" s="80"/>
      <c r="G4" s="81"/>
      <c r="H4" s="82">
        <f>SUM(C4:G4)</f>
        <v>2</v>
      </c>
    </row>
    <row r="5" spans="1:8" ht="26.25" thickBot="1">
      <c r="A5" s="74">
        <v>2</v>
      </c>
      <c r="B5" s="75" t="s">
        <v>14</v>
      </c>
      <c r="C5" s="77">
        <v>10</v>
      </c>
      <c r="D5" s="78"/>
      <c r="E5" s="123"/>
      <c r="F5" s="80"/>
      <c r="G5" s="81">
        <v>1</v>
      </c>
      <c r="H5" s="82">
        <f t="shared" ref="H5:H8" si="0">SUM(C5:G5)</f>
        <v>11</v>
      </c>
    </row>
    <row r="6" spans="1:8" ht="36" customHeight="1" thickBot="1">
      <c r="A6" s="74">
        <v>3</v>
      </c>
      <c r="B6" s="75" t="s">
        <v>24</v>
      </c>
      <c r="C6" s="77">
        <v>7</v>
      </c>
      <c r="D6" s="78"/>
      <c r="E6" s="79"/>
      <c r="F6" s="80"/>
      <c r="G6" s="81"/>
      <c r="H6" s="82">
        <f t="shared" si="0"/>
        <v>7</v>
      </c>
    </row>
    <row r="7" spans="1:8" ht="54.75" customHeight="1" thickBot="1">
      <c r="A7" s="74">
        <v>4</v>
      </c>
      <c r="B7" s="75" t="s">
        <v>30</v>
      </c>
      <c r="C7" s="77">
        <v>11</v>
      </c>
      <c r="D7" s="78">
        <v>1</v>
      </c>
      <c r="E7" s="79"/>
      <c r="F7" s="80"/>
      <c r="G7" s="81">
        <v>2</v>
      </c>
      <c r="H7" s="82">
        <f t="shared" si="0"/>
        <v>14</v>
      </c>
    </row>
    <row r="8" spans="1:8" ht="66" customHeight="1" thickBot="1">
      <c r="A8" s="74">
        <v>5</v>
      </c>
      <c r="B8" s="75" t="s">
        <v>39</v>
      </c>
      <c r="C8" s="77">
        <v>4</v>
      </c>
      <c r="D8" s="78"/>
      <c r="E8" s="79"/>
      <c r="F8" s="80"/>
      <c r="G8" s="81">
        <v>1</v>
      </c>
      <c r="H8" s="82">
        <f t="shared" si="0"/>
        <v>5</v>
      </c>
    </row>
    <row r="9" spans="1:8" ht="15.75" thickBot="1">
      <c r="A9" s="211" t="s">
        <v>268</v>
      </c>
      <c r="B9" s="212"/>
      <c r="C9" s="83">
        <f>SUM(C4:C8)</f>
        <v>34</v>
      </c>
      <c r="D9" s="83">
        <f t="shared" ref="D9:G9" si="1">SUM(D4:D8)</f>
        <v>1</v>
      </c>
      <c r="E9" s="83">
        <f t="shared" si="1"/>
        <v>0</v>
      </c>
      <c r="F9" s="83">
        <f t="shared" si="1"/>
        <v>0</v>
      </c>
      <c r="G9" s="83">
        <f t="shared" si="1"/>
        <v>4</v>
      </c>
      <c r="H9" s="83">
        <f>SUM(H4:H8)</f>
        <v>39</v>
      </c>
    </row>
  </sheetData>
  <mergeCells count="3">
    <mergeCell ref="A1:A3"/>
    <mergeCell ref="C1:H1"/>
    <mergeCell ref="A9:B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topLeftCell="I1" zoomScale="32" zoomScaleNormal="32" zoomScaleSheetLayoutView="30" workbookViewId="0">
      <selection activeCell="Z7" sqref="Z7"/>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82.42578125"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8" width="11.42578125" style="1"/>
    <col min="29" max="29" width="27.28515625" style="1" customWidth="1"/>
    <col min="30" max="30" width="29.28515625" style="1" customWidth="1"/>
    <col min="31" max="31" width="29.85546875" style="1" customWidth="1"/>
    <col min="32" max="16384" width="11.42578125" style="1"/>
  </cols>
  <sheetData>
    <row r="1" spans="1:34"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60"/>
    </row>
    <row r="2" spans="1:34"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4" ht="52.5" customHeight="1">
      <c r="A3" s="14"/>
      <c r="B3" s="14"/>
      <c r="C3" s="14"/>
      <c r="D3" s="14"/>
      <c r="E3" s="14"/>
      <c r="F3" s="14"/>
      <c r="G3" s="14"/>
      <c r="H3" s="219"/>
      <c r="I3" s="219"/>
      <c r="J3" s="219"/>
      <c r="K3" s="220"/>
      <c r="L3" s="190" t="s">
        <v>275</v>
      </c>
      <c r="M3" s="191"/>
      <c r="N3" s="192"/>
      <c r="O3" s="213" t="s">
        <v>241</v>
      </c>
      <c r="P3" s="214"/>
      <c r="Q3" s="215"/>
      <c r="R3" s="187" t="s">
        <v>242</v>
      </c>
      <c r="S3" s="187"/>
      <c r="T3" s="187" t="s">
        <v>243</v>
      </c>
      <c r="U3" s="187"/>
      <c r="V3" s="187" t="s">
        <v>244</v>
      </c>
      <c r="W3" s="187"/>
      <c r="X3" s="187" t="s">
        <v>245</v>
      </c>
      <c r="Y3" s="187"/>
    </row>
    <row r="4" spans="1:34" ht="94.5" customHeight="1">
      <c r="A4" s="189" t="s">
        <v>4</v>
      </c>
      <c r="B4" s="189"/>
      <c r="C4" s="189" t="s">
        <v>0</v>
      </c>
      <c r="D4" s="189"/>
      <c r="E4" s="189" t="s">
        <v>5</v>
      </c>
      <c r="F4" s="189"/>
      <c r="G4" s="198" t="s">
        <v>1</v>
      </c>
      <c r="H4" s="198"/>
      <c r="I4" s="8" t="s">
        <v>6</v>
      </c>
      <c r="J4" s="8" t="s">
        <v>2</v>
      </c>
      <c r="K4" s="7" t="s">
        <v>3</v>
      </c>
      <c r="L4" s="15" t="s">
        <v>238</v>
      </c>
      <c r="M4" s="6" t="s">
        <v>239</v>
      </c>
      <c r="N4" s="12" t="s">
        <v>240</v>
      </c>
      <c r="O4" s="15" t="s">
        <v>238</v>
      </c>
      <c r="P4" s="6" t="s">
        <v>239</v>
      </c>
      <c r="Q4" s="12" t="s">
        <v>240</v>
      </c>
      <c r="R4" s="15" t="s">
        <v>6</v>
      </c>
      <c r="S4" s="6" t="s">
        <v>246</v>
      </c>
      <c r="T4" s="15" t="s">
        <v>6</v>
      </c>
      <c r="U4" s="6" t="s">
        <v>246</v>
      </c>
      <c r="V4" s="15" t="s">
        <v>6</v>
      </c>
      <c r="W4" s="6" t="s">
        <v>246</v>
      </c>
      <c r="X4" s="15" t="s">
        <v>6</v>
      </c>
      <c r="Y4" s="6" t="s">
        <v>246</v>
      </c>
      <c r="Z4" s="13" t="s">
        <v>236</v>
      </c>
      <c r="AC4" s="32" t="s">
        <v>247</v>
      </c>
      <c r="AD4" s="157" t="s">
        <v>347</v>
      </c>
      <c r="AE4" s="157" t="s">
        <v>248</v>
      </c>
    </row>
    <row r="5" spans="1:34" ht="309" customHeight="1">
      <c r="A5" s="216" t="s">
        <v>7</v>
      </c>
      <c r="B5" s="217" t="s">
        <v>253</v>
      </c>
      <c r="C5" s="218" t="s">
        <v>145</v>
      </c>
      <c r="D5" s="218" t="s">
        <v>9</v>
      </c>
      <c r="E5" s="115" t="s">
        <v>156</v>
      </c>
      <c r="F5" s="116" t="s">
        <v>10</v>
      </c>
      <c r="G5" s="117" t="s">
        <v>11</v>
      </c>
      <c r="H5" s="118" t="s">
        <v>140</v>
      </c>
      <c r="I5" s="118" t="s">
        <v>218</v>
      </c>
      <c r="J5" s="119" t="s">
        <v>73</v>
      </c>
      <c r="K5" s="119" t="s">
        <v>75</v>
      </c>
      <c r="L5" s="9">
        <v>1</v>
      </c>
      <c r="M5" s="9">
        <v>0</v>
      </c>
      <c r="N5" s="10">
        <f>M5/L5*1</f>
        <v>0</v>
      </c>
      <c r="O5" s="120"/>
      <c r="P5" s="120"/>
      <c r="Q5" s="120"/>
      <c r="R5" s="120"/>
      <c r="S5" s="120"/>
      <c r="T5" s="120"/>
      <c r="U5" s="120"/>
      <c r="V5" s="120"/>
      <c r="W5" s="120"/>
      <c r="X5" s="120"/>
      <c r="Y5" s="120"/>
      <c r="Z5" s="121" t="s">
        <v>337</v>
      </c>
      <c r="AC5" s="32" t="s">
        <v>249</v>
      </c>
      <c r="AD5" s="157">
        <v>2</v>
      </c>
      <c r="AE5" s="158">
        <f>AD5/2</f>
        <v>1</v>
      </c>
      <c r="AG5" s="27"/>
      <c r="AH5" s="26"/>
    </row>
    <row r="6" spans="1:34" ht="201.75" customHeight="1">
      <c r="A6" s="216"/>
      <c r="B6" s="217"/>
      <c r="C6" s="218"/>
      <c r="D6" s="218"/>
      <c r="E6" s="115" t="s">
        <v>157</v>
      </c>
      <c r="F6" s="116" t="s">
        <v>12</v>
      </c>
      <c r="G6" s="117" t="s">
        <v>141</v>
      </c>
      <c r="H6" s="118" t="s">
        <v>41</v>
      </c>
      <c r="I6" s="118" t="s">
        <v>219</v>
      </c>
      <c r="J6" s="119" t="s">
        <v>74</v>
      </c>
      <c r="K6" s="119" t="s">
        <v>75</v>
      </c>
      <c r="L6" s="122">
        <v>1</v>
      </c>
      <c r="M6" s="122">
        <v>0</v>
      </c>
      <c r="N6" s="10">
        <f>M6/L6*1</f>
        <v>0</v>
      </c>
      <c r="O6" s="119"/>
      <c r="P6" s="119"/>
      <c r="Q6" s="119"/>
      <c r="R6" s="119"/>
      <c r="S6" s="119"/>
      <c r="T6" s="119"/>
      <c r="U6" s="119"/>
      <c r="V6" s="119"/>
      <c r="W6" s="119"/>
      <c r="X6" s="119"/>
      <c r="Y6" s="119"/>
      <c r="Z6" s="121" t="s">
        <v>337</v>
      </c>
      <c r="AC6" s="32" t="s">
        <v>250</v>
      </c>
      <c r="AD6" s="157">
        <v>0</v>
      </c>
      <c r="AE6" s="158">
        <f t="shared" ref="AE6:AE8" si="0">AD6/7</f>
        <v>0</v>
      </c>
    </row>
    <row r="7" spans="1:34" s="25" customFormat="1" ht="44.25" customHeight="1">
      <c r="A7" s="16"/>
      <c r="B7" s="17"/>
      <c r="C7" s="18"/>
      <c r="D7" s="18"/>
      <c r="E7" s="18"/>
      <c r="F7" s="19"/>
      <c r="G7" s="20"/>
      <c r="H7" s="21"/>
      <c r="I7" s="21"/>
      <c r="J7" s="22"/>
      <c r="K7" s="22"/>
      <c r="L7" s="23"/>
      <c r="M7" s="23"/>
      <c r="N7" s="5"/>
      <c r="O7" s="22"/>
      <c r="P7" s="22"/>
      <c r="Q7" s="22"/>
      <c r="R7" s="22"/>
      <c r="S7" s="22"/>
      <c r="T7" s="22"/>
      <c r="U7" s="22"/>
      <c r="V7" s="22"/>
      <c r="W7" s="22"/>
      <c r="X7" s="22"/>
      <c r="Y7" s="22"/>
      <c r="Z7" s="24"/>
      <c r="AC7" s="32" t="s">
        <v>251</v>
      </c>
      <c r="AD7" s="32">
        <v>0</v>
      </c>
      <c r="AE7" s="158">
        <f t="shared" si="0"/>
        <v>0</v>
      </c>
    </row>
    <row r="8" spans="1:34">
      <c r="AC8" s="32" t="s">
        <v>252</v>
      </c>
      <c r="AD8" s="32">
        <v>0</v>
      </c>
      <c r="AE8" s="158">
        <f t="shared" si="0"/>
        <v>0</v>
      </c>
    </row>
    <row r="12" spans="1:34">
      <c r="K12" s="5">
        <f>2/40</f>
        <v>0.05</v>
      </c>
    </row>
    <row r="22" spans="2:5">
      <c r="B22" s="2"/>
      <c r="C22" s="2"/>
      <c r="D22" s="3"/>
      <c r="E22" s="4"/>
    </row>
    <row r="23" spans="2:5">
      <c r="B23" s="2"/>
      <c r="C23" s="2"/>
      <c r="D23" s="3"/>
      <c r="E23" s="4"/>
    </row>
    <row r="24" spans="2:5">
      <c r="B24" s="2"/>
      <c r="C24" s="2"/>
      <c r="D24" s="3"/>
      <c r="E24" s="4"/>
    </row>
    <row r="25" spans="2:5">
      <c r="B25" s="2"/>
      <c r="C25" s="2"/>
      <c r="D25" s="3"/>
      <c r="E25" s="4"/>
    </row>
    <row r="26" spans="2:5">
      <c r="B26" s="2"/>
      <c r="C26" s="2"/>
      <c r="D26" s="3"/>
      <c r="E26" s="4"/>
    </row>
    <row r="27" spans="2:5">
      <c r="B27" s="2"/>
      <c r="C27" s="2"/>
      <c r="D27" s="3"/>
      <c r="E27" s="4"/>
    </row>
    <row r="28" spans="2:5">
      <c r="B28" s="2"/>
      <c r="C28" s="2"/>
      <c r="D28" s="3"/>
      <c r="E28" s="4"/>
    </row>
    <row r="29" spans="2:5">
      <c r="B29" s="2"/>
      <c r="C29" s="2"/>
      <c r="D29" s="3"/>
      <c r="E29" s="4"/>
    </row>
    <row r="30" spans="2:5">
      <c r="B30" s="2"/>
      <c r="C30" s="2"/>
      <c r="D30" s="3"/>
      <c r="E30" s="4"/>
    </row>
    <row r="31" spans="2:5">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7">
    <filterColumn colId="0" showButton="0"/>
    <filterColumn colId="2" showButton="0"/>
    <filterColumn colId="4" showButton="0"/>
    <filterColumn colId="6" showButton="0"/>
  </autoFilter>
  <mergeCells count="15">
    <mergeCell ref="A5:A6"/>
    <mergeCell ref="B5:B6"/>
    <mergeCell ref="C5:C6"/>
    <mergeCell ref="D5:D6"/>
    <mergeCell ref="H3:K3"/>
    <mergeCell ref="X3:Y3"/>
    <mergeCell ref="A4:B4"/>
    <mergeCell ref="C4:D4"/>
    <mergeCell ref="E4:F4"/>
    <mergeCell ref="G4:H4"/>
    <mergeCell ref="L3:N3"/>
    <mergeCell ref="O3:Q3"/>
    <mergeCell ref="R3:S3"/>
    <mergeCell ref="T3:U3"/>
    <mergeCell ref="V3:W3"/>
  </mergeCells>
  <conditionalFormatting sqref="N5:N6">
    <cfRule type="cellIs" dxfId="24" priority="1" operator="between">
      <formula>0.8</formula>
      <formula>"mas"</formula>
    </cfRule>
    <cfRule type="cellIs" dxfId="23" priority="2" operator="between">
      <formula>0.7</formula>
      <formula>0.79</formula>
    </cfRule>
    <cfRule type="cellIs" dxfId="22" priority="3" operator="between">
      <formula>0.6</formula>
      <formula>0.69</formula>
    </cfRule>
    <cfRule type="cellIs" dxfId="21" priority="4" operator="between">
      <formula>0.4</formula>
      <formula>0.59</formula>
    </cfRule>
    <cfRule type="cellIs" dxfId="20" priority="5" operator="between">
      <formula>0</formula>
      <formula>0.39</formula>
    </cfRule>
  </conditionalFormatting>
  <pageMargins left="0.7" right="0.7" top="0.75" bottom="0.75" header="0.3" footer="0.3"/>
  <pageSetup paperSize="5" scale="27"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9"/>
  <sheetViews>
    <sheetView topLeftCell="G1" zoomScale="37" zoomScaleNormal="37" zoomScaleSheetLayoutView="20" workbookViewId="0">
      <selection activeCell="M5" sqref="M5"/>
    </sheetView>
  </sheetViews>
  <sheetFormatPr baseColWidth="10" defaultRowHeight="25.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5.5703125" style="5" customWidth="1"/>
    <col min="13" max="13" width="26"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36" customWidth="1"/>
    <col min="27" max="27" width="11.42578125" style="1"/>
    <col min="28" max="28" width="25" style="1" customWidth="1"/>
    <col min="29" max="29" width="31.7109375" style="1" customWidth="1"/>
    <col min="30" max="30" width="44.85546875" style="1" customWidth="1"/>
    <col min="31" max="16384" width="11.42578125" style="1"/>
  </cols>
  <sheetData>
    <row r="1" spans="1:30"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135"/>
      <c r="AB1" s="1"/>
      <c r="AC1" s="1"/>
    </row>
    <row r="2" spans="1:30"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0" ht="52.5" customHeight="1">
      <c r="A3" s="14"/>
      <c r="B3" s="14"/>
      <c r="C3" s="14"/>
      <c r="D3" s="14"/>
      <c r="E3" s="14"/>
      <c r="F3" s="14"/>
      <c r="G3" s="14"/>
      <c r="H3" s="219"/>
      <c r="I3" s="219"/>
      <c r="J3" s="219"/>
      <c r="K3" s="220"/>
      <c r="L3" s="190" t="s">
        <v>275</v>
      </c>
      <c r="M3" s="191"/>
      <c r="N3" s="192"/>
      <c r="O3" s="213" t="s">
        <v>241</v>
      </c>
      <c r="P3" s="214"/>
      <c r="Q3" s="215"/>
      <c r="R3" s="187" t="s">
        <v>242</v>
      </c>
      <c r="S3" s="187"/>
      <c r="T3" s="187" t="s">
        <v>243</v>
      </c>
      <c r="U3" s="187"/>
      <c r="V3" s="187" t="s">
        <v>244</v>
      </c>
      <c r="W3" s="187"/>
      <c r="X3" s="187" t="s">
        <v>245</v>
      </c>
      <c r="Y3" s="187"/>
    </row>
    <row r="4" spans="1:30" ht="94.5" customHeight="1">
      <c r="A4" s="228" t="s">
        <v>4</v>
      </c>
      <c r="B4" s="228"/>
      <c r="C4" s="228" t="s">
        <v>0</v>
      </c>
      <c r="D4" s="228"/>
      <c r="E4" s="228" t="s">
        <v>5</v>
      </c>
      <c r="F4" s="228"/>
      <c r="G4" s="229" t="s">
        <v>1</v>
      </c>
      <c r="H4" s="229"/>
      <c r="I4" s="95" t="s">
        <v>6</v>
      </c>
      <c r="J4" s="95" t="s">
        <v>2</v>
      </c>
      <c r="K4" s="96" t="s">
        <v>3</v>
      </c>
      <c r="L4" s="97" t="s">
        <v>238</v>
      </c>
      <c r="M4" s="98" t="s">
        <v>239</v>
      </c>
      <c r="N4" s="99" t="s">
        <v>240</v>
      </c>
      <c r="O4" s="97" t="s">
        <v>238</v>
      </c>
      <c r="P4" s="98" t="s">
        <v>239</v>
      </c>
      <c r="Q4" s="99" t="s">
        <v>240</v>
      </c>
      <c r="R4" s="97" t="s">
        <v>6</v>
      </c>
      <c r="S4" s="98" t="s">
        <v>246</v>
      </c>
      <c r="T4" s="97" t="s">
        <v>6</v>
      </c>
      <c r="U4" s="98" t="s">
        <v>246</v>
      </c>
      <c r="V4" s="97" t="s">
        <v>6</v>
      </c>
      <c r="W4" s="98" t="s">
        <v>246</v>
      </c>
      <c r="X4" s="97" t="s">
        <v>6</v>
      </c>
      <c r="Y4" s="98" t="s">
        <v>246</v>
      </c>
      <c r="Z4" s="137" t="s">
        <v>236</v>
      </c>
    </row>
    <row r="5" spans="1:30" ht="222" customHeight="1">
      <c r="A5" s="226" t="s">
        <v>13</v>
      </c>
      <c r="B5" s="227" t="s">
        <v>14</v>
      </c>
      <c r="C5" s="223" t="s">
        <v>146</v>
      </c>
      <c r="D5" s="223" t="s">
        <v>15</v>
      </c>
      <c r="E5" s="223" t="s">
        <v>158</v>
      </c>
      <c r="F5" s="224" t="s">
        <v>16</v>
      </c>
      <c r="G5" s="33" t="s">
        <v>143</v>
      </c>
      <c r="H5" s="63" t="s">
        <v>51</v>
      </c>
      <c r="I5" s="63" t="s">
        <v>220</v>
      </c>
      <c r="J5" s="34" t="s">
        <v>76</v>
      </c>
      <c r="K5" s="34" t="s">
        <v>77</v>
      </c>
      <c r="L5" s="35">
        <v>24</v>
      </c>
      <c r="M5" s="35">
        <v>3</v>
      </c>
      <c r="N5" s="36">
        <f t="shared" ref="N5:N14" si="0">M5/L5*1</f>
        <v>0.125</v>
      </c>
      <c r="O5" s="34">
        <v>2700000</v>
      </c>
      <c r="P5" s="34">
        <v>450000</v>
      </c>
      <c r="Q5" s="34">
        <v>12</v>
      </c>
      <c r="R5" s="34">
        <f>P5</f>
        <v>450000</v>
      </c>
      <c r="S5" s="34"/>
      <c r="T5" s="34"/>
      <c r="U5" s="34"/>
      <c r="V5" s="34"/>
      <c r="W5" s="34"/>
      <c r="X5" s="34"/>
      <c r="Y5" s="34" t="s">
        <v>300</v>
      </c>
      <c r="Z5" s="138" t="s">
        <v>355</v>
      </c>
      <c r="AB5" s="32" t="s">
        <v>247</v>
      </c>
      <c r="AC5" s="32" t="s">
        <v>348</v>
      </c>
      <c r="AD5" s="157" t="s">
        <v>248</v>
      </c>
    </row>
    <row r="6" spans="1:30" ht="99.75" customHeight="1">
      <c r="A6" s="226"/>
      <c r="B6" s="227"/>
      <c r="C6" s="223"/>
      <c r="D6" s="223"/>
      <c r="E6" s="223"/>
      <c r="F6" s="224"/>
      <c r="G6" s="33" t="s">
        <v>144</v>
      </c>
      <c r="H6" s="63" t="s">
        <v>52</v>
      </c>
      <c r="I6" s="63" t="s">
        <v>221</v>
      </c>
      <c r="J6" s="34" t="s">
        <v>78</v>
      </c>
      <c r="K6" s="34" t="s">
        <v>79</v>
      </c>
      <c r="L6" s="35">
        <v>1</v>
      </c>
      <c r="M6" s="35">
        <v>0</v>
      </c>
      <c r="N6" s="36">
        <v>0</v>
      </c>
      <c r="O6" s="34"/>
      <c r="P6" s="34"/>
      <c r="Q6" s="34"/>
      <c r="R6" s="34"/>
      <c r="S6" s="34"/>
      <c r="T6" s="34"/>
      <c r="U6" s="34"/>
      <c r="V6" s="34"/>
      <c r="W6" s="34"/>
      <c r="X6" s="34"/>
      <c r="Y6" s="34" t="s">
        <v>294</v>
      </c>
      <c r="Z6" s="138" t="s">
        <v>337</v>
      </c>
      <c r="AB6" s="32" t="s">
        <v>249</v>
      </c>
      <c r="AC6" s="32">
        <v>10</v>
      </c>
      <c r="AD6" s="158">
        <f>AC6/11</f>
        <v>0.90909090909090906</v>
      </c>
    </row>
    <row r="7" spans="1:30" ht="387.75" customHeight="1">
      <c r="A7" s="226"/>
      <c r="B7" s="227"/>
      <c r="C7" s="223"/>
      <c r="D7" s="223"/>
      <c r="E7" s="223" t="s">
        <v>159</v>
      </c>
      <c r="F7" s="224" t="s">
        <v>42</v>
      </c>
      <c r="G7" s="33" t="s">
        <v>172</v>
      </c>
      <c r="H7" s="63" t="s">
        <v>43</v>
      </c>
      <c r="I7" s="63" t="s">
        <v>222</v>
      </c>
      <c r="J7" s="34" t="s">
        <v>80</v>
      </c>
      <c r="K7" s="34" t="s">
        <v>79</v>
      </c>
      <c r="L7" s="35">
        <v>12</v>
      </c>
      <c r="M7" s="35">
        <v>3</v>
      </c>
      <c r="N7" s="36">
        <f t="shared" si="0"/>
        <v>0.25</v>
      </c>
      <c r="O7" s="34">
        <v>2700000</v>
      </c>
      <c r="P7" s="34">
        <v>450000</v>
      </c>
      <c r="Q7" s="34">
        <v>12</v>
      </c>
      <c r="R7" s="34">
        <f>P7</f>
        <v>450000</v>
      </c>
      <c r="S7" s="34"/>
      <c r="T7" s="34"/>
      <c r="U7" s="34"/>
      <c r="V7" s="34"/>
      <c r="W7" s="34"/>
      <c r="X7" s="34"/>
      <c r="Y7" s="34" t="s">
        <v>295</v>
      </c>
      <c r="Z7" s="138" t="s">
        <v>352</v>
      </c>
      <c r="AB7" s="32" t="s">
        <v>250</v>
      </c>
      <c r="AC7" s="32">
        <v>0</v>
      </c>
      <c r="AD7" s="158">
        <f t="shared" ref="AD7:AD9" si="1">AC7/11</f>
        <v>0</v>
      </c>
    </row>
    <row r="8" spans="1:30" ht="165" customHeight="1">
      <c r="A8" s="226"/>
      <c r="B8" s="227"/>
      <c r="C8" s="223"/>
      <c r="D8" s="223"/>
      <c r="E8" s="223"/>
      <c r="F8" s="224"/>
      <c r="G8" s="33" t="s">
        <v>173</v>
      </c>
      <c r="H8" s="63" t="s">
        <v>44</v>
      </c>
      <c r="I8" s="63" t="s">
        <v>223</v>
      </c>
      <c r="J8" s="34" t="s">
        <v>81</v>
      </c>
      <c r="K8" s="34" t="s">
        <v>79</v>
      </c>
      <c r="L8" s="35">
        <v>1</v>
      </c>
      <c r="M8" s="35">
        <v>0</v>
      </c>
      <c r="N8" s="36">
        <f t="shared" si="0"/>
        <v>0</v>
      </c>
      <c r="O8" s="34">
        <v>2700000</v>
      </c>
      <c r="P8" s="34">
        <v>450000</v>
      </c>
      <c r="Q8" s="34">
        <v>7</v>
      </c>
      <c r="R8" s="34">
        <f>P8</f>
        <v>450000</v>
      </c>
      <c r="S8" s="34"/>
      <c r="T8" s="34"/>
      <c r="U8" s="34"/>
      <c r="V8" s="34"/>
      <c r="W8" s="34"/>
      <c r="X8" s="34"/>
      <c r="Y8" s="34" t="s">
        <v>296</v>
      </c>
      <c r="Z8" s="138" t="s">
        <v>353</v>
      </c>
      <c r="AB8" s="32" t="s">
        <v>251</v>
      </c>
      <c r="AC8" s="32">
        <v>0</v>
      </c>
      <c r="AD8" s="158">
        <f t="shared" si="1"/>
        <v>0</v>
      </c>
    </row>
    <row r="9" spans="1:30" ht="304.5" customHeight="1">
      <c r="A9" s="226"/>
      <c r="B9" s="227"/>
      <c r="C9" s="223" t="s">
        <v>147</v>
      </c>
      <c r="D9" s="223" t="s">
        <v>17</v>
      </c>
      <c r="E9" s="223" t="s">
        <v>160</v>
      </c>
      <c r="F9" s="224" t="s">
        <v>18</v>
      </c>
      <c r="G9" s="33" t="s">
        <v>174</v>
      </c>
      <c r="H9" s="63" t="s">
        <v>53</v>
      </c>
      <c r="I9" s="63" t="s">
        <v>47</v>
      </c>
      <c r="J9" s="34" t="s">
        <v>82</v>
      </c>
      <c r="K9" s="34" t="s">
        <v>95</v>
      </c>
      <c r="L9" s="35">
        <v>12</v>
      </c>
      <c r="M9" s="35">
        <v>0</v>
      </c>
      <c r="N9" s="36">
        <f t="shared" si="0"/>
        <v>0</v>
      </c>
      <c r="O9" s="34">
        <v>2885000</v>
      </c>
      <c r="P9" s="34">
        <v>1442500</v>
      </c>
      <c r="Q9" s="34">
        <v>2</v>
      </c>
      <c r="R9" s="34">
        <f>P9</f>
        <v>1442500</v>
      </c>
      <c r="S9" s="34"/>
      <c r="T9" s="34"/>
      <c r="U9" s="34"/>
      <c r="V9" s="34"/>
      <c r="W9" s="34"/>
      <c r="X9" s="34"/>
      <c r="Y9" s="34" t="s">
        <v>304</v>
      </c>
      <c r="Z9" s="138" t="s">
        <v>359</v>
      </c>
      <c r="AB9" s="32" t="s">
        <v>252</v>
      </c>
      <c r="AC9" s="32">
        <v>1</v>
      </c>
      <c r="AD9" s="158">
        <f t="shared" si="1"/>
        <v>9.0909090909090912E-2</v>
      </c>
    </row>
    <row r="10" spans="1:30" ht="380.25" customHeight="1">
      <c r="A10" s="226"/>
      <c r="B10" s="227"/>
      <c r="C10" s="223"/>
      <c r="D10" s="223"/>
      <c r="E10" s="223"/>
      <c r="F10" s="224"/>
      <c r="G10" s="33" t="s">
        <v>175</v>
      </c>
      <c r="H10" s="63" t="s">
        <v>203</v>
      </c>
      <c r="I10" s="63" t="s">
        <v>54</v>
      </c>
      <c r="J10" s="34" t="s">
        <v>84</v>
      </c>
      <c r="K10" s="34" t="s">
        <v>97</v>
      </c>
      <c r="L10" s="35">
        <v>1</v>
      </c>
      <c r="M10" s="35">
        <v>0</v>
      </c>
      <c r="N10" s="36">
        <f t="shared" si="0"/>
        <v>0</v>
      </c>
      <c r="O10" s="34"/>
      <c r="P10" s="34"/>
      <c r="Q10" s="34"/>
      <c r="R10" s="34"/>
      <c r="S10" s="34"/>
      <c r="T10" s="34"/>
      <c r="U10" s="34"/>
      <c r="V10" s="34"/>
      <c r="W10" s="34"/>
      <c r="X10" s="34"/>
      <c r="Y10" s="34" t="s">
        <v>294</v>
      </c>
      <c r="Z10" s="138" t="s">
        <v>354</v>
      </c>
    </row>
    <row r="11" spans="1:30" ht="276.75" customHeight="1">
      <c r="A11" s="226"/>
      <c r="B11" s="227"/>
      <c r="C11" s="223"/>
      <c r="D11" s="223"/>
      <c r="E11" s="223" t="s">
        <v>161</v>
      </c>
      <c r="F11" s="225" t="s">
        <v>19</v>
      </c>
      <c r="G11" s="221" t="s">
        <v>176</v>
      </c>
      <c r="H11" s="222" t="s">
        <v>45</v>
      </c>
      <c r="I11" s="63" t="s">
        <v>55</v>
      </c>
      <c r="J11" s="34" t="s">
        <v>85</v>
      </c>
      <c r="K11" s="34" t="s">
        <v>83</v>
      </c>
      <c r="L11" s="35">
        <v>1</v>
      </c>
      <c r="M11" s="35">
        <v>1</v>
      </c>
      <c r="N11" s="36">
        <f t="shared" si="0"/>
        <v>1</v>
      </c>
      <c r="O11" s="34" t="s">
        <v>302</v>
      </c>
      <c r="P11" s="34" t="s">
        <v>302</v>
      </c>
      <c r="Q11" s="34">
        <v>13</v>
      </c>
      <c r="R11" s="34" t="s">
        <v>302</v>
      </c>
      <c r="S11" s="34"/>
      <c r="T11" s="34"/>
      <c r="U11" s="34"/>
      <c r="V11" s="34"/>
      <c r="W11" s="34"/>
      <c r="X11" s="34"/>
      <c r="Y11" s="34" t="s">
        <v>297</v>
      </c>
      <c r="Z11" s="138" t="s">
        <v>297</v>
      </c>
    </row>
    <row r="12" spans="1:30" ht="363.75" customHeight="1">
      <c r="A12" s="226"/>
      <c r="B12" s="227"/>
      <c r="C12" s="223"/>
      <c r="D12" s="223"/>
      <c r="E12" s="223"/>
      <c r="F12" s="225"/>
      <c r="G12" s="221"/>
      <c r="H12" s="222"/>
      <c r="I12" s="63" t="s">
        <v>224</v>
      </c>
      <c r="J12" s="34" t="s">
        <v>86</v>
      </c>
      <c r="K12" s="34" t="s">
        <v>95</v>
      </c>
      <c r="L12" s="35">
        <v>1</v>
      </c>
      <c r="M12" s="35">
        <v>0</v>
      </c>
      <c r="N12" s="36">
        <f t="shared" si="0"/>
        <v>0</v>
      </c>
      <c r="O12" s="34"/>
      <c r="P12" s="34"/>
      <c r="Q12" s="34"/>
      <c r="R12" s="34"/>
      <c r="S12" s="34"/>
      <c r="T12" s="34"/>
      <c r="U12" s="34"/>
      <c r="V12" s="34"/>
      <c r="W12" s="34"/>
      <c r="X12" s="34"/>
      <c r="Y12" s="34" t="s">
        <v>294</v>
      </c>
      <c r="Z12" s="138" t="s">
        <v>360</v>
      </c>
    </row>
    <row r="13" spans="1:30" ht="355.5" customHeight="1">
      <c r="A13" s="226"/>
      <c r="B13" s="227"/>
      <c r="C13" s="223" t="s">
        <v>148</v>
      </c>
      <c r="D13" s="223" t="s">
        <v>20</v>
      </c>
      <c r="E13" s="223" t="s">
        <v>162</v>
      </c>
      <c r="F13" s="224" t="s">
        <v>21</v>
      </c>
      <c r="G13" s="33" t="s">
        <v>177</v>
      </c>
      <c r="H13" s="63" t="s">
        <v>128</v>
      </c>
      <c r="I13" s="63" t="s">
        <v>129</v>
      </c>
      <c r="J13" s="34" t="s">
        <v>87</v>
      </c>
      <c r="K13" s="34" t="s">
        <v>88</v>
      </c>
      <c r="L13" s="35">
        <v>1</v>
      </c>
      <c r="M13" s="35">
        <v>0</v>
      </c>
      <c r="N13" s="36">
        <f t="shared" si="0"/>
        <v>0</v>
      </c>
      <c r="O13" s="34"/>
      <c r="P13" s="34"/>
      <c r="Q13" s="34"/>
      <c r="R13" s="34"/>
      <c r="S13" s="34"/>
      <c r="T13" s="34"/>
      <c r="U13" s="34"/>
      <c r="V13" s="34"/>
      <c r="W13" s="34"/>
      <c r="X13" s="34"/>
      <c r="Y13" s="34" t="s">
        <v>294</v>
      </c>
      <c r="Z13" s="138" t="s">
        <v>337</v>
      </c>
    </row>
    <row r="14" spans="1:30" ht="409.5">
      <c r="A14" s="226"/>
      <c r="B14" s="227"/>
      <c r="C14" s="223"/>
      <c r="D14" s="223"/>
      <c r="E14" s="223"/>
      <c r="F14" s="224"/>
      <c r="G14" s="33" t="s">
        <v>178</v>
      </c>
      <c r="H14" s="63" t="s">
        <v>46</v>
      </c>
      <c r="I14" s="63" t="s">
        <v>130</v>
      </c>
      <c r="J14" s="34" t="s">
        <v>89</v>
      </c>
      <c r="K14" s="34" t="s">
        <v>96</v>
      </c>
      <c r="L14" s="35">
        <v>12</v>
      </c>
      <c r="M14" s="35">
        <v>2</v>
      </c>
      <c r="N14" s="36">
        <f t="shared" si="0"/>
        <v>0.16666666666666666</v>
      </c>
      <c r="O14" s="34">
        <v>3000000</v>
      </c>
      <c r="P14" s="34">
        <v>3000000</v>
      </c>
      <c r="Q14" s="34">
        <v>12</v>
      </c>
      <c r="R14" s="34">
        <f>P14</f>
        <v>3000000</v>
      </c>
      <c r="S14" s="34"/>
      <c r="T14" s="34"/>
      <c r="U14" s="34"/>
      <c r="V14" s="34"/>
      <c r="W14" s="34"/>
      <c r="X14" s="34"/>
      <c r="Y14" s="34" t="s">
        <v>291</v>
      </c>
      <c r="Z14" s="138" t="s">
        <v>361</v>
      </c>
    </row>
    <row r="15" spans="1:30" ht="201" customHeight="1">
      <c r="A15" s="226"/>
      <c r="B15" s="227"/>
      <c r="C15" s="223"/>
      <c r="D15" s="223"/>
      <c r="E15" s="64" t="s">
        <v>163</v>
      </c>
      <c r="F15" s="65" t="s">
        <v>22</v>
      </c>
      <c r="G15" s="33" t="s">
        <v>179</v>
      </c>
      <c r="H15" s="63" t="s">
        <v>204</v>
      </c>
      <c r="I15" s="63" t="s">
        <v>225</v>
      </c>
      <c r="J15" s="34" t="s">
        <v>90</v>
      </c>
      <c r="K15" s="34" t="s">
        <v>91</v>
      </c>
      <c r="L15" s="35">
        <v>12</v>
      </c>
      <c r="M15" s="35">
        <v>0</v>
      </c>
      <c r="N15" s="36">
        <f>M15/L15*1</f>
        <v>0</v>
      </c>
      <c r="O15" s="34">
        <v>5000000</v>
      </c>
      <c r="P15" s="34">
        <v>5000000</v>
      </c>
      <c r="Q15" s="34">
        <v>2</v>
      </c>
      <c r="R15" s="34">
        <f>P15</f>
        <v>5000000</v>
      </c>
      <c r="S15" s="34"/>
      <c r="T15" s="34"/>
      <c r="U15" s="34"/>
      <c r="V15" s="34"/>
      <c r="W15" s="34"/>
      <c r="X15" s="34"/>
      <c r="Y15" s="34" t="s">
        <v>292</v>
      </c>
      <c r="Z15" s="138" t="s">
        <v>337</v>
      </c>
    </row>
    <row r="34" spans="2:5" ht="26.25">
      <c r="B34" s="2"/>
      <c r="C34" s="2"/>
      <c r="D34" s="3"/>
      <c r="E34" s="4"/>
    </row>
    <row r="35" spans="2:5" ht="26.25">
      <c r="B35" s="2"/>
      <c r="C35" s="2"/>
      <c r="D35" s="3"/>
      <c r="E35" s="4"/>
    </row>
    <row r="36" spans="2:5" ht="26.25">
      <c r="B36" s="2"/>
      <c r="C36" s="2"/>
      <c r="D36" s="3"/>
      <c r="E36" s="4"/>
    </row>
    <row r="37" spans="2:5" ht="26.25">
      <c r="B37" s="2"/>
      <c r="C37" s="2"/>
      <c r="D37" s="3"/>
      <c r="E37" s="4"/>
    </row>
    <row r="38" spans="2:5" ht="26.25">
      <c r="B38" s="2"/>
      <c r="C38" s="2"/>
      <c r="D38" s="3"/>
      <c r="E38" s="4"/>
    </row>
    <row r="39" spans="2:5" ht="26.25">
      <c r="B39" s="2"/>
      <c r="C39" s="2"/>
      <c r="D39" s="3"/>
      <c r="E39" s="4"/>
    </row>
    <row r="40" spans="2:5" ht="26.25">
      <c r="B40" s="2"/>
      <c r="C40" s="2"/>
      <c r="D40" s="3"/>
      <c r="E40" s="4"/>
    </row>
    <row r="41" spans="2:5" ht="26.25">
      <c r="B41" s="2"/>
      <c r="C41" s="2"/>
      <c r="D41" s="3"/>
      <c r="E41" s="4"/>
    </row>
    <row r="42" spans="2:5" ht="26.25">
      <c r="B42" s="2"/>
      <c r="C42" s="2"/>
      <c r="D42" s="3"/>
      <c r="E42" s="4"/>
    </row>
    <row r="43" spans="2:5" ht="26.25">
      <c r="B43" s="2"/>
      <c r="C43" s="2"/>
      <c r="D43" s="3"/>
      <c r="E43" s="4"/>
    </row>
    <row r="45" spans="2:5" ht="26.25">
      <c r="B45" s="2"/>
      <c r="C45" s="2"/>
      <c r="D45" s="3"/>
      <c r="E45" s="4"/>
    </row>
    <row r="46" spans="2:5" ht="26.25">
      <c r="B46" s="2"/>
      <c r="C46" s="2"/>
      <c r="D46" s="3"/>
      <c r="E46" s="4"/>
    </row>
    <row r="47" spans="2:5" ht="26.25">
      <c r="B47" s="2"/>
      <c r="C47" s="2"/>
      <c r="D47" s="3"/>
      <c r="E47" s="4"/>
    </row>
    <row r="48" spans="2:5" ht="26.25">
      <c r="B48" s="2"/>
      <c r="C48" s="2"/>
      <c r="D48" s="3"/>
      <c r="E48" s="4"/>
    </row>
    <row r="49" spans="2:5" ht="26.25">
      <c r="B49" s="2"/>
      <c r="C49" s="2"/>
      <c r="D49" s="3"/>
      <c r="E49" s="4"/>
    </row>
  </sheetData>
  <autoFilter ref="A4:Z15">
    <filterColumn colId="0" showButton="0"/>
    <filterColumn colId="2" showButton="0"/>
    <filterColumn colId="4" showButton="0"/>
    <filterColumn colId="6" showButton="0"/>
  </autoFilter>
  <mergeCells count="31">
    <mergeCell ref="X3:Y3"/>
    <mergeCell ref="A4:B4"/>
    <mergeCell ref="C4:D4"/>
    <mergeCell ref="E4:F4"/>
    <mergeCell ref="G4:H4"/>
    <mergeCell ref="H3:K3"/>
    <mergeCell ref="L3:N3"/>
    <mergeCell ref="O3:Q3"/>
    <mergeCell ref="R3:S3"/>
    <mergeCell ref="T3:U3"/>
    <mergeCell ref="V3:W3"/>
    <mergeCell ref="A5:A15"/>
    <mergeCell ref="B5:B15"/>
    <mergeCell ref="C5:C8"/>
    <mergeCell ref="D5:D8"/>
    <mergeCell ref="F13:F14"/>
    <mergeCell ref="E9:E10"/>
    <mergeCell ref="F5:F6"/>
    <mergeCell ref="E7:E8"/>
    <mergeCell ref="F7:F8"/>
    <mergeCell ref="G11:G12"/>
    <mergeCell ref="H11:H12"/>
    <mergeCell ref="E5:E6"/>
    <mergeCell ref="C13:C15"/>
    <mergeCell ref="D13:D15"/>
    <mergeCell ref="E13:E14"/>
    <mergeCell ref="F9:F10"/>
    <mergeCell ref="E11:E12"/>
    <mergeCell ref="F11:F12"/>
    <mergeCell ref="C9:C12"/>
    <mergeCell ref="D9:D12"/>
  </mergeCells>
  <conditionalFormatting sqref="N5:N15">
    <cfRule type="cellIs" dxfId="19" priority="1" operator="between">
      <formula>0.8</formula>
      <formula>"mas"</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topLeftCell="G4" zoomScale="44" zoomScaleNormal="44" zoomScaleSheetLayoutView="20" workbookViewId="0">
      <selection activeCell="L5" sqref="L5:M11"/>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43.7109375" style="11" customWidth="1"/>
    <col min="27" max="27" width="11.42578125" style="1"/>
    <col min="28" max="28" width="28.7109375" style="1" customWidth="1"/>
    <col min="29" max="29" width="36.5703125" style="1" customWidth="1"/>
    <col min="30" max="30" width="30.85546875" style="1" customWidth="1"/>
    <col min="31" max="33" width="11.42578125" style="1"/>
    <col min="34" max="34" width="15.42578125" style="1" customWidth="1"/>
    <col min="35" max="35" width="19.28515625" style="1" customWidth="1"/>
    <col min="36" max="37" width="11.42578125" style="1"/>
    <col min="38" max="38" width="15.85546875" style="1" customWidth="1"/>
    <col min="39" max="16384" width="11.42578125" style="1"/>
  </cols>
  <sheetData>
    <row r="1" spans="1:39"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60"/>
    </row>
    <row r="2" spans="1:39"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9" ht="52.5" customHeight="1">
      <c r="A3" s="14"/>
      <c r="B3" s="14"/>
      <c r="C3" s="14"/>
      <c r="D3" s="14"/>
      <c r="E3" s="14"/>
      <c r="F3" s="14"/>
      <c r="G3" s="14"/>
      <c r="H3" s="219"/>
      <c r="I3" s="219"/>
      <c r="J3" s="219"/>
      <c r="K3" s="220"/>
      <c r="L3" s="190" t="s">
        <v>237</v>
      </c>
      <c r="M3" s="191"/>
      <c r="N3" s="192"/>
      <c r="O3" s="213" t="s">
        <v>241</v>
      </c>
      <c r="P3" s="214"/>
      <c r="Q3" s="215"/>
      <c r="R3" s="187" t="s">
        <v>242</v>
      </c>
      <c r="S3" s="187"/>
      <c r="T3" s="187" t="s">
        <v>243</v>
      </c>
      <c r="U3" s="187"/>
      <c r="V3" s="187" t="s">
        <v>244</v>
      </c>
      <c r="W3" s="187"/>
      <c r="X3" s="187" t="s">
        <v>245</v>
      </c>
      <c r="Y3" s="187"/>
    </row>
    <row r="4" spans="1:39" ht="94.5" customHeight="1">
      <c r="A4" s="241" t="s">
        <v>4</v>
      </c>
      <c r="B4" s="241"/>
      <c r="C4" s="241" t="s">
        <v>0</v>
      </c>
      <c r="D4" s="241"/>
      <c r="E4" s="241" t="s">
        <v>5</v>
      </c>
      <c r="F4" s="241"/>
      <c r="G4" s="242" t="s">
        <v>1</v>
      </c>
      <c r="H4" s="242"/>
      <c r="I4" s="95" t="s">
        <v>6</v>
      </c>
      <c r="J4" s="95" t="s">
        <v>2</v>
      </c>
      <c r="K4" s="96" t="s">
        <v>3</v>
      </c>
      <c r="L4" s="100" t="s">
        <v>238</v>
      </c>
      <c r="M4" s="101" t="s">
        <v>239</v>
      </c>
      <c r="N4" s="99" t="s">
        <v>240</v>
      </c>
      <c r="O4" s="100" t="s">
        <v>238</v>
      </c>
      <c r="P4" s="101" t="s">
        <v>239</v>
      </c>
      <c r="Q4" s="99" t="s">
        <v>240</v>
      </c>
      <c r="R4" s="100" t="s">
        <v>6</v>
      </c>
      <c r="S4" s="101" t="s">
        <v>246</v>
      </c>
      <c r="T4" s="100" t="s">
        <v>6</v>
      </c>
      <c r="U4" s="101" t="s">
        <v>246</v>
      </c>
      <c r="V4" s="100" t="s">
        <v>6</v>
      </c>
      <c r="W4" s="101" t="s">
        <v>246</v>
      </c>
      <c r="X4" s="100" t="s">
        <v>6</v>
      </c>
      <c r="Y4" s="101" t="s">
        <v>246</v>
      </c>
      <c r="Z4" s="31" t="s">
        <v>236</v>
      </c>
    </row>
    <row r="5" spans="1:39" ht="262.5">
      <c r="A5" s="235" t="s">
        <v>23</v>
      </c>
      <c r="B5" s="238" t="s">
        <v>24</v>
      </c>
      <c r="C5" s="223" t="s">
        <v>149</v>
      </c>
      <c r="D5" s="235" t="s">
        <v>25</v>
      </c>
      <c r="E5" s="223" t="s">
        <v>164</v>
      </c>
      <c r="F5" s="232" t="s">
        <v>26</v>
      </c>
      <c r="G5" s="230" t="s">
        <v>180</v>
      </c>
      <c r="H5" s="222" t="s">
        <v>57</v>
      </c>
      <c r="I5" s="63" t="s">
        <v>58</v>
      </c>
      <c r="J5" s="34" t="s">
        <v>92</v>
      </c>
      <c r="K5" s="34" t="s">
        <v>95</v>
      </c>
      <c r="L5" s="35">
        <v>12</v>
      </c>
      <c r="M5" s="35">
        <v>2</v>
      </c>
      <c r="N5" s="109">
        <f t="shared" ref="N5:N11" si="0">M5/L5*1</f>
        <v>0.16666666666666666</v>
      </c>
      <c r="O5" s="108"/>
      <c r="P5" s="108"/>
      <c r="Q5" s="55"/>
      <c r="R5" s="108"/>
      <c r="S5" s="55"/>
      <c r="T5" s="55"/>
      <c r="U5" s="55"/>
      <c r="V5" s="55"/>
      <c r="W5" s="55"/>
      <c r="X5" s="55"/>
      <c r="Y5" s="57" t="s">
        <v>294</v>
      </c>
      <c r="Z5" s="43" t="s">
        <v>356</v>
      </c>
      <c r="AB5" s="32" t="s">
        <v>247</v>
      </c>
      <c r="AC5" s="157" t="s">
        <v>349</v>
      </c>
      <c r="AD5" s="157" t="s">
        <v>248</v>
      </c>
      <c r="AE5" s="27"/>
      <c r="AG5" s="26"/>
      <c r="AH5" s="27"/>
      <c r="AI5" s="27"/>
      <c r="AK5" s="26"/>
      <c r="AL5" s="27"/>
      <c r="AM5" s="27"/>
    </row>
    <row r="6" spans="1:39" ht="115.5" customHeight="1">
      <c r="A6" s="236"/>
      <c r="B6" s="239"/>
      <c r="C6" s="223"/>
      <c r="D6" s="236"/>
      <c r="E6" s="223"/>
      <c r="F6" s="233"/>
      <c r="G6" s="231"/>
      <c r="H6" s="222"/>
      <c r="I6" s="63" t="s">
        <v>56</v>
      </c>
      <c r="J6" s="34" t="s">
        <v>92</v>
      </c>
      <c r="K6" s="34" t="s">
        <v>95</v>
      </c>
      <c r="L6" s="35">
        <v>54</v>
      </c>
      <c r="M6" s="35">
        <v>2</v>
      </c>
      <c r="N6" s="109">
        <v>0</v>
      </c>
      <c r="O6" s="108"/>
      <c r="P6" s="108"/>
      <c r="Q6" s="55"/>
      <c r="R6" s="108"/>
      <c r="S6" s="55"/>
      <c r="T6" s="55"/>
      <c r="U6" s="55"/>
      <c r="V6" s="55"/>
      <c r="W6" s="55"/>
      <c r="X6" s="55"/>
      <c r="Y6" s="57" t="s">
        <v>294</v>
      </c>
      <c r="Z6" s="43" t="s">
        <v>343</v>
      </c>
      <c r="AB6" s="32" t="s">
        <v>249</v>
      </c>
      <c r="AC6" s="157">
        <v>7</v>
      </c>
      <c r="AD6" s="158">
        <f>AC6/7</f>
        <v>1</v>
      </c>
      <c r="AE6" s="28"/>
      <c r="AG6" s="27"/>
      <c r="AH6" s="69"/>
      <c r="AI6" s="38"/>
      <c r="AL6" s="38"/>
    </row>
    <row r="7" spans="1:39" ht="201" customHeight="1">
      <c r="A7" s="236"/>
      <c r="B7" s="239"/>
      <c r="C7" s="223"/>
      <c r="D7" s="236"/>
      <c r="E7" s="223"/>
      <c r="F7" s="233"/>
      <c r="G7" s="33" t="s">
        <v>181</v>
      </c>
      <c r="H7" s="63" t="s">
        <v>131</v>
      </c>
      <c r="I7" s="63" t="s">
        <v>59</v>
      </c>
      <c r="J7" s="34" t="s">
        <v>93</v>
      </c>
      <c r="K7" s="34" t="s">
        <v>94</v>
      </c>
      <c r="L7" s="35">
        <v>1</v>
      </c>
      <c r="M7" s="35">
        <v>0</v>
      </c>
      <c r="N7" s="109">
        <f t="shared" si="0"/>
        <v>0</v>
      </c>
      <c r="O7" s="108">
        <v>1500000</v>
      </c>
      <c r="P7" s="108">
        <v>1500000</v>
      </c>
      <c r="Q7" s="55">
        <v>1</v>
      </c>
      <c r="R7" s="108">
        <f>P7</f>
        <v>1500000</v>
      </c>
      <c r="S7" s="55"/>
      <c r="T7" s="55"/>
      <c r="U7" s="55"/>
      <c r="V7" s="55"/>
      <c r="W7" s="55"/>
      <c r="X7" s="55"/>
      <c r="Y7" s="57" t="s">
        <v>293</v>
      </c>
      <c r="Z7" s="43" t="s">
        <v>362</v>
      </c>
      <c r="AB7" s="32" t="s">
        <v>250</v>
      </c>
      <c r="AC7" s="157">
        <v>0</v>
      </c>
      <c r="AD7" s="158">
        <f t="shared" ref="AD7:AD9" si="1">AC7/7</f>
        <v>0</v>
      </c>
      <c r="AE7" s="28"/>
      <c r="AG7" s="27"/>
      <c r="AH7" s="28"/>
      <c r="AL7" s="38"/>
    </row>
    <row r="8" spans="1:39" ht="186.75" customHeight="1">
      <c r="A8" s="236"/>
      <c r="B8" s="239"/>
      <c r="C8" s="223"/>
      <c r="D8" s="236"/>
      <c r="E8" s="223"/>
      <c r="F8" s="233"/>
      <c r="G8" s="33" t="s">
        <v>182</v>
      </c>
      <c r="H8" s="63" t="s">
        <v>60</v>
      </c>
      <c r="I8" s="63" t="s">
        <v>132</v>
      </c>
      <c r="J8" s="34" t="s">
        <v>98</v>
      </c>
      <c r="K8" s="34" t="s">
        <v>99</v>
      </c>
      <c r="L8" s="35">
        <v>1</v>
      </c>
      <c r="M8" s="35">
        <v>0</v>
      </c>
      <c r="N8" s="109">
        <f t="shared" si="0"/>
        <v>0</v>
      </c>
      <c r="O8" s="108"/>
      <c r="P8" s="108"/>
      <c r="Q8" s="55"/>
      <c r="R8" s="108"/>
      <c r="S8" s="55"/>
      <c r="T8" s="55"/>
      <c r="U8" s="55"/>
      <c r="V8" s="55"/>
      <c r="W8" s="55"/>
      <c r="X8" s="55"/>
      <c r="Y8" s="57" t="s">
        <v>294</v>
      </c>
      <c r="Z8" s="43" t="s">
        <v>339</v>
      </c>
      <c r="AB8" s="32" t="s">
        <v>251</v>
      </c>
      <c r="AC8" s="32">
        <v>0</v>
      </c>
      <c r="AD8" s="158">
        <f t="shared" si="1"/>
        <v>0</v>
      </c>
      <c r="AL8" s="38"/>
    </row>
    <row r="9" spans="1:39" ht="231.75" customHeight="1">
      <c r="A9" s="236"/>
      <c r="B9" s="239"/>
      <c r="C9" s="223"/>
      <c r="D9" s="237"/>
      <c r="E9" s="223"/>
      <c r="F9" s="234"/>
      <c r="G9" s="33" t="s">
        <v>183</v>
      </c>
      <c r="H9" s="63" t="s">
        <v>205</v>
      </c>
      <c r="I9" s="63" t="s">
        <v>226</v>
      </c>
      <c r="J9" s="34" t="s">
        <v>84</v>
      </c>
      <c r="K9" s="34" t="s">
        <v>95</v>
      </c>
      <c r="L9" s="35">
        <v>1</v>
      </c>
      <c r="M9" s="35">
        <v>0</v>
      </c>
      <c r="N9" s="109">
        <f t="shared" si="0"/>
        <v>0</v>
      </c>
      <c r="O9" s="108"/>
      <c r="P9" s="108"/>
      <c r="Q9" s="55"/>
      <c r="R9" s="108"/>
      <c r="S9" s="55"/>
      <c r="T9" s="55"/>
      <c r="U9" s="55"/>
      <c r="V9" s="55"/>
      <c r="W9" s="56"/>
      <c r="X9" s="55"/>
      <c r="Y9" s="57" t="s">
        <v>294</v>
      </c>
      <c r="Z9" s="43" t="s">
        <v>338</v>
      </c>
      <c r="AB9" s="32" t="s">
        <v>252</v>
      </c>
      <c r="AC9" s="32">
        <v>0</v>
      </c>
      <c r="AD9" s="158">
        <f t="shared" si="1"/>
        <v>0</v>
      </c>
    </row>
    <row r="10" spans="1:39" ht="115.5" customHeight="1">
      <c r="A10" s="236"/>
      <c r="B10" s="239"/>
      <c r="C10" s="223" t="s">
        <v>150</v>
      </c>
      <c r="D10" s="223" t="s">
        <v>27</v>
      </c>
      <c r="E10" s="223" t="s">
        <v>165</v>
      </c>
      <c r="F10" s="224" t="s">
        <v>28</v>
      </c>
      <c r="G10" s="33" t="s">
        <v>184</v>
      </c>
      <c r="H10" s="63" t="s">
        <v>49</v>
      </c>
      <c r="I10" s="63" t="s">
        <v>227</v>
      </c>
      <c r="J10" s="34" t="s">
        <v>100</v>
      </c>
      <c r="K10" s="34" t="s">
        <v>101</v>
      </c>
      <c r="L10" s="35">
        <v>12</v>
      </c>
      <c r="M10" s="35">
        <v>0</v>
      </c>
      <c r="N10" s="109">
        <f t="shared" si="0"/>
        <v>0</v>
      </c>
      <c r="O10" s="108"/>
      <c r="P10" s="108"/>
      <c r="Q10" s="55"/>
      <c r="R10" s="108"/>
      <c r="S10" s="55"/>
      <c r="T10" s="55"/>
      <c r="U10" s="55"/>
      <c r="V10" s="55"/>
      <c r="W10" s="56"/>
      <c r="X10" s="55"/>
      <c r="Y10" s="57" t="s">
        <v>294</v>
      </c>
      <c r="Z10" s="43" t="s">
        <v>358</v>
      </c>
    </row>
    <row r="11" spans="1:39" ht="115.5" customHeight="1">
      <c r="A11" s="237"/>
      <c r="B11" s="240"/>
      <c r="C11" s="223"/>
      <c r="D11" s="223"/>
      <c r="E11" s="223"/>
      <c r="F11" s="224"/>
      <c r="G11" s="33" t="s">
        <v>185</v>
      </c>
      <c r="H11" s="63" t="s">
        <v>206</v>
      </c>
      <c r="I11" s="63" t="s">
        <v>228</v>
      </c>
      <c r="J11" s="34" t="s">
        <v>102</v>
      </c>
      <c r="K11" s="34" t="s">
        <v>103</v>
      </c>
      <c r="L11" s="35">
        <v>12</v>
      </c>
      <c r="M11" s="35">
        <v>0</v>
      </c>
      <c r="N11" s="109">
        <f t="shared" si="0"/>
        <v>0</v>
      </c>
      <c r="O11" s="108"/>
      <c r="P11" s="108"/>
      <c r="Q11" s="55"/>
      <c r="R11" s="108"/>
      <c r="S11" s="55"/>
      <c r="T11" s="55"/>
      <c r="U11" s="55"/>
      <c r="V11" s="55"/>
      <c r="W11" s="55"/>
      <c r="X11" s="55"/>
      <c r="Y11" s="57" t="s">
        <v>294</v>
      </c>
      <c r="Z11" s="43" t="s">
        <v>337</v>
      </c>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8" spans="2:5">
      <c r="B38" s="2"/>
      <c r="C38" s="2"/>
      <c r="D38" s="3"/>
      <c r="E38" s="4"/>
    </row>
    <row r="39" spans="2:5">
      <c r="B39" s="2"/>
      <c r="C39" s="2"/>
      <c r="D39" s="3"/>
      <c r="E39" s="4"/>
    </row>
    <row r="41" spans="2:5">
      <c r="B41" s="2"/>
      <c r="C41" s="2"/>
      <c r="D41" s="3"/>
      <c r="E41" s="4"/>
    </row>
    <row r="42" spans="2:5">
      <c r="B42" s="2"/>
      <c r="C42" s="2"/>
      <c r="D42" s="3"/>
      <c r="E42" s="4"/>
    </row>
    <row r="43" spans="2:5">
      <c r="B43" s="2"/>
      <c r="C43" s="2"/>
      <c r="D43" s="3"/>
      <c r="E43" s="4"/>
    </row>
    <row r="44" spans="2:5">
      <c r="B44" s="2"/>
      <c r="C44" s="2"/>
      <c r="D44" s="3"/>
      <c r="E44" s="4"/>
    </row>
    <row r="45" spans="2:5">
      <c r="B45" s="2"/>
      <c r="C45" s="2"/>
      <c r="D45" s="3"/>
      <c r="E45" s="4"/>
    </row>
  </sheetData>
  <autoFilter ref="A4:Z11">
    <filterColumn colId="0" showButton="0"/>
    <filterColumn colId="2" showButton="0"/>
    <filterColumn colId="4" showButton="0"/>
    <filterColumn colId="6" showButton="0"/>
  </autoFilter>
  <mergeCells count="23">
    <mergeCell ref="X3:Y3"/>
    <mergeCell ref="A4:B4"/>
    <mergeCell ref="C4:D4"/>
    <mergeCell ref="E4:F4"/>
    <mergeCell ref="G4:H4"/>
    <mergeCell ref="H3:K3"/>
    <mergeCell ref="L3:N3"/>
    <mergeCell ref="O3:Q3"/>
    <mergeCell ref="R3:S3"/>
    <mergeCell ref="T3:U3"/>
    <mergeCell ref="V3:W3"/>
    <mergeCell ref="A5:A11"/>
    <mergeCell ref="B5:B11"/>
    <mergeCell ref="C5:C9"/>
    <mergeCell ref="D5:D9"/>
    <mergeCell ref="E5:E9"/>
    <mergeCell ref="G5:G6"/>
    <mergeCell ref="H5:H6"/>
    <mergeCell ref="C10:C11"/>
    <mergeCell ref="D10:D11"/>
    <mergeCell ref="E10:E11"/>
    <mergeCell ref="F10:F11"/>
    <mergeCell ref="F5:F9"/>
  </mergeCells>
  <conditionalFormatting sqref="N5:N11">
    <cfRule type="cellIs" dxfId="14" priority="1" operator="between">
      <formula>0.8</formula>
      <formula>"mas"</formula>
    </cfRule>
    <cfRule type="cellIs" dxfId="13" priority="2" operator="between">
      <formula>0.7</formula>
      <formula>0.79</formula>
    </cfRule>
    <cfRule type="cellIs" dxfId="12" priority="3" operator="between">
      <formula>0.6</formula>
      <formula>0.69</formula>
    </cfRule>
    <cfRule type="cellIs" dxfId="11" priority="4" operator="between">
      <formula>0.4</formula>
      <formula>0.59</formula>
    </cfRule>
    <cfRule type="cellIs" dxfId="10" priority="5" operator="between">
      <formula>0</formula>
      <formula>0.39</formula>
    </cfRule>
  </conditionalFormatting>
  <pageMargins left="0.7" right="0.7" top="0.75" bottom="0.75" header="0.3" footer="0.3"/>
  <pageSetup paperSize="5" scale="22"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topLeftCell="G1" zoomScale="39" zoomScaleNormal="39" zoomScaleSheetLayoutView="30" workbookViewId="0">
      <selection activeCell="L5" sqref="L5:M18"/>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6.85546875" style="5" customWidth="1"/>
    <col min="13" max="13" width="24.42578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7" width="11.42578125" style="1"/>
    <col min="28" max="28" width="26.5703125" style="1" customWidth="1"/>
    <col min="29" max="29" width="34.28515625" style="1" customWidth="1"/>
    <col min="30" max="30" width="21" style="1" customWidth="1"/>
    <col min="31" max="32" width="11.42578125" style="1"/>
    <col min="33" max="33" width="24.7109375" style="1" customWidth="1"/>
    <col min="34" max="34" width="15" style="1" customWidth="1"/>
    <col min="35" max="16384" width="11.42578125" style="1"/>
  </cols>
  <sheetData>
    <row r="1" spans="1:35" s="61" customFormat="1" ht="55.5" customHeight="1">
      <c r="A1" s="58" t="s">
        <v>142</v>
      </c>
      <c r="B1" s="58"/>
      <c r="C1" s="58"/>
      <c r="D1" s="58"/>
      <c r="E1" s="58"/>
      <c r="F1" s="58"/>
      <c r="G1" s="58"/>
      <c r="H1" s="58"/>
      <c r="I1" s="58"/>
      <c r="J1" s="58"/>
      <c r="K1" s="58"/>
      <c r="L1" s="59"/>
      <c r="M1" s="59"/>
      <c r="N1" s="59"/>
      <c r="O1" s="59"/>
      <c r="P1" s="59"/>
      <c r="Q1" s="59"/>
      <c r="R1" s="59"/>
      <c r="S1" s="59"/>
      <c r="T1" s="59"/>
      <c r="U1" s="59"/>
      <c r="V1" s="59"/>
      <c r="W1" s="59"/>
      <c r="X1" s="59"/>
      <c r="Y1" s="59"/>
      <c r="Z1" s="60"/>
    </row>
    <row r="2" spans="1:35"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5" ht="52.5" customHeight="1">
      <c r="A3" s="14"/>
      <c r="B3" s="14"/>
      <c r="C3" s="14"/>
      <c r="D3" s="14"/>
      <c r="E3" s="14"/>
      <c r="F3" s="14"/>
      <c r="G3" s="14"/>
      <c r="H3" s="219"/>
      <c r="I3" s="219"/>
      <c r="J3" s="219"/>
      <c r="K3" s="220"/>
      <c r="L3" s="190" t="s">
        <v>275</v>
      </c>
      <c r="M3" s="191"/>
      <c r="N3" s="192"/>
      <c r="O3" s="213" t="s">
        <v>241</v>
      </c>
      <c r="P3" s="214"/>
      <c r="Q3" s="215"/>
      <c r="R3" s="187" t="s">
        <v>242</v>
      </c>
      <c r="S3" s="187"/>
      <c r="T3" s="187" t="s">
        <v>243</v>
      </c>
      <c r="U3" s="187"/>
      <c r="V3" s="187" t="s">
        <v>244</v>
      </c>
      <c r="W3" s="187"/>
      <c r="X3" s="187" t="s">
        <v>245</v>
      </c>
      <c r="Y3" s="187"/>
    </row>
    <row r="4" spans="1:35" ht="94.5" customHeight="1">
      <c r="A4" s="241" t="s">
        <v>4</v>
      </c>
      <c r="B4" s="241"/>
      <c r="C4" s="241" t="s">
        <v>0</v>
      </c>
      <c r="D4" s="241"/>
      <c r="E4" s="241" t="s">
        <v>5</v>
      </c>
      <c r="F4" s="241"/>
      <c r="G4" s="242" t="s">
        <v>1</v>
      </c>
      <c r="H4" s="242"/>
      <c r="I4" s="95" t="s">
        <v>6</v>
      </c>
      <c r="J4" s="95" t="s">
        <v>2</v>
      </c>
      <c r="K4" s="96" t="s">
        <v>3</v>
      </c>
      <c r="L4" s="100" t="s">
        <v>238</v>
      </c>
      <c r="M4" s="101" t="s">
        <v>239</v>
      </c>
      <c r="N4" s="99" t="s">
        <v>240</v>
      </c>
      <c r="O4" s="100" t="s">
        <v>238</v>
      </c>
      <c r="P4" s="101" t="s">
        <v>239</v>
      </c>
      <c r="Q4" s="99" t="s">
        <v>240</v>
      </c>
      <c r="R4" s="100" t="s">
        <v>6</v>
      </c>
      <c r="S4" s="101" t="s">
        <v>246</v>
      </c>
      <c r="T4" s="100" t="s">
        <v>6</v>
      </c>
      <c r="U4" s="101" t="s">
        <v>246</v>
      </c>
      <c r="V4" s="100" t="s">
        <v>6</v>
      </c>
      <c r="W4" s="101" t="s">
        <v>246</v>
      </c>
      <c r="X4" s="100" t="s">
        <v>6</v>
      </c>
      <c r="Y4" s="101" t="s">
        <v>246</v>
      </c>
      <c r="Z4" s="31" t="s">
        <v>236</v>
      </c>
    </row>
    <row r="5" spans="1:35" ht="309.75" customHeight="1">
      <c r="A5" s="235" t="s">
        <v>29</v>
      </c>
      <c r="B5" s="226" t="s">
        <v>30</v>
      </c>
      <c r="C5" s="226" t="s">
        <v>151</v>
      </c>
      <c r="D5" s="223" t="s">
        <v>31</v>
      </c>
      <c r="E5" s="64" t="s">
        <v>166</v>
      </c>
      <c r="F5" s="63" t="s">
        <v>32</v>
      </c>
      <c r="G5" s="33" t="s">
        <v>186</v>
      </c>
      <c r="H5" s="66" t="s">
        <v>207</v>
      </c>
      <c r="I5" s="66" t="s">
        <v>229</v>
      </c>
      <c r="J5" s="34" t="s">
        <v>104</v>
      </c>
      <c r="K5" s="34" t="s">
        <v>105</v>
      </c>
      <c r="L5" s="35">
        <v>12</v>
      </c>
      <c r="M5" s="35">
        <v>4</v>
      </c>
      <c r="N5" s="36">
        <f t="shared" ref="N5:N18" si="0">M5/L5*1</f>
        <v>0.33333333333333331</v>
      </c>
      <c r="O5" s="34"/>
      <c r="P5" s="34"/>
      <c r="Q5" s="34"/>
      <c r="R5" s="34"/>
      <c r="S5" s="34"/>
      <c r="T5" s="34"/>
      <c r="U5" s="34"/>
      <c r="V5" s="34"/>
      <c r="W5" s="34"/>
      <c r="X5" s="34"/>
      <c r="Y5" s="34" t="s">
        <v>294</v>
      </c>
      <c r="Z5" s="32" t="s">
        <v>364</v>
      </c>
      <c r="AB5" s="157" t="s">
        <v>247</v>
      </c>
      <c r="AC5" s="32" t="s">
        <v>350</v>
      </c>
      <c r="AD5" s="32" t="s">
        <v>248</v>
      </c>
      <c r="AE5" s="139"/>
      <c r="AF5" s="139"/>
      <c r="AG5" s="26"/>
      <c r="AH5" s="139"/>
    </row>
    <row r="6" spans="1:35" ht="274.5" customHeight="1">
      <c r="A6" s="236"/>
      <c r="B6" s="226"/>
      <c r="C6" s="226"/>
      <c r="D6" s="223"/>
      <c r="E6" s="64" t="s">
        <v>167</v>
      </c>
      <c r="F6" s="63" t="s">
        <v>133</v>
      </c>
      <c r="G6" s="33" t="s">
        <v>187</v>
      </c>
      <c r="H6" s="66" t="s">
        <v>208</v>
      </c>
      <c r="I6" s="63" t="s">
        <v>230</v>
      </c>
      <c r="J6" s="34" t="s">
        <v>106</v>
      </c>
      <c r="K6" s="34" t="s">
        <v>107</v>
      </c>
      <c r="L6" s="35">
        <v>12</v>
      </c>
      <c r="M6" s="35">
        <v>12</v>
      </c>
      <c r="N6" s="36">
        <f t="shared" si="0"/>
        <v>1</v>
      </c>
      <c r="O6" s="34">
        <v>181269500</v>
      </c>
      <c r="P6" s="34">
        <v>181269500</v>
      </c>
      <c r="Q6" s="34">
        <v>12</v>
      </c>
      <c r="R6" s="34">
        <f>P6</f>
        <v>181269500</v>
      </c>
      <c r="S6" s="34"/>
      <c r="T6" s="34"/>
      <c r="U6" s="34"/>
      <c r="V6" s="34"/>
      <c r="W6" s="34"/>
      <c r="X6" s="34"/>
      <c r="Y6" s="34" t="s">
        <v>274</v>
      </c>
      <c r="Z6" s="32" t="s">
        <v>363</v>
      </c>
      <c r="AB6" s="157" t="s">
        <v>249</v>
      </c>
      <c r="AC6" s="157">
        <v>11</v>
      </c>
      <c r="AD6" s="161">
        <f>AC6/14</f>
        <v>0.7857142857142857</v>
      </c>
      <c r="AE6" s="139"/>
      <c r="AF6" s="139"/>
      <c r="AG6" s="26"/>
      <c r="AH6" s="140"/>
    </row>
    <row r="7" spans="1:35" ht="111.75" customHeight="1">
      <c r="A7" s="236"/>
      <c r="B7" s="226"/>
      <c r="C7" s="226" t="s">
        <v>152</v>
      </c>
      <c r="D7" s="238" t="s">
        <v>33</v>
      </c>
      <c r="E7" s="223" t="s">
        <v>168</v>
      </c>
      <c r="F7" s="243" t="s">
        <v>34</v>
      </c>
      <c r="G7" s="230" t="s">
        <v>188</v>
      </c>
      <c r="H7" s="232" t="s">
        <v>209</v>
      </c>
      <c r="I7" s="67" t="s">
        <v>134</v>
      </c>
      <c r="J7" s="34" t="s">
        <v>108</v>
      </c>
      <c r="K7" s="34" t="s">
        <v>109</v>
      </c>
      <c r="L7" s="35">
        <v>1</v>
      </c>
      <c r="M7" s="35">
        <v>0</v>
      </c>
      <c r="N7" s="36">
        <f t="shared" si="0"/>
        <v>0</v>
      </c>
      <c r="O7" s="34"/>
      <c r="P7" s="34"/>
      <c r="Q7" s="34"/>
      <c r="R7" s="34"/>
      <c r="S7" s="34"/>
      <c r="T7" s="34"/>
      <c r="U7" s="34"/>
      <c r="V7" s="34"/>
      <c r="W7" s="34"/>
      <c r="X7" s="34"/>
      <c r="Y7" s="34" t="s">
        <v>294</v>
      </c>
      <c r="Z7" s="32" t="s">
        <v>337</v>
      </c>
      <c r="AB7" s="157" t="s">
        <v>250</v>
      </c>
      <c r="AC7" s="157">
        <v>1</v>
      </c>
      <c r="AD7" s="161">
        <f t="shared" ref="AD7:AD9" si="1">AC7/14</f>
        <v>7.1428571428571425E-2</v>
      </c>
      <c r="AE7" s="139"/>
      <c r="AF7" s="139"/>
      <c r="AG7" s="26"/>
      <c r="AH7" s="140"/>
    </row>
    <row r="8" spans="1:35" ht="111.75" customHeight="1">
      <c r="A8" s="236"/>
      <c r="B8" s="226"/>
      <c r="C8" s="226"/>
      <c r="D8" s="239"/>
      <c r="E8" s="223"/>
      <c r="F8" s="244"/>
      <c r="G8" s="231"/>
      <c r="H8" s="234"/>
      <c r="I8" s="63" t="s">
        <v>231</v>
      </c>
      <c r="J8" s="34" t="s">
        <v>110</v>
      </c>
      <c r="K8" s="34" t="s">
        <v>111</v>
      </c>
      <c r="L8" s="35">
        <v>1</v>
      </c>
      <c r="M8" s="35">
        <v>0</v>
      </c>
      <c r="N8" s="36">
        <f t="shared" si="0"/>
        <v>0</v>
      </c>
      <c r="O8" s="34"/>
      <c r="P8" s="34"/>
      <c r="Q8" s="34"/>
      <c r="R8" s="34"/>
      <c r="S8" s="34"/>
      <c r="T8" s="34"/>
      <c r="U8" s="34"/>
      <c r="V8" s="34"/>
      <c r="W8" s="34"/>
      <c r="X8" s="34"/>
      <c r="Y8" s="34" t="s">
        <v>294</v>
      </c>
      <c r="Z8" s="32" t="s">
        <v>337</v>
      </c>
      <c r="AB8" s="32" t="s">
        <v>251</v>
      </c>
      <c r="AC8" s="32">
        <v>0</v>
      </c>
      <c r="AD8" s="161">
        <f t="shared" si="1"/>
        <v>0</v>
      </c>
      <c r="AE8" s="139"/>
      <c r="AF8" s="139"/>
      <c r="AG8" s="139"/>
      <c r="AH8" s="140"/>
      <c r="AI8" s="28"/>
    </row>
    <row r="9" spans="1:35" ht="111.75" customHeight="1">
      <c r="A9" s="236"/>
      <c r="B9" s="226"/>
      <c r="C9" s="226"/>
      <c r="D9" s="239"/>
      <c r="E9" s="223"/>
      <c r="F9" s="244"/>
      <c r="G9" s="33" t="s">
        <v>189</v>
      </c>
      <c r="H9" s="63" t="s">
        <v>210</v>
      </c>
      <c r="I9" s="63" t="s">
        <v>61</v>
      </c>
      <c r="J9" s="34" t="s">
        <v>93</v>
      </c>
      <c r="K9" s="34" t="s">
        <v>111</v>
      </c>
      <c r="L9" s="35">
        <v>1</v>
      </c>
      <c r="M9" s="35">
        <v>0</v>
      </c>
      <c r="N9" s="36">
        <f t="shared" si="0"/>
        <v>0</v>
      </c>
      <c r="O9" s="34">
        <v>13200000</v>
      </c>
      <c r="P9" s="34">
        <v>33000</v>
      </c>
      <c r="Q9" s="34">
        <v>1</v>
      </c>
      <c r="R9" s="34">
        <f>P9</f>
        <v>33000</v>
      </c>
      <c r="S9" s="34"/>
      <c r="T9" s="34"/>
      <c r="U9" s="34"/>
      <c r="V9" s="34"/>
      <c r="W9" s="34"/>
      <c r="X9" s="34"/>
      <c r="Y9" s="34" t="s">
        <v>273</v>
      </c>
      <c r="Z9" s="32" t="s">
        <v>337</v>
      </c>
      <c r="AB9" s="159" t="s">
        <v>252</v>
      </c>
      <c r="AC9" s="32">
        <v>2</v>
      </c>
      <c r="AD9" s="161">
        <f t="shared" si="1"/>
        <v>0.14285714285714285</v>
      </c>
    </row>
    <row r="10" spans="1:35" ht="223.5" customHeight="1">
      <c r="A10" s="236"/>
      <c r="B10" s="226"/>
      <c r="C10" s="226"/>
      <c r="D10" s="239"/>
      <c r="E10" s="223"/>
      <c r="F10" s="244"/>
      <c r="G10" s="33" t="s">
        <v>190</v>
      </c>
      <c r="H10" s="63" t="s">
        <v>211</v>
      </c>
      <c r="I10" s="63" t="s">
        <v>135</v>
      </c>
      <c r="J10" s="34" t="s">
        <v>112</v>
      </c>
      <c r="K10" s="34" t="s">
        <v>111</v>
      </c>
      <c r="L10" s="35">
        <v>1</v>
      </c>
      <c r="M10" s="35">
        <v>0</v>
      </c>
      <c r="N10" s="36">
        <f t="shared" si="0"/>
        <v>0</v>
      </c>
      <c r="O10" s="34"/>
      <c r="P10" s="34"/>
      <c r="Q10" s="34"/>
      <c r="R10" s="34"/>
      <c r="S10" s="34"/>
      <c r="T10" s="34"/>
      <c r="U10" s="34"/>
      <c r="V10" s="34"/>
      <c r="W10" s="34"/>
      <c r="X10" s="34"/>
      <c r="Y10" s="34" t="s">
        <v>294</v>
      </c>
      <c r="Z10" s="32" t="s">
        <v>337</v>
      </c>
    </row>
    <row r="11" spans="1:35" ht="409.5">
      <c r="A11" s="236"/>
      <c r="B11" s="226"/>
      <c r="C11" s="226"/>
      <c r="D11" s="239"/>
      <c r="E11" s="223"/>
      <c r="F11" s="244"/>
      <c r="G11" s="33" t="s">
        <v>191</v>
      </c>
      <c r="H11" s="63" t="s">
        <v>62</v>
      </c>
      <c r="I11" s="63" t="s">
        <v>136</v>
      </c>
      <c r="J11" s="34" t="s">
        <v>82</v>
      </c>
      <c r="K11" s="34" t="s">
        <v>111</v>
      </c>
      <c r="L11" s="35">
        <v>12</v>
      </c>
      <c r="M11" s="35">
        <v>0</v>
      </c>
      <c r="N11" s="36">
        <f t="shared" si="0"/>
        <v>0</v>
      </c>
      <c r="O11" s="34">
        <v>36280000</v>
      </c>
      <c r="P11" s="34">
        <v>9100000</v>
      </c>
      <c r="Q11" s="34">
        <v>12</v>
      </c>
      <c r="R11" s="34">
        <f>P11</f>
        <v>9100000</v>
      </c>
      <c r="S11" s="34"/>
      <c r="T11" s="34"/>
      <c r="U11" s="34"/>
      <c r="V11" s="34"/>
      <c r="W11" s="34"/>
      <c r="X11" s="34"/>
      <c r="Y11" s="34" t="s">
        <v>272</v>
      </c>
      <c r="Z11" s="32" t="s">
        <v>337</v>
      </c>
    </row>
    <row r="12" spans="1:35" ht="409.5">
      <c r="A12" s="236"/>
      <c r="B12" s="226"/>
      <c r="C12" s="226"/>
      <c r="D12" s="239"/>
      <c r="E12" s="223"/>
      <c r="F12" s="245"/>
      <c r="G12" s="33" t="s">
        <v>192</v>
      </c>
      <c r="H12" s="63" t="s">
        <v>212</v>
      </c>
      <c r="I12" s="63" t="s">
        <v>232</v>
      </c>
      <c r="J12" s="34" t="s">
        <v>113</v>
      </c>
      <c r="K12" s="34" t="s">
        <v>111</v>
      </c>
      <c r="L12" s="35">
        <v>1</v>
      </c>
      <c r="M12" s="35">
        <v>1</v>
      </c>
      <c r="N12" s="36">
        <f t="shared" si="0"/>
        <v>1</v>
      </c>
      <c r="O12" s="34">
        <v>13200000</v>
      </c>
      <c r="P12" s="34">
        <v>33000</v>
      </c>
      <c r="Q12" s="34">
        <v>1</v>
      </c>
      <c r="R12" s="34">
        <f>P12</f>
        <v>33000</v>
      </c>
      <c r="S12" s="34"/>
      <c r="T12" s="34"/>
      <c r="U12" s="34"/>
      <c r="V12" s="34"/>
      <c r="W12" s="34"/>
      <c r="X12" s="34"/>
      <c r="Y12" s="34" t="s">
        <v>301</v>
      </c>
      <c r="Z12" s="32" t="s">
        <v>341</v>
      </c>
    </row>
    <row r="13" spans="1:35" ht="155.25" customHeight="1">
      <c r="A13" s="236"/>
      <c r="B13" s="226"/>
      <c r="C13" s="226"/>
      <c r="D13" s="239"/>
      <c r="E13" s="64" t="s">
        <v>169</v>
      </c>
      <c r="F13" s="65" t="s">
        <v>35</v>
      </c>
      <c r="G13" s="33" t="s">
        <v>193</v>
      </c>
      <c r="H13" s="66" t="s">
        <v>213</v>
      </c>
      <c r="I13" s="66" t="s">
        <v>63</v>
      </c>
      <c r="J13" s="34" t="s">
        <v>114</v>
      </c>
      <c r="K13" s="34" t="s">
        <v>83</v>
      </c>
      <c r="L13" s="35">
        <v>12</v>
      </c>
      <c r="M13" s="35">
        <v>6</v>
      </c>
      <c r="N13" s="36">
        <f t="shared" si="0"/>
        <v>0.5</v>
      </c>
      <c r="O13" s="34"/>
      <c r="P13" s="34"/>
      <c r="Q13" s="34"/>
      <c r="R13" s="34"/>
      <c r="S13" s="34"/>
      <c r="T13" s="34"/>
      <c r="U13" s="34"/>
      <c r="V13" s="34"/>
      <c r="W13" s="34"/>
      <c r="X13" s="34"/>
      <c r="Y13" s="34" t="s">
        <v>294</v>
      </c>
      <c r="Z13" s="32" t="s">
        <v>357</v>
      </c>
    </row>
    <row r="14" spans="1:35" ht="144">
      <c r="A14" s="236"/>
      <c r="B14" s="226"/>
      <c r="C14" s="226" t="s">
        <v>153</v>
      </c>
      <c r="D14" s="223" t="s">
        <v>36</v>
      </c>
      <c r="E14" s="223" t="s">
        <v>170</v>
      </c>
      <c r="F14" s="224" t="s">
        <v>37</v>
      </c>
      <c r="G14" s="33" t="s">
        <v>194</v>
      </c>
      <c r="H14" s="63" t="s">
        <v>64</v>
      </c>
      <c r="I14" s="63" t="s">
        <v>233</v>
      </c>
      <c r="J14" s="34" t="s">
        <v>115</v>
      </c>
      <c r="K14" s="34" t="s">
        <v>116</v>
      </c>
      <c r="L14" s="35">
        <v>1</v>
      </c>
      <c r="M14" s="35">
        <v>0</v>
      </c>
      <c r="N14" s="36">
        <f t="shared" si="0"/>
        <v>0</v>
      </c>
      <c r="O14" s="34"/>
      <c r="P14" s="34"/>
      <c r="Q14" s="34"/>
      <c r="R14" s="34"/>
      <c r="S14" s="34"/>
      <c r="T14" s="34"/>
      <c r="U14" s="34"/>
      <c r="V14" s="34"/>
      <c r="W14" s="34"/>
      <c r="X14" s="34"/>
      <c r="Y14" s="34" t="s">
        <v>294</v>
      </c>
      <c r="Z14" s="32" t="s">
        <v>337</v>
      </c>
    </row>
    <row r="15" spans="1:35" ht="270">
      <c r="A15" s="236"/>
      <c r="B15" s="226"/>
      <c r="C15" s="226"/>
      <c r="D15" s="223"/>
      <c r="E15" s="223"/>
      <c r="F15" s="224"/>
      <c r="G15" s="33" t="s">
        <v>195</v>
      </c>
      <c r="H15" s="63" t="s">
        <v>214</v>
      </c>
      <c r="I15" s="63" t="s">
        <v>66</v>
      </c>
      <c r="J15" s="34" t="s">
        <v>117</v>
      </c>
      <c r="K15" s="34" t="s">
        <v>116</v>
      </c>
      <c r="L15" s="35">
        <v>54</v>
      </c>
      <c r="M15" s="35">
        <v>0</v>
      </c>
      <c r="N15" s="36">
        <f t="shared" si="0"/>
        <v>0</v>
      </c>
      <c r="O15" s="34" t="s">
        <v>302</v>
      </c>
      <c r="P15" s="34" t="s">
        <v>302</v>
      </c>
      <c r="Q15" s="34">
        <v>54</v>
      </c>
      <c r="R15" s="34" t="s">
        <v>302</v>
      </c>
      <c r="S15" s="34"/>
      <c r="T15" s="34"/>
      <c r="U15" s="34"/>
      <c r="V15" s="34"/>
      <c r="W15" s="34"/>
      <c r="X15" s="34"/>
      <c r="Y15" s="34" t="s">
        <v>299</v>
      </c>
      <c r="Z15" s="32" t="s">
        <v>340</v>
      </c>
    </row>
    <row r="16" spans="1:35" ht="144">
      <c r="A16" s="236"/>
      <c r="B16" s="226"/>
      <c r="C16" s="226"/>
      <c r="D16" s="223"/>
      <c r="E16" s="223"/>
      <c r="F16" s="224"/>
      <c r="G16" s="33" t="s">
        <v>196</v>
      </c>
      <c r="H16" s="63" t="s">
        <v>50</v>
      </c>
      <c r="I16" s="63" t="s">
        <v>67</v>
      </c>
      <c r="J16" s="34" t="s">
        <v>82</v>
      </c>
      <c r="K16" s="34" t="s">
        <v>116</v>
      </c>
      <c r="L16" s="35">
        <v>12</v>
      </c>
      <c r="M16" s="35">
        <v>0</v>
      </c>
      <c r="N16" s="36">
        <f t="shared" si="0"/>
        <v>0</v>
      </c>
      <c r="O16" s="34"/>
      <c r="P16" s="34"/>
      <c r="Q16" s="34"/>
      <c r="R16" s="34"/>
      <c r="S16" s="34"/>
      <c r="T16" s="34"/>
      <c r="U16" s="34"/>
      <c r="V16" s="34"/>
      <c r="W16" s="34"/>
      <c r="X16" s="34"/>
      <c r="Y16" s="34" t="s">
        <v>294</v>
      </c>
      <c r="Z16" s="44" t="s">
        <v>337</v>
      </c>
    </row>
    <row r="17" spans="1:26" ht="144">
      <c r="A17" s="236"/>
      <c r="B17" s="226"/>
      <c r="C17" s="226"/>
      <c r="D17" s="223"/>
      <c r="E17" s="223"/>
      <c r="F17" s="224"/>
      <c r="G17" s="33" t="s">
        <v>197</v>
      </c>
      <c r="H17" s="63" t="s">
        <v>65</v>
      </c>
      <c r="I17" s="63" t="s">
        <v>137</v>
      </c>
      <c r="J17" s="34" t="s">
        <v>118</v>
      </c>
      <c r="K17" s="34" t="s">
        <v>119</v>
      </c>
      <c r="L17" s="35">
        <v>1</v>
      </c>
      <c r="M17" s="35">
        <v>0</v>
      </c>
      <c r="N17" s="36">
        <f t="shared" si="0"/>
        <v>0</v>
      </c>
      <c r="O17" s="34"/>
      <c r="P17" s="34"/>
      <c r="Q17" s="34"/>
      <c r="R17" s="34"/>
      <c r="S17" s="34"/>
      <c r="T17" s="34"/>
      <c r="U17" s="34"/>
      <c r="V17" s="34"/>
      <c r="W17" s="34"/>
      <c r="X17" s="34"/>
      <c r="Y17" s="34" t="s">
        <v>294</v>
      </c>
      <c r="Z17" s="32" t="s">
        <v>337</v>
      </c>
    </row>
    <row r="18" spans="1:26" ht="144">
      <c r="A18" s="236"/>
      <c r="B18" s="226"/>
      <c r="C18" s="226"/>
      <c r="D18" s="223"/>
      <c r="E18" s="223"/>
      <c r="F18" s="224"/>
      <c r="G18" s="33" t="s">
        <v>198</v>
      </c>
      <c r="H18" s="66" t="s">
        <v>215</v>
      </c>
      <c r="I18" s="67" t="s">
        <v>68</v>
      </c>
      <c r="J18" s="34" t="s">
        <v>98</v>
      </c>
      <c r="K18" s="34" t="s">
        <v>120</v>
      </c>
      <c r="L18" s="35">
        <v>1</v>
      </c>
      <c r="M18" s="35">
        <v>0</v>
      </c>
      <c r="N18" s="36">
        <f t="shared" si="0"/>
        <v>0</v>
      </c>
      <c r="O18" s="34"/>
      <c r="P18" s="34"/>
      <c r="Q18" s="34"/>
      <c r="R18" s="34"/>
      <c r="S18" s="34"/>
      <c r="T18" s="34"/>
      <c r="U18" s="34"/>
      <c r="V18" s="34"/>
      <c r="W18" s="34"/>
      <c r="X18" s="34"/>
      <c r="Y18" s="34" t="s">
        <v>294</v>
      </c>
      <c r="Z18" s="32" t="s">
        <v>337</v>
      </c>
    </row>
    <row r="22" spans="1:26">
      <c r="B22" s="2"/>
      <c r="C22" s="2"/>
      <c r="D22" s="3"/>
      <c r="E22" s="4"/>
    </row>
    <row r="23" spans="1:26">
      <c r="B23" s="2"/>
      <c r="C23" s="2"/>
      <c r="D23" s="3"/>
      <c r="E23" s="4"/>
    </row>
    <row r="24" spans="1:26">
      <c r="B24" s="2"/>
      <c r="C24" s="2"/>
      <c r="D24" s="3"/>
      <c r="E24" s="4"/>
    </row>
    <row r="25" spans="1:26">
      <c r="B25" s="2"/>
      <c r="C25" s="2"/>
      <c r="D25" s="3"/>
      <c r="E25" s="4"/>
    </row>
    <row r="26" spans="1:26">
      <c r="B26" s="2"/>
      <c r="C26" s="2"/>
      <c r="D26" s="3"/>
      <c r="E26" s="4"/>
    </row>
    <row r="27" spans="1:26">
      <c r="B27" s="2"/>
      <c r="C27" s="2"/>
      <c r="D27" s="3"/>
      <c r="E27" s="4"/>
    </row>
    <row r="28" spans="1:26">
      <c r="B28" s="2"/>
      <c r="C28" s="2"/>
      <c r="D28" s="3"/>
      <c r="E28" s="4"/>
    </row>
    <row r="29" spans="1:26">
      <c r="B29" s="2"/>
      <c r="C29" s="2"/>
      <c r="D29" s="3"/>
      <c r="E29" s="4"/>
    </row>
    <row r="30" spans="1:26">
      <c r="B30" s="2"/>
      <c r="C30" s="2"/>
      <c r="D30" s="3"/>
      <c r="E30" s="4"/>
    </row>
    <row r="31" spans="1:26">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mergeCells count="25">
    <mergeCell ref="X3:Y3"/>
    <mergeCell ref="A4:B4"/>
    <mergeCell ref="C4:D4"/>
    <mergeCell ref="E4:F4"/>
    <mergeCell ref="G4:H4"/>
    <mergeCell ref="H3:K3"/>
    <mergeCell ref="L3:N3"/>
    <mergeCell ref="O3:Q3"/>
    <mergeCell ref="R3:S3"/>
    <mergeCell ref="T3:U3"/>
    <mergeCell ref="V3:W3"/>
    <mergeCell ref="A5:A18"/>
    <mergeCell ref="B5:B18"/>
    <mergeCell ref="C5:C6"/>
    <mergeCell ref="D5:D6"/>
    <mergeCell ref="C7:C13"/>
    <mergeCell ref="D7:D13"/>
    <mergeCell ref="E7:E12"/>
    <mergeCell ref="F7:F12"/>
    <mergeCell ref="G7:G8"/>
    <mergeCell ref="H7:H8"/>
    <mergeCell ref="C14:C18"/>
    <mergeCell ref="D14:D18"/>
    <mergeCell ref="E14:E18"/>
    <mergeCell ref="F14:F18"/>
  </mergeCells>
  <conditionalFormatting sqref="N5:N18">
    <cfRule type="cellIs" dxfId="9" priority="1" operator="between">
      <formula>0.8</formula>
      <formula>"mas"</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topLeftCell="J4" zoomScale="41" zoomScaleNormal="41" zoomScaleSheetLayoutView="20" workbookViewId="0">
      <selection activeCell="Z9" sqref="Z9"/>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7" width="11.42578125" style="1"/>
    <col min="28" max="28" width="18.42578125" style="1" customWidth="1"/>
    <col min="29" max="29" width="29.5703125" style="1" customWidth="1"/>
    <col min="30" max="30" width="18.5703125" style="1" bestFit="1" customWidth="1"/>
    <col min="31" max="16384" width="11.42578125" style="1"/>
  </cols>
  <sheetData>
    <row r="1" spans="1:33" s="58" customFormat="1" ht="55.5" customHeight="1">
      <c r="A1" s="58" t="s">
        <v>142</v>
      </c>
    </row>
    <row r="2" spans="1:33"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3" ht="52.5" customHeight="1">
      <c r="A3" s="14"/>
      <c r="B3" s="14"/>
      <c r="C3" s="14"/>
      <c r="D3" s="14"/>
      <c r="E3" s="14"/>
      <c r="F3" s="14"/>
      <c r="G3" s="14"/>
      <c r="H3" s="219"/>
      <c r="I3" s="219"/>
      <c r="J3" s="219"/>
      <c r="K3" s="220"/>
      <c r="L3" s="190" t="s">
        <v>275</v>
      </c>
      <c r="M3" s="191"/>
      <c r="N3" s="192"/>
      <c r="O3" s="213" t="s">
        <v>241</v>
      </c>
      <c r="P3" s="214"/>
      <c r="Q3" s="215"/>
      <c r="R3" s="187" t="s">
        <v>242</v>
      </c>
      <c r="S3" s="187"/>
      <c r="T3" s="187" t="s">
        <v>243</v>
      </c>
      <c r="U3" s="187"/>
      <c r="V3" s="187" t="s">
        <v>244</v>
      </c>
      <c r="W3" s="187"/>
      <c r="X3" s="187" t="s">
        <v>245</v>
      </c>
      <c r="Y3" s="187"/>
    </row>
    <row r="4" spans="1:33" ht="94.5" customHeight="1">
      <c r="A4" s="189" t="s">
        <v>4</v>
      </c>
      <c r="B4" s="189"/>
      <c r="C4" s="189" t="s">
        <v>0</v>
      </c>
      <c r="D4" s="189"/>
      <c r="E4" s="189" t="s">
        <v>5</v>
      </c>
      <c r="F4" s="189"/>
      <c r="G4" s="198" t="s">
        <v>1</v>
      </c>
      <c r="H4" s="198"/>
      <c r="I4" s="8" t="s">
        <v>6</v>
      </c>
      <c r="J4" s="8" t="s">
        <v>2</v>
      </c>
      <c r="K4" s="7" t="s">
        <v>3</v>
      </c>
      <c r="L4" s="15" t="s">
        <v>238</v>
      </c>
      <c r="M4" s="6" t="s">
        <v>239</v>
      </c>
      <c r="N4" s="12" t="s">
        <v>240</v>
      </c>
      <c r="O4" s="15" t="s">
        <v>238</v>
      </c>
      <c r="P4" s="6" t="s">
        <v>239</v>
      </c>
      <c r="Q4" s="12" t="s">
        <v>240</v>
      </c>
      <c r="R4" s="15" t="s">
        <v>6</v>
      </c>
      <c r="S4" s="6" t="s">
        <v>246</v>
      </c>
      <c r="T4" s="15" t="s">
        <v>6</v>
      </c>
      <c r="U4" s="6" t="s">
        <v>246</v>
      </c>
      <c r="V4" s="15" t="s">
        <v>6</v>
      </c>
      <c r="W4" s="6" t="s">
        <v>246</v>
      </c>
      <c r="X4" s="15" t="s">
        <v>6</v>
      </c>
      <c r="Y4" s="6" t="s">
        <v>246</v>
      </c>
      <c r="Z4" s="13" t="s">
        <v>236</v>
      </c>
    </row>
    <row r="5" spans="1:33" ht="132.75" customHeight="1">
      <c r="A5" s="247" t="s">
        <v>38</v>
      </c>
      <c r="B5" s="226" t="s">
        <v>39</v>
      </c>
      <c r="C5" s="226" t="s">
        <v>154</v>
      </c>
      <c r="D5" s="223" t="s">
        <v>40</v>
      </c>
      <c r="E5" s="223" t="s">
        <v>171</v>
      </c>
      <c r="F5" s="224" t="s">
        <v>138</v>
      </c>
      <c r="G5" s="246" t="s">
        <v>199</v>
      </c>
      <c r="H5" s="232" t="s">
        <v>216</v>
      </c>
      <c r="I5" s="37" t="s">
        <v>69</v>
      </c>
      <c r="J5" s="34" t="s">
        <v>121</v>
      </c>
      <c r="K5" s="34" t="s">
        <v>122</v>
      </c>
      <c r="L5" s="35">
        <v>1</v>
      </c>
      <c r="M5" s="35">
        <v>0</v>
      </c>
      <c r="N5" s="36">
        <f t="shared" ref="N5:N7" si="0">M5/L5*1</f>
        <v>0</v>
      </c>
      <c r="O5" s="34"/>
      <c r="P5" s="34"/>
      <c r="Q5" s="34"/>
      <c r="R5" s="34"/>
      <c r="S5" s="34"/>
      <c r="T5" s="34"/>
      <c r="U5" s="34"/>
      <c r="V5" s="34">
        <v>1</v>
      </c>
      <c r="W5" s="34"/>
      <c r="X5" s="34"/>
      <c r="Y5" s="34"/>
      <c r="Z5" s="102" t="s">
        <v>337</v>
      </c>
      <c r="AB5" s="157" t="s">
        <v>247</v>
      </c>
      <c r="AC5" s="157" t="s">
        <v>346</v>
      </c>
      <c r="AD5" s="160" t="s">
        <v>248</v>
      </c>
      <c r="AG5" s="27"/>
    </row>
    <row r="6" spans="1:33" ht="148.5" customHeight="1">
      <c r="A6" s="247"/>
      <c r="B6" s="226"/>
      <c r="C6" s="226"/>
      <c r="D6" s="223"/>
      <c r="E6" s="223"/>
      <c r="F6" s="224"/>
      <c r="G6" s="246"/>
      <c r="H6" s="233"/>
      <c r="I6" s="63" t="s">
        <v>234</v>
      </c>
      <c r="J6" s="34" t="s">
        <v>82</v>
      </c>
      <c r="K6" s="34" t="s">
        <v>123</v>
      </c>
      <c r="L6" s="35">
        <v>12</v>
      </c>
      <c r="M6" s="35">
        <v>12</v>
      </c>
      <c r="N6" s="36">
        <f t="shared" si="0"/>
        <v>1</v>
      </c>
      <c r="O6" s="34"/>
      <c r="P6" s="34"/>
      <c r="Q6" s="34"/>
      <c r="R6" s="34"/>
      <c r="S6" s="34"/>
      <c r="T6" s="34"/>
      <c r="U6" s="34"/>
      <c r="V6" s="34"/>
      <c r="W6" s="34"/>
      <c r="X6" s="34"/>
      <c r="Y6" s="34"/>
      <c r="Z6" s="102" t="s">
        <v>342</v>
      </c>
      <c r="AB6" s="160" t="s">
        <v>249</v>
      </c>
      <c r="AC6" s="157">
        <v>4</v>
      </c>
      <c r="AD6" s="158">
        <f>AC6/5</f>
        <v>0.8</v>
      </c>
      <c r="AF6" s="27"/>
      <c r="AG6" s="29"/>
    </row>
    <row r="7" spans="1:33" ht="90" customHeight="1">
      <c r="A7" s="247"/>
      <c r="B7" s="226"/>
      <c r="C7" s="226"/>
      <c r="D7" s="223"/>
      <c r="E7" s="223"/>
      <c r="F7" s="224"/>
      <c r="G7" s="231"/>
      <c r="H7" s="234"/>
      <c r="I7" s="63" t="s">
        <v>235</v>
      </c>
      <c r="J7" s="34" t="s">
        <v>82</v>
      </c>
      <c r="K7" s="34" t="s">
        <v>123</v>
      </c>
      <c r="L7" s="35">
        <v>12</v>
      </c>
      <c r="M7" s="35">
        <v>0</v>
      </c>
      <c r="N7" s="36">
        <f t="shared" si="0"/>
        <v>0</v>
      </c>
      <c r="O7" s="34"/>
      <c r="P7" s="34"/>
      <c r="Q7" s="34"/>
      <c r="R7" s="34"/>
      <c r="S7" s="34"/>
      <c r="T7" s="34"/>
      <c r="U7" s="34"/>
      <c r="V7" s="34"/>
      <c r="W7" s="34"/>
      <c r="X7" s="34"/>
      <c r="Y7" s="34"/>
      <c r="Z7" s="102" t="s">
        <v>351</v>
      </c>
      <c r="AB7" s="160" t="s">
        <v>250</v>
      </c>
      <c r="AC7" s="157">
        <v>0</v>
      </c>
      <c r="AD7" s="158">
        <f t="shared" ref="AD7:AD9" si="1">AC7/5</f>
        <v>0</v>
      </c>
      <c r="AF7" s="27"/>
      <c r="AG7" s="29"/>
    </row>
    <row r="8" spans="1:33" ht="90" customHeight="1">
      <c r="A8" s="247"/>
      <c r="B8" s="226"/>
      <c r="C8" s="226"/>
      <c r="D8" s="223"/>
      <c r="E8" s="223"/>
      <c r="F8" s="224"/>
      <c r="G8" s="33" t="s">
        <v>200</v>
      </c>
      <c r="H8" s="63" t="s">
        <v>70</v>
      </c>
      <c r="I8" s="63" t="s">
        <v>71</v>
      </c>
      <c r="J8" s="34" t="s">
        <v>124</v>
      </c>
      <c r="K8" s="34" t="s">
        <v>125</v>
      </c>
      <c r="L8" s="35">
        <v>0</v>
      </c>
      <c r="M8" s="35">
        <v>0</v>
      </c>
      <c r="N8" s="36">
        <v>0</v>
      </c>
      <c r="O8" s="34"/>
      <c r="P8" s="34"/>
      <c r="Q8" s="34"/>
      <c r="R8" s="34"/>
      <c r="S8" s="34"/>
      <c r="T8" s="34"/>
      <c r="U8" s="34"/>
      <c r="V8" s="34"/>
      <c r="W8" s="34"/>
      <c r="X8" s="34"/>
      <c r="Y8" s="34"/>
      <c r="Z8" s="102" t="s">
        <v>337</v>
      </c>
      <c r="AB8" s="159" t="s">
        <v>251</v>
      </c>
      <c r="AC8" s="32">
        <v>0</v>
      </c>
      <c r="AD8" s="158">
        <f t="shared" si="1"/>
        <v>0</v>
      </c>
      <c r="AG8" s="30"/>
    </row>
    <row r="9" spans="1:33" ht="90" customHeight="1">
      <c r="A9" s="247"/>
      <c r="B9" s="226"/>
      <c r="C9" s="68" t="s">
        <v>155</v>
      </c>
      <c r="D9" s="64" t="s">
        <v>139</v>
      </c>
      <c r="E9" s="64" t="s">
        <v>201</v>
      </c>
      <c r="F9" s="65" t="s">
        <v>48</v>
      </c>
      <c r="G9" s="33" t="s">
        <v>202</v>
      </c>
      <c r="H9" s="63" t="s">
        <v>217</v>
      </c>
      <c r="I9" s="63" t="s">
        <v>72</v>
      </c>
      <c r="J9" s="34" t="s">
        <v>126</v>
      </c>
      <c r="K9" s="34" t="s">
        <v>127</v>
      </c>
      <c r="L9" s="35">
        <v>0</v>
      </c>
      <c r="M9" s="35">
        <v>0</v>
      </c>
      <c r="N9" s="36">
        <v>0</v>
      </c>
      <c r="O9" s="34"/>
      <c r="P9" s="34"/>
      <c r="Q9" s="34"/>
      <c r="R9" s="34"/>
      <c r="S9" s="34"/>
      <c r="T9" s="34"/>
      <c r="U9" s="34"/>
      <c r="V9" s="34"/>
      <c r="W9" s="34"/>
      <c r="X9" s="34"/>
      <c r="Y9" s="34"/>
      <c r="Z9" s="102" t="s">
        <v>365</v>
      </c>
      <c r="AB9" s="159" t="s">
        <v>252</v>
      </c>
      <c r="AC9" s="32">
        <v>1</v>
      </c>
      <c r="AD9" s="158">
        <f t="shared" si="1"/>
        <v>0.2</v>
      </c>
    </row>
    <row r="12" spans="1:33">
      <c r="AG12" s="29"/>
    </row>
    <row r="13" spans="1:33">
      <c r="AG13" s="29"/>
    </row>
    <row r="14" spans="1:33">
      <c r="AG14" s="29"/>
    </row>
    <row r="15" spans="1:33">
      <c r="AG15" s="29"/>
    </row>
    <row r="16" spans="1:33">
      <c r="AG16" s="29"/>
    </row>
    <row r="28" spans="2:5">
      <c r="B28" s="2"/>
      <c r="C28" s="2"/>
      <c r="D28" s="3"/>
      <c r="E28" s="4"/>
    </row>
    <row r="29" spans="2:5">
      <c r="B29" s="2"/>
      <c r="C29" s="2"/>
      <c r="D29" s="3"/>
      <c r="E29" s="4"/>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9" spans="2:5">
      <c r="B39" s="2"/>
      <c r="C39" s="2"/>
      <c r="D39" s="3"/>
      <c r="E39" s="4"/>
    </row>
    <row r="40" spans="2:5">
      <c r="B40" s="2"/>
      <c r="C40" s="2"/>
      <c r="D40" s="3"/>
      <c r="E40" s="4"/>
    </row>
    <row r="41" spans="2:5">
      <c r="B41" s="2"/>
      <c r="C41" s="2"/>
      <c r="D41" s="3"/>
      <c r="E41" s="4"/>
    </row>
    <row r="42" spans="2:5">
      <c r="B42" s="2"/>
      <c r="C42" s="2"/>
      <c r="D42" s="3"/>
      <c r="E42" s="4"/>
    </row>
    <row r="43" spans="2:5">
      <c r="B43" s="2"/>
      <c r="C43" s="2"/>
      <c r="D43" s="3"/>
      <c r="E43" s="4"/>
    </row>
  </sheetData>
  <autoFilter ref="A4:Z9">
    <filterColumn colId="0" showButton="0"/>
    <filterColumn colId="2" showButton="0"/>
    <filterColumn colId="4" showButton="0"/>
    <filterColumn colId="6" showButton="0"/>
  </autoFilter>
  <mergeCells count="19">
    <mergeCell ref="X3:Y3"/>
    <mergeCell ref="A4:B4"/>
    <mergeCell ref="C4:D4"/>
    <mergeCell ref="E4:F4"/>
    <mergeCell ref="G4:H4"/>
    <mergeCell ref="H3:K3"/>
    <mergeCell ref="L3:N3"/>
    <mergeCell ref="O3:Q3"/>
    <mergeCell ref="R3:S3"/>
    <mergeCell ref="T3:U3"/>
    <mergeCell ref="V3:W3"/>
    <mergeCell ref="G5:G7"/>
    <mergeCell ref="H5:H7"/>
    <mergeCell ref="A5:A9"/>
    <mergeCell ref="B5:B9"/>
    <mergeCell ref="C5:C8"/>
    <mergeCell ref="D5:D8"/>
    <mergeCell ref="E5:E8"/>
    <mergeCell ref="F5:F8"/>
  </mergeCells>
  <conditionalFormatting sqref="N5:N9">
    <cfRule type="cellIs" dxfId="4" priority="1" operator="between">
      <formula>0.8</formula>
      <formula>"mas"</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23"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Seguimiento</vt:lpstr>
      <vt:lpstr>GRAFICOS</vt:lpstr>
      <vt:lpstr>Grafica Barra</vt:lpstr>
      <vt:lpstr>Eje Estrategico 1</vt:lpstr>
      <vt:lpstr>Eje Estrategico 2 </vt:lpstr>
      <vt:lpstr>Eje Estrategico 3</vt:lpstr>
      <vt:lpstr>Eje Estrategico 4 </vt:lpstr>
      <vt:lpstr>Eje Estrategico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 CAMILA</cp:lastModifiedBy>
  <cp:lastPrinted>2021-08-19T15:54:10Z</cp:lastPrinted>
  <dcterms:created xsi:type="dcterms:W3CDTF">2019-05-08T13:38:43Z</dcterms:created>
  <dcterms:modified xsi:type="dcterms:W3CDTF">2021-11-12T21:31:40Z</dcterms:modified>
</cp:coreProperties>
</file>